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ctave\machine-learning-ex5\ex5\"/>
    </mc:Choice>
  </mc:AlternateContent>
  <xr:revisionPtr revIDLastSave="0" documentId="13_ncr:1_{F54C80EF-391E-4132-9373-344828D78251}" xr6:coauthVersionLast="43" xr6:coauthVersionMax="43" xr10:uidLastSave="{00000000-0000-0000-0000-000000000000}"/>
  <bookViews>
    <workbookView xWindow="-108" yWindow="-108" windowWidth="23256" windowHeight="12576" activeTab="1" xr2:uid="{E2F4E708-AAC3-45C3-93E1-BEB45415E22C}"/>
  </bookViews>
  <sheets>
    <sheet name="costFunctionReg" sheetId="3" r:id="rId1"/>
    <sheet name="Validation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K2" i="3"/>
  <c r="B2" i="3" s="1"/>
  <c r="B29" i="4"/>
  <c r="B44" i="4" s="1"/>
  <c r="L44" i="4" s="1"/>
  <c r="L7" i="3"/>
  <c r="L8" i="3"/>
  <c r="L9" i="3"/>
  <c r="L10" i="3"/>
  <c r="L11" i="3"/>
  <c r="L12" i="3"/>
  <c r="L13" i="3"/>
  <c r="L14" i="3"/>
  <c r="L15" i="3"/>
  <c r="L16" i="3"/>
  <c r="L17" i="3"/>
  <c r="L18" i="3"/>
  <c r="B4" i="4"/>
  <c r="C4" i="4"/>
  <c r="D4" i="4"/>
  <c r="E4" i="4"/>
  <c r="F4" i="4"/>
  <c r="G4" i="4"/>
  <c r="H4" i="4"/>
  <c r="I4" i="4"/>
  <c r="A4" i="4"/>
  <c r="B6" i="3"/>
  <c r="C6" i="3"/>
  <c r="D6" i="3"/>
  <c r="E6" i="3"/>
  <c r="F6" i="3"/>
  <c r="G6" i="3"/>
  <c r="H6" i="3"/>
  <c r="I6" i="3"/>
  <c r="A6" i="3"/>
  <c r="B3" i="3"/>
  <c r="C3" i="3"/>
  <c r="D3" i="3"/>
  <c r="E3" i="3"/>
  <c r="F3" i="3"/>
  <c r="G3" i="3"/>
  <c r="H3" i="3"/>
  <c r="I3" i="3"/>
  <c r="A3" i="3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32" i="4"/>
  <c r="N31" i="4" s="1"/>
  <c r="B28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D6" i="4"/>
  <c r="E6" i="4"/>
  <c r="F6" i="4"/>
  <c r="F28" i="4" s="1"/>
  <c r="G6" i="4"/>
  <c r="H6" i="4"/>
  <c r="I6" i="4"/>
  <c r="C6" i="4"/>
  <c r="B5" i="4"/>
  <c r="C5" i="4"/>
  <c r="D5" i="4"/>
  <c r="E5" i="4"/>
  <c r="F5" i="4"/>
  <c r="G5" i="4"/>
  <c r="H5" i="4"/>
  <c r="I5" i="4"/>
  <c r="B3" i="4"/>
  <c r="C3" i="4"/>
  <c r="D3" i="4"/>
  <c r="E3" i="4"/>
  <c r="F3" i="4"/>
  <c r="G3" i="4"/>
  <c r="H3" i="4"/>
  <c r="I3" i="4"/>
  <c r="A5" i="4"/>
  <c r="A3" i="4"/>
  <c r="I2" i="3" l="1"/>
  <c r="E2" i="3"/>
  <c r="H2" i="3"/>
  <c r="R31" i="3" s="1"/>
  <c r="D2" i="3"/>
  <c r="R27" i="3" s="1"/>
  <c r="G2" i="3"/>
  <c r="C2" i="3"/>
  <c r="R26" i="3" s="1"/>
  <c r="F2" i="3"/>
  <c r="B46" i="4"/>
  <c r="L46" i="4" s="1"/>
  <c r="R38" i="4"/>
  <c r="R34" i="4"/>
  <c r="R40" i="4"/>
  <c r="R36" i="4"/>
  <c r="R33" i="4"/>
  <c r="R37" i="4"/>
  <c r="R39" i="4"/>
  <c r="R35" i="4"/>
  <c r="R32" i="3"/>
  <c r="R25" i="3"/>
  <c r="B42" i="4"/>
  <c r="L42" i="4" s="1"/>
  <c r="B38" i="4"/>
  <c r="L38" i="4" s="1"/>
  <c r="B34" i="4"/>
  <c r="L34" i="4" s="1"/>
  <c r="B50" i="4"/>
  <c r="L50" i="4" s="1"/>
  <c r="R29" i="3"/>
  <c r="B43" i="4"/>
  <c r="L43" i="4" s="1"/>
  <c r="B39" i="4"/>
  <c r="L39" i="4" s="1"/>
  <c r="B35" i="4"/>
  <c r="L35" i="4" s="1"/>
  <c r="B51" i="4"/>
  <c r="L51" i="4" s="1"/>
  <c r="B47" i="4"/>
  <c r="L47" i="4" s="1"/>
  <c r="G29" i="4"/>
  <c r="B32" i="4"/>
  <c r="L32" i="4" s="1"/>
  <c r="B41" i="4"/>
  <c r="L41" i="4" s="1"/>
  <c r="B37" i="4"/>
  <c r="L37" i="4" s="1"/>
  <c r="B33" i="4"/>
  <c r="L33" i="4" s="1"/>
  <c r="B49" i="4"/>
  <c r="L49" i="4" s="1"/>
  <c r="B45" i="4"/>
  <c r="L45" i="4" s="1"/>
  <c r="R28" i="3"/>
  <c r="B40" i="4"/>
  <c r="L40" i="4" s="1"/>
  <c r="B36" i="4"/>
  <c r="L36" i="4" s="1"/>
  <c r="B52" i="4"/>
  <c r="L52" i="4" s="1"/>
  <c r="B48" i="4"/>
  <c r="L48" i="4" s="1"/>
  <c r="R30" i="3"/>
  <c r="F29" i="4"/>
  <c r="F51" i="4" s="1"/>
  <c r="G28" i="4"/>
  <c r="G43" i="4" s="1"/>
  <c r="C29" i="4"/>
  <c r="I28" i="4"/>
  <c r="I41" i="4" s="1"/>
  <c r="E28" i="4"/>
  <c r="I29" i="4"/>
  <c r="E29" i="4"/>
  <c r="C28" i="4"/>
  <c r="H28" i="4"/>
  <c r="D28" i="4"/>
  <c r="H29" i="4"/>
  <c r="D29" i="4"/>
  <c r="I21" i="3"/>
  <c r="B21" i="3"/>
  <c r="B34" i="3"/>
  <c r="B26" i="3"/>
  <c r="B28" i="3"/>
  <c r="B30" i="3"/>
  <c r="B32" i="3"/>
  <c r="B20" i="3"/>
  <c r="B35" i="3" s="1"/>
  <c r="H7" i="3"/>
  <c r="AC7" i="3" s="1"/>
  <c r="I7" i="3"/>
  <c r="AD7" i="3" s="1"/>
  <c r="H8" i="3"/>
  <c r="I8" i="3"/>
  <c r="H9" i="3"/>
  <c r="I9" i="3"/>
  <c r="AD9" i="3" s="1"/>
  <c r="H10" i="3"/>
  <c r="I10" i="3"/>
  <c r="AD10" i="3" s="1"/>
  <c r="H11" i="3"/>
  <c r="I11" i="3"/>
  <c r="AD11" i="3" s="1"/>
  <c r="H12" i="3"/>
  <c r="I12" i="3"/>
  <c r="AD12" i="3" s="1"/>
  <c r="H13" i="3"/>
  <c r="I13" i="3"/>
  <c r="H14" i="3"/>
  <c r="I14" i="3"/>
  <c r="AD14" i="3" s="1"/>
  <c r="H15" i="3"/>
  <c r="I15" i="3"/>
  <c r="AD15" i="3" s="1"/>
  <c r="H16" i="3"/>
  <c r="AC16" i="3" s="1"/>
  <c r="I16" i="3"/>
  <c r="AD16" i="3" s="1"/>
  <c r="H17" i="3"/>
  <c r="AC17" i="3" s="1"/>
  <c r="I17" i="3"/>
  <c r="AD17" i="3" s="1"/>
  <c r="H18" i="3"/>
  <c r="AC18" i="3" s="1"/>
  <c r="I18" i="3"/>
  <c r="AD18" i="3" s="1"/>
  <c r="C8" i="3"/>
  <c r="D8" i="3"/>
  <c r="Y8" i="3" s="1"/>
  <c r="E8" i="3"/>
  <c r="F8" i="3"/>
  <c r="AA8" i="3" s="1"/>
  <c r="G8" i="3"/>
  <c r="C9" i="3"/>
  <c r="D9" i="3"/>
  <c r="Y9" i="3" s="1"/>
  <c r="E9" i="3"/>
  <c r="F9" i="3"/>
  <c r="G9" i="3"/>
  <c r="AB9" i="3" s="1"/>
  <c r="C10" i="3"/>
  <c r="D10" i="3"/>
  <c r="Y10" i="3" s="1"/>
  <c r="E10" i="3"/>
  <c r="F10" i="3"/>
  <c r="G10" i="3"/>
  <c r="C11" i="3"/>
  <c r="D11" i="3"/>
  <c r="Y11" i="3" s="1"/>
  <c r="E11" i="3"/>
  <c r="F11" i="3"/>
  <c r="G11" i="3"/>
  <c r="AB11" i="3" s="1"/>
  <c r="C12" i="3"/>
  <c r="D12" i="3"/>
  <c r="Y12" i="3" s="1"/>
  <c r="E12" i="3"/>
  <c r="F12" i="3"/>
  <c r="AA12" i="3" s="1"/>
  <c r="G12" i="3"/>
  <c r="C13" i="3"/>
  <c r="D13" i="3"/>
  <c r="Y13" i="3" s="1"/>
  <c r="E13" i="3"/>
  <c r="F13" i="3"/>
  <c r="G13" i="3"/>
  <c r="AB13" i="3" s="1"/>
  <c r="C14" i="3"/>
  <c r="D14" i="3"/>
  <c r="Y14" i="3" s="1"/>
  <c r="E14" i="3"/>
  <c r="F14" i="3"/>
  <c r="AA14" i="3" s="1"/>
  <c r="G14" i="3"/>
  <c r="C15" i="3"/>
  <c r="D15" i="3"/>
  <c r="Y15" i="3" s="1"/>
  <c r="E15" i="3"/>
  <c r="F15" i="3"/>
  <c r="G15" i="3"/>
  <c r="AB15" i="3" s="1"/>
  <c r="C16" i="3"/>
  <c r="D16" i="3"/>
  <c r="Y16" i="3" s="1"/>
  <c r="E16" i="3"/>
  <c r="F16" i="3"/>
  <c r="AA16" i="3" s="1"/>
  <c r="G16" i="3"/>
  <c r="C17" i="3"/>
  <c r="D17" i="3"/>
  <c r="Y17" i="3" s="1"/>
  <c r="E17" i="3"/>
  <c r="F17" i="3"/>
  <c r="G17" i="3"/>
  <c r="AB17" i="3" s="1"/>
  <c r="C18" i="3"/>
  <c r="D18" i="3"/>
  <c r="Y18" i="3" s="1"/>
  <c r="E18" i="3"/>
  <c r="F18" i="3"/>
  <c r="G18" i="3"/>
  <c r="D7" i="3"/>
  <c r="Y7" i="3" s="1"/>
  <c r="E7" i="3"/>
  <c r="F7" i="3"/>
  <c r="AA7" i="3" s="1"/>
  <c r="G7" i="3"/>
  <c r="C7" i="3"/>
  <c r="X7" i="3" s="1"/>
  <c r="C20" i="3" l="1"/>
  <c r="C21" i="3"/>
  <c r="F50" i="4"/>
  <c r="C50" i="4"/>
  <c r="F33" i="4"/>
  <c r="F40" i="4"/>
  <c r="I40" i="4"/>
  <c r="I49" i="4"/>
  <c r="D35" i="4"/>
  <c r="I48" i="4"/>
  <c r="F46" i="4"/>
  <c r="I44" i="4"/>
  <c r="H51" i="4"/>
  <c r="F32" i="4"/>
  <c r="I52" i="4"/>
  <c r="F38" i="4"/>
  <c r="E46" i="4"/>
  <c r="E47" i="4"/>
  <c r="E50" i="4"/>
  <c r="E51" i="4"/>
  <c r="E34" i="4"/>
  <c r="E35" i="4"/>
  <c r="E38" i="4"/>
  <c r="E39" i="4"/>
  <c r="E42" i="4"/>
  <c r="E43" i="4"/>
  <c r="D38" i="4"/>
  <c r="C38" i="4"/>
  <c r="C36" i="4"/>
  <c r="C48" i="4"/>
  <c r="E33" i="4"/>
  <c r="C39" i="4"/>
  <c r="D44" i="4"/>
  <c r="C47" i="4"/>
  <c r="E48" i="4"/>
  <c r="H46" i="4"/>
  <c r="G36" i="4"/>
  <c r="G44" i="4"/>
  <c r="G52" i="4"/>
  <c r="H36" i="4"/>
  <c r="G47" i="4"/>
  <c r="F36" i="4"/>
  <c r="F35" i="4"/>
  <c r="F48" i="4"/>
  <c r="F41" i="4"/>
  <c r="C46" i="4"/>
  <c r="C32" i="4"/>
  <c r="C33" i="4"/>
  <c r="C37" i="4"/>
  <c r="C41" i="4"/>
  <c r="C45" i="4"/>
  <c r="C49" i="4"/>
  <c r="D32" i="4"/>
  <c r="C51" i="4"/>
  <c r="H35" i="4"/>
  <c r="E40" i="4"/>
  <c r="F45" i="4"/>
  <c r="D51" i="4"/>
  <c r="D33" i="4"/>
  <c r="D37" i="4"/>
  <c r="D41" i="4"/>
  <c r="D45" i="4"/>
  <c r="D49" i="4"/>
  <c r="E32" i="4"/>
  <c r="C35" i="4"/>
  <c r="E37" i="4"/>
  <c r="D40" i="4"/>
  <c r="C43" i="4"/>
  <c r="E45" i="4"/>
  <c r="H48" i="4"/>
  <c r="D52" i="4"/>
  <c r="F52" i="4"/>
  <c r="F43" i="4"/>
  <c r="F34" i="4"/>
  <c r="C34" i="4"/>
  <c r="G38" i="4"/>
  <c r="G42" i="4"/>
  <c r="G46" i="4"/>
  <c r="G50" i="4"/>
  <c r="D34" i="4"/>
  <c r="D42" i="4"/>
  <c r="D46" i="4"/>
  <c r="D50" i="4"/>
  <c r="O50" i="4" s="1"/>
  <c r="D43" i="4"/>
  <c r="C40" i="4"/>
  <c r="C44" i="4"/>
  <c r="O44" i="4" s="1"/>
  <c r="C52" i="4"/>
  <c r="D36" i="4"/>
  <c r="E41" i="4"/>
  <c r="E36" i="4"/>
  <c r="I46" i="4"/>
  <c r="I47" i="4"/>
  <c r="I50" i="4"/>
  <c r="I51" i="4"/>
  <c r="I34" i="4"/>
  <c r="I35" i="4"/>
  <c r="I38" i="4"/>
  <c r="I39" i="4"/>
  <c r="I42" i="4"/>
  <c r="I43" i="4"/>
  <c r="H34" i="4"/>
  <c r="H38" i="4"/>
  <c r="H42" i="4"/>
  <c r="H50" i="4"/>
  <c r="D48" i="4"/>
  <c r="G34" i="4"/>
  <c r="D39" i="4"/>
  <c r="E44" i="4"/>
  <c r="G40" i="4"/>
  <c r="G48" i="4"/>
  <c r="I33" i="4"/>
  <c r="G39" i="4"/>
  <c r="H44" i="4"/>
  <c r="G51" i="4"/>
  <c r="F44" i="4"/>
  <c r="F37" i="4"/>
  <c r="F49" i="4"/>
  <c r="G32" i="4"/>
  <c r="G33" i="4"/>
  <c r="G37" i="4"/>
  <c r="G41" i="4"/>
  <c r="G45" i="4"/>
  <c r="G49" i="4"/>
  <c r="H32" i="4"/>
  <c r="H52" i="4"/>
  <c r="I36" i="4"/>
  <c r="C42" i="4"/>
  <c r="D47" i="4"/>
  <c r="E52" i="4"/>
  <c r="H33" i="4"/>
  <c r="H37" i="4"/>
  <c r="H41" i="4"/>
  <c r="H45" i="4"/>
  <c r="H49" i="4"/>
  <c r="I32" i="4"/>
  <c r="G35" i="4"/>
  <c r="I37" i="4"/>
  <c r="H40" i="4"/>
  <c r="I45" i="4"/>
  <c r="E49" i="4"/>
  <c r="F42" i="4"/>
  <c r="F47" i="4"/>
  <c r="F39" i="4"/>
  <c r="H39" i="4"/>
  <c r="H43" i="4"/>
  <c r="H47" i="4"/>
  <c r="AB7" i="3"/>
  <c r="G21" i="3"/>
  <c r="G24" i="3" s="1"/>
  <c r="AB18" i="3"/>
  <c r="X18" i="3"/>
  <c r="C35" i="3"/>
  <c r="AB14" i="3"/>
  <c r="AA11" i="3"/>
  <c r="AB10" i="3"/>
  <c r="X10" i="3"/>
  <c r="C27" i="3"/>
  <c r="G20" i="3"/>
  <c r="AA15" i="3"/>
  <c r="X14" i="3"/>
  <c r="C31" i="3"/>
  <c r="C34" i="3"/>
  <c r="C30" i="3"/>
  <c r="C26" i="3"/>
  <c r="C28" i="3"/>
  <c r="E20" i="3"/>
  <c r="AA17" i="3"/>
  <c r="AB16" i="3"/>
  <c r="C33" i="3"/>
  <c r="AA13" i="3"/>
  <c r="AB12" i="3"/>
  <c r="X12" i="3"/>
  <c r="C29" i="3"/>
  <c r="AA9" i="3"/>
  <c r="AB8" i="3"/>
  <c r="C25" i="3"/>
  <c r="E21" i="3"/>
  <c r="E25" i="3" s="1"/>
  <c r="AD13" i="3"/>
  <c r="F20" i="3"/>
  <c r="F34" i="3" s="1"/>
  <c r="B24" i="3"/>
  <c r="H21" i="3"/>
  <c r="D21" i="3"/>
  <c r="I20" i="3"/>
  <c r="I25" i="3" s="1"/>
  <c r="B33" i="3"/>
  <c r="B31" i="3"/>
  <c r="B29" i="3"/>
  <c r="B27" i="3"/>
  <c r="B25" i="3"/>
  <c r="O7" i="3"/>
  <c r="AA18" i="3"/>
  <c r="AA10" i="3"/>
  <c r="H20" i="3"/>
  <c r="H24" i="3" s="1"/>
  <c r="D20" i="3"/>
  <c r="D32" i="3" s="1"/>
  <c r="C32" i="3"/>
  <c r="F21" i="3"/>
  <c r="H32" i="3"/>
  <c r="H28" i="3"/>
  <c r="H26" i="3"/>
  <c r="H34" i="3"/>
  <c r="X15" i="3"/>
  <c r="X11" i="3"/>
  <c r="X16" i="3"/>
  <c r="X8" i="3"/>
  <c r="X17" i="3"/>
  <c r="X13" i="3"/>
  <c r="X9" i="3"/>
  <c r="P3" i="3"/>
  <c r="I32" i="3" l="1"/>
  <c r="F33" i="3"/>
  <c r="G29" i="3"/>
  <c r="I28" i="3"/>
  <c r="H30" i="3"/>
  <c r="C24" i="3"/>
  <c r="O47" i="4"/>
  <c r="O32" i="4"/>
  <c r="Q33" i="4" s="1"/>
  <c r="O36" i="4"/>
  <c r="O45" i="4"/>
  <c r="O38" i="4"/>
  <c r="O41" i="4"/>
  <c r="O37" i="4"/>
  <c r="O43" i="4"/>
  <c r="O48" i="4"/>
  <c r="O35" i="4"/>
  <c r="O42" i="4"/>
  <c r="O34" i="4"/>
  <c r="O33" i="4"/>
  <c r="O51" i="4"/>
  <c r="O46" i="4"/>
  <c r="O52" i="4"/>
  <c r="O40" i="4"/>
  <c r="O49" i="4"/>
  <c r="R31" i="4"/>
  <c r="O39" i="4"/>
  <c r="F26" i="3"/>
  <c r="E32" i="3"/>
  <c r="L32" i="3" s="1"/>
  <c r="D27" i="3"/>
  <c r="F29" i="3"/>
  <c r="D35" i="3"/>
  <c r="I29" i="3"/>
  <c r="G33" i="3"/>
  <c r="E35" i="3"/>
  <c r="E31" i="3"/>
  <c r="E34" i="3"/>
  <c r="F27" i="3"/>
  <c r="F32" i="3"/>
  <c r="E29" i="3"/>
  <c r="I27" i="3"/>
  <c r="D29" i="3"/>
  <c r="D31" i="3"/>
  <c r="D33" i="3"/>
  <c r="I34" i="3"/>
  <c r="H25" i="3"/>
  <c r="H27" i="3"/>
  <c r="H29" i="3"/>
  <c r="H31" i="3"/>
  <c r="H33" i="3"/>
  <c r="F25" i="3"/>
  <c r="F31" i="3"/>
  <c r="D24" i="3"/>
  <c r="L24" i="3" s="1"/>
  <c r="H35" i="3"/>
  <c r="I31" i="3"/>
  <c r="G25" i="3"/>
  <c r="F30" i="3"/>
  <c r="E24" i="3"/>
  <c r="E28" i="3"/>
  <c r="F35" i="3"/>
  <c r="G26" i="3"/>
  <c r="L26" i="3" s="1"/>
  <c r="G34" i="3"/>
  <c r="G32" i="3"/>
  <c r="G28" i="3"/>
  <c r="G30" i="3"/>
  <c r="G27" i="3"/>
  <c r="G31" i="3"/>
  <c r="G35" i="3"/>
  <c r="E33" i="3"/>
  <c r="AA5" i="3"/>
  <c r="AA21" i="3"/>
  <c r="W21" i="3"/>
  <c r="Y4" i="3"/>
  <c r="AC4" i="3"/>
  <c r="R14" i="3"/>
  <c r="AC14" i="3" s="1"/>
  <c r="R10" i="3"/>
  <c r="AC10" i="3" s="1"/>
  <c r="AD21" i="3"/>
  <c r="Z21" i="3"/>
  <c r="V21" i="3"/>
  <c r="Z4" i="3"/>
  <c r="AD4" i="3"/>
  <c r="R13" i="3"/>
  <c r="AC13" i="3" s="1"/>
  <c r="R9" i="3"/>
  <c r="AC9" i="3" s="1"/>
  <c r="AC21" i="3"/>
  <c r="Y21" i="3"/>
  <c r="V4" i="3"/>
  <c r="AA4" i="3"/>
  <c r="W4" i="3"/>
  <c r="P20" i="3"/>
  <c r="R12" i="3"/>
  <c r="AC12" i="3" s="1"/>
  <c r="R8" i="3"/>
  <c r="X21" i="3"/>
  <c r="R15" i="3"/>
  <c r="AC15" i="3" s="1"/>
  <c r="X4" i="3"/>
  <c r="R11" i="3"/>
  <c r="AC11" i="3" s="1"/>
  <c r="AB4" i="3"/>
  <c r="AB21" i="3"/>
  <c r="F24" i="3"/>
  <c r="E30" i="3"/>
  <c r="F28" i="3"/>
  <c r="D25" i="3"/>
  <c r="L25" i="3" s="1"/>
  <c r="D34" i="3"/>
  <c r="D26" i="3"/>
  <c r="D28" i="3"/>
  <c r="D30" i="3"/>
  <c r="L30" i="3" s="1"/>
  <c r="I26" i="3"/>
  <c r="I24" i="3"/>
  <c r="I35" i="3"/>
  <c r="I33" i="3"/>
  <c r="E26" i="3"/>
  <c r="I30" i="3"/>
  <c r="E27" i="3"/>
  <c r="X5" i="3"/>
  <c r="AB5" i="3"/>
  <c r="Y5" i="3"/>
  <c r="O14" i="3"/>
  <c r="Z14" i="3" s="1"/>
  <c r="W14" i="3"/>
  <c r="V14" i="3"/>
  <c r="W17" i="3"/>
  <c r="V17" i="3"/>
  <c r="O17" i="3"/>
  <c r="Z17" i="3" s="1"/>
  <c r="W13" i="3"/>
  <c r="V13" i="3"/>
  <c r="O13" i="3"/>
  <c r="Z13" i="3" s="1"/>
  <c r="W9" i="3"/>
  <c r="V9" i="3"/>
  <c r="O9" i="3"/>
  <c r="Z9" i="3" s="1"/>
  <c r="Z7" i="3"/>
  <c r="V7" i="3"/>
  <c r="W7" i="3"/>
  <c r="O15" i="3"/>
  <c r="Z15" i="3" s="1"/>
  <c r="W15" i="3"/>
  <c r="V15" i="3"/>
  <c r="O11" i="3"/>
  <c r="Z11" i="3" s="1"/>
  <c r="V11" i="3"/>
  <c r="W11" i="3"/>
  <c r="O18" i="3"/>
  <c r="Z18" i="3" s="1"/>
  <c r="W18" i="3"/>
  <c r="V18" i="3"/>
  <c r="O10" i="3"/>
  <c r="Z10" i="3" s="1"/>
  <c r="W10" i="3"/>
  <c r="V10" i="3"/>
  <c r="W16" i="3"/>
  <c r="V16" i="3"/>
  <c r="O16" i="3"/>
  <c r="Z16" i="3" s="1"/>
  <c r="W12" i="3"/>
  <c r="V12" i="3"/>
  <c r="O12" i="3"/>
  <c r="Z12" i="3" s="1"/>
  <c r="W8" i="3"/>
  <c r="V8" i="3"/>
  <c r="O8" i="3"/>
  <c r="Z8" i="3" s="1"/>
  <c r="R6" i="3" l="1"/>
  <c r="L27" i="3"/>
  <c r="L28" i="3"/>
  <c r="X28" i="3" s="1"/>
  <c r="L35" i="3"/>
  <c r="AB35" i="3" s="1"/>
  <c r="AA3" i="3"/>
  <c r="L31" i="3"/>
  <c r="AB31" i="3" s="1"/>
  <c r="L33" i="3"/>
  <c r="AD33" i="3" s="1"/>
  <c r="L34" i="3"/>
  <c r="AC34" i="3" s="1"/>
  <c r="X3" i="3"/>
  <c r="L29" i="3"/>
  <c r="W29" i="3" s="1"/>
  <c r="O30" i="4"/>
  <c r="Q31" i="4"/>
  <c r="S31" i="4" s="1"/>
  <c r="O16" i="4" s="1"/>
  <c r="R23" i="3"/>
  <c r="X31" i="3"/>
  <c r="Y31" i="3"/>
  <c r="AC31" i="3"/>
  <c r="O31" i="3"/>
  <c r="V31" i="3"/>
  <c r="Z31" i="3"/>
  <c r="AD31" i="3"/>
  <c r="W31" i="3"/>
  <c r="AA31" i="3"/>
  <c r="Y30" i="3"/>
  <c r="AC30" i="3"/>
  <c r="O30" i="3"/>
  <c r="V30" i="3"/>
  <c r="Z30" i="3"/>
  <c r="AD30" i="3"/>
  <c r="W30" i="3"/>
  <c r="AA30" i="3"/>
  <c r="X30" i="3"/>
  <c r="AB30" i="3"/>
  <c r="V33" i="3"/>
  <c r="W33" i="3"/>
  <c r="AA33" i="3"/>
  <c r="X33" i="3"/>
  <c r="Y33" i="3"/>
  <c r="AC33" i="3"/>
  <c r="O33" i="3"/>
  <c r="Y26" i="3"/>
  <c r="AC26" i="3"/>
  <c r="O26" i="3"/>
  <c r="V26" i="3"/>
  <c r="Z26" i="3"/>
  <c r="AD26" i="3"/>
  <c r="W26" i="3"/>
  <c r="AA26" i="3"/>
  <c r="X26" i="3"/>
  <c r="AB26" i="3"/>
  <c r="O24" i="3"/>
  <c r="X24" i="3"/>
  <c r="AB24" i="3"/>
  <c r="V24" i="3"/>
  <c r="Y24" i="3"/>
  <c r="AC24" i="3"/>
  <c r="Z24" i="3"/>
  <c r="AD24" i="3"/>
  <c r="W24" i="3"/>
  <c r="AA24" i="3"/>
  <c r="W32" i="3"/>
  <c r="AA32" i="3"/>
  <c r="X32" i="3"/>
  <c r="AB32" i="3"/>
  <c r="Y32" i="3"/>
  <c r="AC32" i="3"/>
  <c r="O32" i="3"/>
  <c r="V32" i="3"/>
  <c r="Z32" i="3"/>
  <c r="AD32" i="3"/>
  <c r="V25" i="3"/>
  <c r="Z25" i="3"/>
  <c r="AD25" i="3"/>
  <c r="W25" i="3"/>
  <c r="AA25" i="3"/>
  <c r="X25" i="3"/>
  <c r="AB25" i="3"/>
  <c r="Y25" i="3"/>
  <c r="AC25" i="3"/>
  <c r="O25" i="3"/>
  <c r="X27" i="3"/>
  <c r="AB27" i="3"/>
  <c r="Y27" i="3"/>
  <c r="AC27" i="3"/>
  <c r="O27" i="3"/>
  <c r="V27" i="3"/>
  <c r="Z27" i="3"/>
  <c r="AD27" i="3"/>
  <c r="W27" i="3"/>
  <c r="AA27" i="3"/>
  <c r="W28" i="3"/>
  <c r="AA28" i="3"/>
  <c r="AB28" i="3"/>
  <c r="Y28" i="3"/>
  <c r="AC28" i="3"/>
  <c r="V28" i="3"/>
  <c r="Z28" i="3"/>
  <c r="AD28" i="3"/>
  <c r="AC8" i="3"/>
  <c r="AC5" i="3" s="1"/>
  <c r="AC3" i="3" s="1"/>
  <c r="V34" i="3"/>
  <c r="AA34" i="3"/>
  <c r="Z5" i="3"/>
  <c r="Z3" i="3" s="1"/>
  <c r="Y3" i="3"/>
  <c r="AB3" i="3"/>
  <c r="V5" i="3"/>
  <c r="V3" i="3" s="1"/>
  <c r="W5" i="3"/>
  <c r="W3" i="3" s="1"/>
  <c r="O5" i="3"/>
  <c r="Q6" i="3" s="1"/>
  <c r="AA35" i="3" l="1"/>
  <c r="O28" i="3"/>
  <c r="AB33" i="3"/>
  <c r="Z33" i="3"/>
  <c r="O34" i="3"/>
  <c r="O35" i="3"/>
  <c r="X34" i="3"/>
  <c r="AC35" i="3"/>
  <c r="AB29" i="3"/>
  <c r="AD29" i="3"/>
  <c r="W34" i="3"/>
  <c r="Y34" i="3"/>
  <c r="AD35" i="3"/>
  <c r="Y35" i="3"/>
  <c r="Z34" i="3"/>
  <c r="Z35" i="3"/>
  <c r="X35" i="3"/>
  <c r="O29" i="3"/>
  <c r="X29" i="3"/>
  <c r="Z29" i="3"/>
  <c r="AC29" i="3"/>
  <c r="AA29" i="3"/>
  <c r="V29" i="3"/>
  <c r="V22" i="3" s="1"/>
  <c r="V20" i="3" s="1"/>
  <c r="AB34" i="3"/>
  <c r="AD34" i="3"/>
  <c r="W35" i="3"/>
  <c r="V35" i="3"/>
  <c r="Y29" i="3"/>
  <c r="Q25" i="3"/>
  <c r="S6" i="3"/>
  <c r="S8" i="3" s="1"/>
  <c r="AD8" i="3" s="1"/>
  <c r="AD5" i="3" s="1"/>
  <c r="AD3" i="3" s="1"/>
  <c r="AC22" i="3" l="1"/>
  <c r="AC20" i="3" s="1"/>
  <c r="AA22" i="3"/>
  <c r="AA20" i="3" s="1"/>
  <c r="O22" i="3"/>
  <c r="Q23" i="3" s="1"/>
  <c r="S23" i="3" s="1"/>
  <c r="O15" i="4" s="1"/>
  <c r="Z22" i="3"/>
  <c r="Z20" i="3" s="1"/>
  <c r="X22" i="3"/>
  <c r="X20" i="3" s="1"/>
  <c r="Y22" i="3"/>
  <c r="Y20" i="3" s="1"/>
  <c r="W22" i="3"/>
  <c r="W20" i="3" s="1"/>
  <c r="AB22" i="3"/>
  <c r="AB20" i="3" s="1"/>
  <c r="AD22" i="3"/>
  <c r="AD20" i="3" s="1"/>
</calcChain>
</file>

<file path=xl/sharedStrings.xml><?xml version="1.0" encoding="utf-8"?>
<sst xmlns="http://schemas.openxmlformats.org/spreadsheetml/2006/main" count="47" uniqueCount="22">
  <si>
    <t>y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</si>
  <si>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0</t>
    </r>
  </si>
  <si>
    <t>q1</t>
  </si>
  <si>
    <t>J</t>
  </si>
  <si>
    <t>m</t>
  </si>
  <si>
    <t>l</t>
  </si>
  <si>
    <t>Reg Adj</t>
  </si>
  <si>
    <t>Gradient</t>
  </si>
  <si>
    <t>partial</t>
  </si>
  <si>
    <t>h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</si>
  <si>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</si>
  <si>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t>q3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</si>
  <si>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</si>
  <si>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t>q5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</si>
  <si>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</si>
  <si>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t>q7</t>
  </si>
  <si>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</si>
  <si>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t>mu</t>
  </si>
  <si>
    <t>std</t>
  </si>
  <si>
    <t>Standardized X</t>
  </si>
  <si>
    <t>J_Train</t>
  </si>
  <si>
    <t>J_Val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</si>
</sst>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0"/>
  </numFmts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1" fontId="0" fillId="0" borderId="0" xfId="0" applyNumberFormat="1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3396-C75C-44DC-8FD4-41B35C99D904}">
  <dimension ref="A1:AD35"/>
  <sheetViews>
    <sheetView workbookViewId="0">
      <selection activeCell="K2" sqref="K2"/>
    </sheetView>
  </sheetViews>
  <sheetFormatPr defaultRowHeight="14.4"/>
  <cols>
    <col min="2" max="2" width="10.21875" customWidth="1"/>
    <col min="12" max="12" width="11" bestFit="1" customWidth="1"/>
    <col min="15" max="15" width="32.109375" bestFit="1" customWidth="1"/>
    <col min="19" max="19" width="33.77734375" bestFit="1" customWidth="1"/>
    <col min="22" max="22" width="12.6640625" bestFit="1" customWidth="1"/>
  </cols>
  <sheetData>
    <row r="1" spans="1:3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30">
      <c r="A2">
        <v>0</v>
      </c>
      <c r="B2">
        <f>+$K$2</f>
        <v>0</v>
      </c>
      <c r="C2">
        <f t="shared" ref="C2:I2" si="0">+$K$2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 s="2" t="s">
        <v>5</v>
      </c>
      <c r="K2">
        <f>+Validation!$O$14</f>
        <v>0</v>
      </c>
      <c r="U2" t="s">
        <v>7</v>
      </c>
    </row>
    <row r="3" spans="1:30">
      <c r="A3" s="2" t="str">
        <f>"q"&amp;A1</f>
        <v>q0</v>
      </c>
      <c r="B3" s="2" t="str">
        <f t="shared" ref="B3:I3" si="1">"q"&amp;B1</f>
        <v>q1</v>
      </c>
      <c r="C3" s="2" t="str">
        <f t="shared" si="1"/>
        <v>q2</v>
      </c>
      <c r="D3" s="2" t="str">
        <f t="shared" si="1"/>
        <v>q3</v>
      </c>
      <c r="E3" s="2" t="str">
        <f t="shared" si="1"/>
        <v>q4</v>
      </c>
      <c r="F3" s="2" t="str">
        <f t="shared" si="1"/>
        <v>q5</v>
      </c>
      <c r="G3" s="2" t="str">
        <f t="shared" si="1"/>
        <v>q6</v>
      </c>
      <c r="H3" s="2" t="str">
        <f t="shared" si="1"/>
        <v>q7</v>
      </c>
      <c r="I3" s="2" t="str">
        <f t="shared" si="1"/>
        <v>q8</v>
      </c>
      <c r="O3" t="s">
        <v>4</v>
      </c>
      <c r="P3">
        <f>COUNT(A7:A18)</f>
        <v>12</v>
      </c>
      <c r="V3">
        <f>+V4+V5</f>
        <v>1668938682272.1338</v>
      </c>
      <c r="W3">
        <f t="shared" ref="W3:AD3" si="2">+W4+W5</f>
        <v>-56560096203411.125</v>
      </c>
      <c r="X3">
        <f t="shared" si="2"/>
        <v>-10924.675858051623</v>
      </c>
      <c r="Y3">
        <f t="shared" si="2"/>
        <v>-258924.72607286173</v>
      </c>
      <c r="Z3">
        <f t="shared" si="2"/>
        <v>6.0416643942075615E+31</v>
      </c>
      <c r="AA3">
        <f t="shared" si="2"/>
        <v>-290984614.91200656</v>
      </c>
      <c r="AB3">
        <f t="shared" si="2"/>
        <v>-20943125772.547749</v>
      </c>
      <c r="AC3" t="e">
        <f t="shared" si="2"/>
        <v>#DIV/0!</v>
      </c>
      <c r="AD3" t="e">
        <f t="shared" si="2"/>
        <v>#DIV/0!</v>
      </c>
    </row>
    <row r="4" spans="1:30">
      <c r="A4">
        <v>11.218</v>
      </c>
      <c r="B4">
        <v>8.5852000000000004</v>
      </c>
      <c r="C4">
        <v>5.2126999999999999</v>
      </c>
      <c r="D4">
        <v>3.5911</v>
      </c>
      <c r="E4">
        <v>2.2829999999999999</v>
      </c>
      <c r="F4">
        <v>1.7603</v>
      </c>
      <c r="G4">
        <v>1.0681</v>
      </c>
      <c r="H4">
        <v>1.1075999999999999</v>
      </c>
      <c r="I4">
        <v>0.39399000000000001</v>
      </c>
      <c r="V4">
        <f>+A$2/$P$3*A$4</f>
        <v>0</v>
      </c>
      <c r="W4">
        <f>+B$2/$P$3*B$4</f>
        <v>0</v>
      </c>
      <c r="X4">
        <f t="shared" ref="X4:AD4" si="3">+C$2/$P$3*C$4</f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</row>
    <row r="5" spans="1:30">
      <c r="K5" s="2"/>
      <c r="O5">
        <f>SUM(O7:O18)</f>
        <v>1.4759588688961109E+26</v>
      </c>
      <c r="R5" t="s">
        <v>6</v>
      </c>
      <c r="S5" t="s">
        <v>3</v>
      </c>
      <c r="U5" t="s">
        <v>8</v>
      </c>
      <c r="V5">
        <f>SUM(V7:V18)/$P$3</f>
        <v>1668938682272.1338</v>
      </c>
      <c r="W5">
        <f>SUM(W7:W18)/$P$3</f>
        <v>-56560096203411.125</v>
      </c>
      <c r="X5">
        <f t="shared" ref="X5:AD5" si="4">SUM(X7:X18)/$P$3</f>
        <v>-10924.675858051623</v>
      </c>
      <c r="Y5">
        <f t="shared" si="4"/>
        <v>-258924.72607286173</v>
      </c>
      <c r="Z5">
        <f t="shared" si="4"/>
        <v>6.0416643942075615E+31</v>
      </c>
      <c r="AA5">
        <f t="shared" si="4"/>
        <v>-290984614.91200656</v>
      </c>
      <c r="AB5">
        <f t="shared" si="4"/>
        <v>-20943125772.547749</v>
      </c>
      <c r="AC5" t="e">
        <f t="shared" si="4"/>
        <v>#DIV/0!</v>
      </c>
      <c r="AD5" t="e">
        <f t="shared" si="4"/>
        <v>#DIV/0!</v>
      </c>
    </row>
    <row r="6" spans="1:30">
      <c r="A6" t="str">
        <f>"x"&amp;A1</f>
        <v>x0</v>
      </c>
      <c r="B6" t="str">
        <f t="shared" ref="B6:I6" si="5">"x"&amp;B1</f>
        <v>x1</v>
      </c>
      <c r="C6" t="str">
        <f t="shared" si="5"/>
        <v>x2</v>
      </c>
      <c r="D6" t="str">
        <f t="shared" si="5"/>
        <v>x3</v>
      </c>
      <c r="E6" t="str">
        <f t="shared" si="5"/>
        <v>x4</v>
      </c>
      <c r="F6" t="str">
        <f t="shared" si="5"/>
        <v>x5</v>
      </c>
      <c r="G6" t="str">
        <f t="shared" si="5"/>
        <v>x6</v>
      </c>
      <c r="H6" t="str">
        <f t="shared" si="5"/>
        <v>x7</v>
      </c>
      <c r="I6" t="str">
        <f t="shared" si="5"/>
        <v>x8</v>
      </c>
      <c r="J6" t="s">
        <v>0</v>
      </c>
      <c r="L6" t="s">
        <v>9</v>
      </c>
      <c r="O6" t="s">
        <v>3</v>
      </c>
      <c r="Q6">
        <f>+O5/(2*P3)</f>
        <v>6.1498286204004625E+24</v>
      </c>
      <c r="R6" t="e">
        <f>SUM(R7:R15)</f>
        <v>#DIV/0!</v>
      </c>
      <c r="S6" s="4" t="e">
        <f>SUM(Q6:R6)</f>
        <v>#DIV/0!</v>
      </c>
      <c r="V6" s="1" t="s">
        <v>1</v>
      </c>
      <c r="W6" s="2" t="s">
        <v>2</v>
      </c>
      <c r="X6" s="1" t="s">
        <v>10</v>
      </c>
      <c r="Y6" s="2" t="s">
        <v>11</v>
      </c>
      <c r="Z6" s="1" t="s">
        <v>12</v>
      </c>
      <c r="AA6" s="2" t="s">
        <v>13</v>
      </c>
      <c r="AB6" s="1" t="s">
        <v>14</v>
      </c>
      <c r="AC6" s="2" t="s">
        <v>15</v>
      </c>
      <c r="AD6" s="1" t="s">
        <v>16</v>
      </c>
    </row>
    <row r="7" spans="1:30">
      <c r="A7">
        <v>1</v>
      </c>
      <c r="B7">
        <v>-15.93676</v>
      </c>
      <c r="C7">
        <f>+$B7^C$1</f>
        <v>253.98031929759998</v>
      </c>
      <c r="D7">
        <f>+$B7^D$1</f>
        <v>-4047.6233933692192</v>
      </c>
      <c r="E7">
        <f>+$B7^E$1</f>
        <v>64506.002590510834</v>
      </c>
      <c r="F7">
        <f>+$B7^F$1</f>
        <v>-1028016.6818443494</v>
      </c>
      <c r="G7">
        <f>+$B7^G$1</f>
        <v>16383255.134549754</v>
      </c>
      <c r="H7">
        <f>+$B7^H$1</f>
        <v>-261096005.0980871</v>
      </c>
      <c r="I7">
        <f>+$B7^I$1</f>
        <v>4161024370.2069902</v>
      </c>
      <c r="J7">
        <v>2.1343000000000001</v>
      </c>
      <c r="L7">
        <f>SUMPRODUCT($A$4:$I$4,A7:I7)</f>
        <v>1366035323.5198576</v>
      </c>
      <c r="O7" s="5">
        <f>+(L7-J7)^2</f>
        <v>1.8660524992729439E+18</v>
      </c>
      <c r="P7" s="3"/>
      <c r="Q7" s="3"/>
      <c r="R7">
        <v>0</v>
      </c>
      <c r="S7" s="4"/>
      <c r="V7">
        <f>(L7-$J7)*A7</f>
        <v>1366035321.3855577</v>
      </c>
      <c r="W7">
        <f>(L7-$J7)*B7</f>
        <v>-21770177068.4445</v>
      </c>
      <c r="X7">
        <f t="shared" ref="X7:AD18" si="6">(M7-$J7)*C7</f>
        <v>-542.07019547686764</v>
      </c>
      <c r="Y7">
        <f t="shared" si="6"/>
        <v>8638.8426084679249</v>
      </c>
      <c r="Z7">
        <f t="shared" si="6"/>
        <v>1.2037158735212974E+23</v>
      </c>
      <c r="AA7">
        <f t="shared" si="6"/>
        <v>2194096.0040603951</v>
      </c>
      <c r="AB7">
        <f t="shared" si="6"/>
        <v>-34966781.433669537</v>
      </c>
      <c r="AC7">
        <f t="shared" si="6"/>
        <v>557257203.68084729</v>
      </c>
      <c r="AD7">
        <f t="shared" si="6"/>
        <v>-8880874313.3327789</v>
      </c>
    </row>
    <row r="8" spans="1:30">
      <c r="A8">
        <v>1</v>
      </c>
      <c r="B8">
        <v>-29.152979999999999</v>
      </c>
      <c r="C8">
        <f>+$B8^C$1</f>
        <v>849.8962428804</v>
      </c>
      <c r="D8">
        <f>+$B8^D$1</f>
        <v>-24777.008170767444</v>
      </c>
      <c r="E8">
        <f>+$B8^E$1</f>
        <v>722323.62366221985</v>
      </c>
      <c r="F8">
        <f>+$B8^F$1</f>
        <v>-21057886.154152222</v>
      </c>
      <c r="G8">
        <f>+$B8^G$1</f>
        <v>613900133.89427662</v>
      </c>
      <c r="H8">
        <f>+$B8^H$1</f>
        <v>-17897018325.417168</v>
      </c>
      <c r="I8">
        <f>+$B8^I$1</f>
        <v>521751417300.5202</v>
      </c>
      <c r="J8">
        <v>1.1733</v>
      </c>
      <c r="L8">
        <f t="shared" ref="L8:L18" si="7">SUMPRODUCT($A$4:$I$4,A8:I8)</f>
        <v>186362306220.32199</v>
      </c>
      <c r="O8" s="5">
        <f t="shared" ref="O8:O18" si="8">+(L8-J8)^2</f>
        <v>3.4730909179319742E+22</v>
      </c>
      <c r="R8" t="e">
        <f>B2*0.5/(B2^2*P3)</f>
        <v>#DIV/0!</v>
      </c>
      <c r="S8" s="3" t="e">
        <f>+S7-S6</f>
        <v>#DIV/0!</v>
      </c>
      <c r="V8">
        <f t="shared" ref="V8:V18" si="9">(L8-$J8)*A8</f>
        <v>186362306219.14868</v>
      </c>
      <c r="W8">
        <f t="shared" ref="W8:W18" si="10">(L8-$J8)*B8</f>
        <v>-5433016585960.7168</v>
      </c>
      <c r="X8">
        <f t="shared" si="6"/>
        <v>-997.18326177157337</v>
      </c>
      <c r="Y8">
        <f t="shared" si="6"/>
        <v>29070.86368676144</v>
      </c>
      <c r="Z8">
        <f t="shared" si="6"/>
        <v>2.5086956171489689E+28</v>
      </c>
      <c r="AA8">
        <f t="shared" si="6"/>
        <v>24707217.824666802</v>
      </c>
      <c r="AB8">
        <f t="shared" si="6"/>
        <v>-720289027.09815478</v>
      </c>
      <c r="AC8" t="e">
        <f t="shared" si="6"/>
        <v>#DIV/0!</v>
      </c>
      <c r="AD8" t="e">
        <f t="shared" si="6"/>
        <v>#DIV/0!</v>
      </c>
    </row>
    <row r="9" spans="1:30">
      <c r="A9">
        <v>1</v>
      </c>
      <c r="B9">
        <v>36.189549999999997</v>
      </c>
      <c r="C9">
        <f>+$B9^C$1</f>
        <v>1309.6835292024998</v>
      </c>
      <c r="D9">
        <f>+$B9^D$1</f>
        <v>47396.85756425032</v>
      </c>
      <c r="E9">
        <f>+$B9^E$1</f>
        <v>1715270.9466643152</v>
      </c>
      <c r="F9">
        <f>+$B9^F$1</f>
        <v>62074883.687855564</v>
      </c>
      <c r="G9">
        <f>+$B9^G$1</f>
        <v>2246462106.9658332</v>
      </c>
      <c r="H9">
        <f>+$B9^H$1</f>
        <v>81298452743.145355</v>
      </c>
      <c r="I9">
        <f>+$B9^I$1</f>
        <v>2942154420470.6958</v>
      </c>
      <c r="J9">
        <v>34.359000000000002</v>
      </c>
      <c r="L9">
        <f t="shared" si="7"/>
        <v>1251738396293.0896</v>
      </c>
      <c r="O9" s="5">
        <f t="shared" si="8"/>
        <v>1.5668490126683793E+24</v>
      </c>
      <c r="R9" t="e">
        <f>C2*0.5/(C2^2*P3)</f>
        <v>#DIV/0!</v>
      </c>
      <c r="V9">
        <f t="shared" si="9"/>
        <v>1251738396258.7307</v>
      </c>
      <c r="W9">
        <f t="shared" si="10"/>
        <v>45299849278325.141</v>
      </c>
      <c r="X9">
        <f t="shared" si="6"/>
        <v>-44999.416379868693</v>
      </c>
      <c r="Y9">
        <f t="shared" si="6"/>
        <v>-1628508.6290500769</v>
      </c>
      <c r="Z9">
        <f t="shared" si="6"/>
        <v>2.6875705892397387E+30</v>
      </c>
      <c r="AA9">
        <f t="shared" si="6"/>
        <v>-2132830928.6310294</v>
      </c>
      <c r="AB9">
        <f t="shared" si="6"/>
        <v>-77186191533.239059</v>
      </c>
      <c r="AC9" t="e">
        <f t="shared" si="6"/>
        <v>#DIV/0!</v>
      </c>
      <c r="AD9">
        <f t="shared" si="6"/>
        <v>-101089483732952.64</v>
      </c>
    </row>
    <row r="10" spans="1:30">
      <c r="A10">
        <v>1</v>
      </c>
      <c r="B10">
        <v>37.492190000000001</v>
      </c>
      <c r="C10">
        <f>+$B10^C$1</f>
        <v>1405.6643109961001</v>
      </c>
      <c r="D10">
        <f>+$B10^D$1</f>
        <v>52701.433424084877</v>
      </c>
      <c r="E10">
        <f>+$B10^E$1</f>
        <v>1975892.1552081408</v>
      </c>
      <c r="F10">
        <f>+$B10^F$1</f>
        <v>74080524.102573112</v>
      </c>
      <c r="G10">
        <f>+$B10^G$1</f>
        <v>2777441084.9532504</v>
      </c>
      <c r="H10">
        <f>+$B10^H$1</f>
        <v>104132348870.87341</v>
      </c>
      <c r="I10">
        <f>+$B10^I$1</f>
        <v>3904149809013.0718</v>
      </c>
      <c r="J10">
        <v>36.838000000000001</v>
      </c>
      <c r="L10">
        <f t="shared" si="7"/>
        <v>1656634669510.166</v>
      </c>
      <c r="O10" s="5">
        <f t="shared" si="8"/>
        <v>2.7444384281010031E+24</v>
      </c>
      <c r="R10" t="e">
        <f>D2*0.5/(D2^2*P3)</f>
        <v>#DIV/0!</v>
      </c>
      <c r="V10">
        <f t="shared" si="9"/>
        <v>1656634669473.3281</v>
      </c>
      <c r="W10">
        <f t="shared" si="10"/>
        <v>62110861788481.219</v>
      </c>
      <c r="X10">
        <f t="shared" si="6"/>
        <v>-51781.861888474334</v>
      </c>
      <c r="Y10">
        <f t="shared" si="6"/>
        <v>-1941415.4044764386</v>
      </c>
      <c r="Z10">
        <f t="shared" si="6"/>
        <v>5.422714360536533E+30</v>
      </c>
      <c r="AA10">
        <f t="shared" si="6"/>
        <v>-2728978346.8905883</v>
      </c>
      <c r="AB10">
        <f t="shared" si="6"/>
        <v>-102315374687.50784</v>
      </c>
      <c r="AC10" t="e">
        <f t="shared" si="6"/>
        <v>#DIV/0!</v>
      </c>
      <c r="AD10">
        <f t="shared" si="6"/>
        <v>-143821070664423.53</v>
      </c>
    </row>
    <row r="11" spans="1:30">
      <c r="A11">
        <v>1</v>
      </c>
      <c r="B11">
        <v>-48.05883</v>
      </c>
      <c r="C11">
        <f>+$B11^C$1</f>
        <v>2309.6511409689001</v>
      </c>
      <c r="D11">
        <f>+$B11^D$1</f>
        <v>-110999.13154313041</v>
      </c>
      <c r="E11">
        <f>+$B11^E$1</f>
        <v>5334488.392978942</v>
      </c>
      <c r="F11">
        <f>+$B11^F$1</f>
        <v>-256369270.81514817</v>
      </c>
      <c r="G11">
        <f>+$B11^G$1</f>
        <v>12320807203.329168</v>
      </c>
      <c r="H11">
        <f>+$B11^H$1</f>
        <v>-592123578847.5719</v>
      </c>
      <c r="I11">
        <f>+$B11^I$1</f>
        <v>28456766414827.055</v>
      </c>
      <c r="J11">
        <v>2.8090000000000002</v>
      </c>
      <c r="L11">
        <f t="shared" si="7"/>
        <v>10568565682858.762</v>
      </c>
      <c r="O11" s="5">
        <f t="shared" si="8"/>
        <v>1.1169458059284051E+26</v>
      </c>
      <c r="R11" t="e">
        <f>E2*0.5/(E2^2*P3)</f>
        <v>#DIV/0!</v>
      </c>
      <c r="V11">
        <f t="shared" si="9"/>
        <v>10568565682855.953</v>
      </c>
      <c r="W11">
        <f t="shared" si="10"/>
        <v>-507912901496208.19</v>
      </c>
      <c r="X11">
        <f t="shared" si="6"/>
        <v>-6487.8100549816409</v>
      </c>
      <c r="Y11">
        <f t="shared" si="6"/>
        <v>311796.56050465332</v>
      </c>
      <c r="Z11">
        <f t="shared" si="6"/>
        <v>5.9583344373115875E+32</v>
      </c>
      <c r="AA11">
        <f t="shared" si="6"/>
        <v>720141281.71975124</v>
      </c>
      <c r="AB11">
        <f t="shared" si="6"/>
        <v>-34609147434.151634</v>
      </c>
      <c r="AC11" t="e">
        <f t="shared" si="6"/>
        <v>#DIV/0!</v>
      </c>
      <c r="AD11">
        <f t="shared" si="6"/>
        <v>-79935056859249.203</v>
      </c>
    </row>
    <row r="12" spans="1:30">
      <c r="A12">
        <v>1</v>
      </c>
      <c r="B12">
        <v>-8.9414599999999993</v>
      </c>
      <c r="C12">
        <f>+$B12^C$1</f>
        <v>79.949706931599991</v>
      </c>
      <c r="D12">
        <f>+$B12^D$1</f>
        <v>-714.86710654062404</v>
      </c>
      <c r="E12">
        <f>+$B12^E$1</f>
        <v>6391.9556384487278</v>
      </c>
      <c r="F12">
        <f>+$B12^F$1</f>
        <v>-57153.415662963758</v>
      </c>
      <c r="G12">
        <f>+$B12^G$1</f>
        <v>511034.98001376388</v>
      </c>
      <c r="H12">
        <f>+$B12^H$1</f>
        <v>-4569398.8323938688</v>
      </c>
      <c r="I12">
        <f>+$B12^I$1</f>
        <v>40857096.883896485</v>
      </c>
      <c r="J12">
        <v>2.1211000000000002</v>
      </c>
      <c r="L12">
        <f t="shared" si="7"/>
        <v>11493827.642159324</v>
      </c>
      <c r="O12" s="5">
        <f t="shared" si="8"/>
        <v>132108025108554.66</v>
      </c>
      <c r="R12" t="e">
        <f>F2*0.5/(F2^2*P3)</f>
        <v>#DIV/0!</v>
      </c>
      <c r="V12">
        <f t="shared" si="9"/>
        <v>11493825.521059325</v>
      </c>
      <c r="W12">
        <f t="shared" si="10"/>
        <v>-102771581.1435311</v>
      </c>
      <c r="X12">
        <f t="shared" si="6"/>
        <v>-169.58132337261677</v>
      </c>
      <c r="Y12">
        <f t="shared" si="6"/>
        <v>1516.3046196833177</v>
      </c>
      <c r="Z12">
        <f t="shared" si="6"/>
        <v>8.444286359769385E+17</v>
      </c>
      <c r="AA12">
        <f t="shared" si="6"/>
        <v>121228.10996271243</v>
      </c>
      <c r="AB12">
        <f t="shared" si="6"/>
        <v>-1083956.2961071946</v>
      </c>
      <c r="AC12" t="e">
        <f t="shared" si="6"/>
        <v>#DIV/0!</v>
      </c>
      <c r="AD12">
        <f t="shared" si="6"/>
        <v>-86661988.200432837</v>
      </c>
    </row>
    <row r="13" spans="1:30">
      <c r="A13">
        <v>1</v>
      </c>
      <c r="B13">
        <v>15.307790000000001</v>
      </c>
      <c r="C13">
        <f>+$B13^C$1</f>
        <v>234.32843468410002</v>
      </c>
      <c r="D13">
        <f>+$B13^D$1</f>
        <v>3587.0504691729197</v>
      </c>
      <c r="E13">
        <f>+$B13^E$1</f>
        <v>54909.81530150053</v>
      </c>
      <c r="F13">
        <f>+$B13^F$1</f>
        <v>840547.92157415685</v>
      </c>
      <c r="G13">
        <f>+$B13^G$1</f>
        <v>12866931.068393663</v>
      </c>
      <c r="H13">
        <f>+$B13^H$1</f>
        <v>196964278.73944584</v>
      </c>
      <c r="I13">
        <f>+$B13^I$1</f>
        <v>3015087816.4449019</v>
      </c>
      <c r="J13">
        <v>14.71</v>
      </c>
      <c r="L13">
        <f t="shared" si="7"/>
        <v>1421434474.2009788</v>
      </c>
      <c r="O13" s="5">
        <f t="shared" si="8"/>
        <v>2.0204759226284109E+18</v>
      </c>
      <c r="R13" t="e">
        <f>G2*0.5/(G2^2*P3)</f>
        <v>#DIV/0!</v>
      </c>
      <c r="V13">
        <f t="shared" si="9"/>
        <v>1421434459.4909787</v>
      </c>
      <c r="W13">
        <f t="shared" si="10"/>
        <v>21759020204.651409</v>
      </c>
      <c r="X13">
        <f t="shared" si="6"/>
        <v>-3446.9712742031115</v>
      </c>
      <c r="Y13">
        <f t="shared" si="6"/>
        <v>-52765.512401533655</v>
      </c>
      <c r="Z13">
        <f t="shared" si="6"/>
        <v>1.1094395973265492E+23</v>
      </c>
      <c r="AA13">
        <f t="shared" si="6"/>
        <v>-12364459.926355848</v>
      </c>
      <c r="AB13">
        <f t="shared" si="6"/>
        <v>-189272556.01607078</v>
      </c>
      <c r="AC13" t="e">
        <f t="shared" si="6"/>
        <v>#DIV/0!</v>
      </c>
      <c r="AD13">
        <f t="shared" si="6"/>
        <v>-44351941779.90451</v>
      </c>
    </row>
    <row r="14" spans="1:30">
      <c r="A14">
        <v>1</v>
      </c>
      <c r="B14">
        <v>-34.706270000000004</v>
      </c>
      <c r="C14">
        <f>+$B14^C$1</f>
        <v>1204.5251773129003</v>
      </c>
      <c r="D14">
        <f>+$B14^D$1</f>
        <v>-41804.576025619397</v>
      </c>
      <c r="E14">
        <f>+$B14^E$1</f>
        <v>1450880.9027806739</v>
      </c>
      <c r="F14">
        <f>+$B14^F$1</f>
        <v>-50354664.349749826</v>
      </c>
      <c r="G14">
        <f>+$B14^G$1</f>
        <v>1747622576.681792</v>
      </c>
      <c r="H14">
        <f>+$B14^H$1</f>
        <v>-60653461004.413986</v>
      </c>
      <c r="I14">
        <f>+$B14^I$1</f>
        <v>2105055394053.6633</v>
      </c>
      <c r="J14">
        <v>2.6141999999999999</v>
      </c>
      <c r="L14">
        <f t="shared" si="7"/>
        <v>763972165881.98706</v>
      </c>
      <c r="O14" s="5">
        <f t="shared" si="8"/>
        <v>5.8365347023841993E+23</v>
      </c>
      <c r="R14" t="e">
        <f>H2*0.5/(H2^2*P3)</f>
        <v>#DIV/0!</v>
      </c>
      <c r="V14">
        <f t="shared" si="9"/>
        <v>763972165879.3728</v>
      </c>
      <c r="W14">
        <f t="shared" si="10"/>
        <v>-26514624261494.301</v>
      </c>
      <c r="X14">
        <f t="shared" si="6"/>
        <v>-3148.8697185313836</v>
      </c>
      <c r="Y14">
        <f t="shared" si="6"/>
        <v>109285.52264617423</v>
      </c>
      <c r="Z14">
        <f t="shared" si="6"/>
        <v>8.4681167381059197E+29</v>
      </c>
      <c r="AA14">
        <f t="shared" si="6"/>
        <v>131637163.54311599</v>
      </c>
      <c r="AB14">
        <f t="shared" si="6"/>
        <v>-4568634939.9615402</v>
      </c>
      <c r="AC14" t="e">
        <f t="shared" si="6"/>
        <v>#DIV/0!</v>
      </c>
      <c r="AD14">
        <f t="shared" si="6"/>
        <v>-5503035811135.0859</v>
      </c>
    </row>
    <row r="15" spans="1:30">
      <c r="A15">
        <v>1</v>
      </c>
      <c r="B15">
        <v>1.3891500000000001</v>
      </c>
      <c r="C15">
        <f>+$B15^C$1</f>
        <v>1.9297377225000003</v>
      </c>
      <c r="D15">
        <f>+$B15^D$1</f>
        <v>2.6806951572108755</v>
      </c>
      <c r="E15">
        <f>+$B15^E$1</f>
        <v>3.723887677639488</v>
      </c>
      <c r="F15">
        <f>+$B15^F$1</f>
        <v>5.1730385673928954</v>
      </c>
      <c r="G15">
        <f>+$B15^G$1</f>
        <v>7.1861265258938412</v>
      </c>
      <c r="H15">
        <f>+$B15^H$1</f>
        <v>9.9826076634454299</v>
      </c>
      <c r="I15">
        <f>+$B15^I$1</f>
        <v>13.86733943567522</v>
      </c>
      <c r="J15">
        <v>3.7402000000000002</v>
      </c>
      <c r="L15">
        <f t="shared" si="7"/>
        <v>84.633485197969435</v>
      </c>
      <c r="O15" s="5">
        <f t="shared" si="8"/>
        <v>6543.7235901200211</v>
      </c>
      <c r="R15" t="e">
        <f>I2*0.5/(I2^2*P3)</f>
        <v>#DIV/0!</v>
      </c>
      <c r="V15">
        <f t="shared" si="9"/>
        <v>80.893285197969433</v>
      </c>
      <c r="W15">
        <f t="shared" si="10"/>
        <v>112.37290713275925</v>
      </c>
      <c r="X15">
        <f t="shared" si="6"/>
        <v>-7.2176050296945018</v>
      </c>
      <c r="Y15">
        <f t="shared" si="6"/>
        <v>-10.026336027000117</v>
      </c>
      <c r="Z15">
        <f t="shared" si="6"/>
        <v>24354.16355843487</v>
      </c>
      <c r="AA15">
        <f t="shared" si="6"/>
        <v>-19.348198849762909</v>
      </c>
      <c r="AB15">
        <f t="shared" si="6"/>
        <v>-26.877550432148148</v>
      </c>
      <c r="AC15" t="e">
        <f t="shared" si="6"/>
        <v>#DIV/0!</v>
      </c>
      <c r="AD15">
        <f t="shared" si="6"/>
        <v>-51.866622957312458</v>
      </c>
    </row>
    <row r="16" spans="1:30">
      <c r="A16">
        <v>1</v>
      </c>
      <c r="B16">
        <v>-44.383760000000002</v>
      </c>
      <c r="C16">
        <f>+$B16^C$1</f>
        <v>1969.9181517376003</v>
      </c>
      <c r="D16">
        <f>+$B16^D$1</f>
        <v>-87432.374466365232</v>
      </c>
      <c r="E16">
        <f>+$B16^E$1</f>
        <v>3880577.5245452831</v>
      </c>
      <c r="F16">
        <f>+$B16^F$1</f>
        <v>-172234621.51081195</v>
      </c>
      <c r="G16">
        <f>+$B16^G$1</f>
        <v>7644420104.8267164</v>
      </c>
      <c r="H16">
        <f>+$B16^H$1</f>
        <v>-339288107271.80383</v>
      </c>
      <c r="I16">
        <f>+$B16^I$1</f>
        <v>15058881924005.996</v>
      </c>
      <c r="J16">
        <v>3.7317</v>
      </c>
      <c r="L16">
        <f t="shared" si="7"/>
        <v>5565123757413.4473</v>
      </c>
      <c r="O16" s="5">
        <f t="shared" si="8"/>
        <v>3.0970602435286032E+25</v>
      </c>
      <c r="V16">
        <f t="shared" si="9"/>
        <v>5565123757409.7158</v>
      </c>
      <c r="W16">
        <f t="shared" si="10"/>
        <v>-247001117219171.06</v>
      </c>
      <c r="X16">
        <f t="shared" si="6"/>
        <v>-7351.1435668392032</v>
      </c>
      <c r="Y16">
        <f t="shared" si="6"/>
        <v>326271.39179613511</v>
      </c>
      <c r="Z16">
        <f t="shared" si="6"/>
        <v>1.2018382373199839E+32</v>
      </c>
      <c r="AA16">
        <f t="shared" si="6"/>
        <v>642727937.09189701</v>
      </c>
      <c r="AB16">
        <f t="shared" si="6"/>
        <v>-28526682505.181858</v>
      </c>
      <c r="AC16">
        <f t="shared" si="6"/>
        <v>1266121429906.1904</v>
      </c>
      <c r="AD16">
        <f t="shared" si="6"/>
        <v>-56195229675813.18</v>
      </c>
    </row>
    <row r="17" spans="1:30">
      <c r="A17">
        <v>1</v>
      </c>
      <c r="B17">
        <v>7.0134999999999996</v>
      </c>
      <c r="C17">
        <f>+$B17^C$1</f>
        <v>49.189182249999995</v>
      </c>
      <c r="D17">
        <f>+$B17^D$1</f>
        <v>344.98832971037496</v>
      </c>
      <c r="E17">
        <f>+$B17^E$1</f>
        <v>2419.5756504237147</v>
      </c>
      <c r="F17">
        <f>+$B17^F$1</f>
        <v>16969.693824246722</v>
      </c>
      <c r="G17">
        <f>+$B17^G$1</f>
        <v>119016.94763635438</v>
      </c>
      <c r="H17">
        <f>+$B17^H$1</f>
        <v>834725.36224757147</v>
      </c>
      <c r="I17">
        <f>+$B17^I$1</f>
        <v>5854346.3281233422</v>
      </c>
      <c r="J17">
        <v>7.6276999999999999</v>
      </c>
      <c r="L17">
        <f t="shared" si="7"/>
        <v>3395180.0924031921</v>
      </c>
      <c r="O17" s="5">
        <f t="shared" si="8"/>
        <v>11527196065078.748</v>
      </c>
      <c r="V17">
        <f t="shared" si="9"/>
        <v>3395172.464703192</v>
      </c>
      <c r="W17">
        <f t="shared" si="10"/>
        <v>23812042.081195835</v>
      </c>
      <c r="X17">
        <f t="shared" si="6"/>
        <v>-375.20032544832497</v>
      </c>
      <c r="Y17">
        <f t="shared" si="6"/>
        <v>-2631.467482531827</v>
      </c>
      <c r="Z17">
        <f t="shared" si="6"/>
        <v>2.7890922916706144E+16</v>
      </c>
      <c r="AA17">
        <f t="shared" si="6"/>
        <v>-129439.73358320672</v>
      </c>
      <c r="AB17">
        <f t="shared" si="6"/>
        <v>-907825.57148582034</v>
      </c>
      <c r="AC17">
        <f t="shared" si="6"/>
        <v>-6367034.6456158012</v>
      </c>
      <c r="AD17">
        <f t="shared" si="6"/>
        <v>-44655197.487026416</v>
      </c>
    </row>
    <row r="18" spans="1:30">
      <c r="A18">
        <v>1</v>
      </c>
      <c r="B18">
        <v>22.76275</v>
      </c>
      <c r="C18">
        <f>+$B18^C$1</f>
        <v>518.14278756250008</v>
      </c>
      <c r="D18">
        <f>+$B18^D$1</f>
        <v>11794.354737588299</v>
      </c>
      <c r="E18">
        <f>+$B18^E$1</f>
        <v>268471.94830303808</v>
      </c>
      <c r="F18">
        <f>+$B18^F$1</f>
        <v>6111159.8412349802</v>
      </c>
      <c r="G18">
        <f>+$B18^G$1</f>
        <v>139106803.67607155</v>
      </c>
      <c r="H18">
        <f>+$B18^H$1</f>
        <v>3166453395.3774981</v>
      </c>
      <c r="I18">
        <f>+$B18^I$1</f>
        <v>72077187025.62915</v>
      </c>
      <c r="J18">
        <v>22.751999999999999</v>
      </c>
      <c r="L18">
        <f t="shared" si="7"/>
        <v>32064850332.351631</v>
      </c>
      <c r="O18" s="5">
        <f t="shared" si="8"/>
        <v>1.0281546253770317E+21</v>
      </c>
      <c r="V18">
        <f t="shared" si="9"/>
        <v>32064850309.599632</v>
      </c>
      <c r="W18">
        <f t="shared" si="10"/>
        <v>729884171384.83899</v>
      </c>
      <c r="X18">
        <f t="shared" si="6"/>
        <v>-11788.784702622001</v>
      </c>
      <c r="Y18">
        <f t="shared" si="6"/>
        <v>-268345.15898960899</v>
      </c>
      <c r="Z18">
        <f t="shared" si="6"/>
        <v>2.7603067543175195E+26</v>
      </c>
      <c r="AA18">
        <f t="shared" si="6"/>
        <v>-139041108.70777828</v>
      </c>
      <c r="AB18">
        <f t="shared" si="6"/>
        <v>-3164957997.2379799</v>
      </c>
      <c r="AC18">
        <f t="shared" si="6"/>
        <v>-72043147651.62883</v>
      </c>
      <c r="AD18">
        <f t="shared" si="6"/>
        <v>-1639900159207.1143</v>
      </c>
    </row>
    <row r="20" spans="1:30">
      <c r="A20" t="s">
        <v>17</v>
      </c>
      <c r="B20">
        <f>AVERAGE(B7:B18)</f>
        <v>-5.0854275000000007</v>
      </c>
      <c r="C20">
        <f t="shared" ref="C20:I20" si="11">AVERAGE(C7:C18)</f>
        <v>848.90489346222512</v>
      </c>
      <c r="D20">
        <f t="shared" si="11"/>
        <v>-12829.01795715236</v>
      </c>
      <c r="E20">
        <f t="shared" si="11"/>
        <v>1289678.0472675979</v>
      </c>
      <c r="F20">
        <f t="shared" si="11"/>
        <v>-29831460.208939075</v>
      </c>
      <c r="G20">
        <f t="shared" si="11"/>
        <v>2293303354.9703193</v>
      </c>
      <c r="H20">
        <f t="shared" si="11"/>
        <v>-68452731402.471397</v>
      </c>
      <c r="I20">
        <f t="shared" si="11"/>
        <v>4422338282528.3643</v>
      </c>
      <c r="P20">
        <f>+P3</f>
        <v>12</v>
      </c>
      <c r="V20">
        <f>+V21+V22</f>
        <v>4.5833333333433757E-4</v>
      </c>
      <c r="W20">
        <f t="shared" ref="W20:AD20" si="12">+W21+W22</f>
        <v>-0.71539246720669603</v>
      </c>
      <c r="X20">
        <f t="shared" si="12"/>
        <v>-0.43437483313827402</v>
      </c>
      <c r="Y20">
        <f t="shared" si="12"/>
        <v>-0.29925577765900213</v>
      </c>
      <c r="Z20">
        <f t="shared" si="12"/>
        <v>-0.19023513390435498</v>
      </c>
      <c r="AA20">
        <f t="shared" si="12"/>
        <v>-0.1467011981799963</v>
      </c>
      <c r="AB20">
        <f t="shared" si="12"/>
        <v>-8.8998560492050793E-2</v>
      </c>
      <c r="AC20">
        <f t="shared" si="12"/>
        <v>-9.2316330703568525E-2</v>
      </c>
      <c r="AD20">
        <f t="shared" si="12"/>
        <v>-3.2819190419090094E-2</v>
      </c>
    </row>
    <row r="21" spans="1:30">
      <c r="A21" t="s">
        <v>18</v>
      </c>
      <c r="B21">
        <f>STDEVA(B7:B18)</f>
        <v>29.964402891755089</v>
      </c>
      <c r="C21">
        <f t="shared" ref="C21:I21" si="13">STDEVA(C7:C18)</f>
        <v>787.88914480296557</v>
      </c>
      <c r="D21">
        <f t="shared" si="13"/>
        <v>48189.62151439266</v>
      </c>
      <c r="E21">
        <f t="shared" si="13"/>
        <v>1734904.3935694606</v>
      </c>
      <c r="F21">
        <f t="shared" si="13"/>
        <v>93939211.893223017</v>
      </c>
      <c r="G21">
        <f t="shared" si="13"/>
        <v>3853453934.9444442</v>
      </c>
      <c r="H21">
        <f t="shared" si="13"/>
        <v>197934722627.3244</v>
      </c>
      <c r="I21">
        <f t="shared" si="13"/>
        <v>8688968615506.7051</v>
      </c>
      <c r="V21">
        <f>+A$2/$P$3*A$4</f>
        <v>0</v>
      </c>
      <c r="W21">
        <f>+B$2/$P$3*B$4</f>
        <v>0</v>
      </c>
      <c r="X21">
        <f t="shared" ref="X21" si="14">+C$2/$P$3*C$4</f>
        <v>0</v>
      </c>
      <c r="Y21">
        <f t="shared" ref="Y21" si="15">+D$2/$P$3*D$4</f>
        <v>0</v>
      </c>
      <c r="Z21">
        <f t="shared" ref="Z21" si="16">+E$2/$P$3*E$4</f>
        <v>0</v>
      </c>
      <c r="AA21">
        <f t="shared" ref="AA21" si="17">+F$2/$P$3*F$4</f>
        <v>0</v>
      </c>
      <c r="AB21">
        <f t="shared" ref="AB21" si="18">+G$2/$P$3*G$4</f>
        <v>0</v>
      </c>
      <c r="AC21">
        <f t="shared" ref="AC21" si="19">+H$2/$P$3*H$4</f>
        <v>0</v>
      </c>
      <c r="AD21">
        <f t="shared" ref="AD21" si="20">+I$2/$P$3*I$4</f>
        <v>0</v>
      </c>
    </row>
    <row r="22" spans="1:30">
      <c r="O22">
        <f>SUM(O24:O35)</f>
        <v>49.822145643502125</v>
      </c>
      <c r="Q22" s="7"/>
      <c r="R22" t="s">
        <v>6</v>
      </c>
      <c r="S22" t="s">
        <v>3</v>
      </c>
      <c r="U22" t="s">
        <v>8</v>
      </c>
      <c r="V22">
        <f>SUM(V24:V35)/$P$3</f>
        <v>4.5833333333433757E-4</v>
      </c>
      <c r="W22">
        <f>SUM(W24:W35)/$P$3</f>
        <v>-0.71539246720669603</v>
      </c>
      <c r="X22">
        <f t="shared" ref="X22:AD22" si="21">SUM(X24:X35)/$P$3</f>
        <v>-0.43437483313827402</v>
      </c>
      <c r="Y22">
        <f t="shared" si="21"/>
        <v>-0.29925577765900213</v>
      </c>
      <c r="Z22">
        <f t="shared" si="21"/>
        <v>-0.19023513390435498</v>
      </c>
      <c r="AA22">
        <f t="shared" si="21"/>
        <v>-0.1467011981799963</v>
      </c>
      <c r="AB22">
        <f t="shared" si="21"/>
        <v>-8.8998560492050793E-2</v>
      </c>
      <c r="AC22">
        <f t="shared" si="21"/>
        <v>-9.2316330703568525E-2</v>
      </c>
      <c r="AD22">
        <f t="shared" si="21"/>
        <v>-3.2819190419090094E-2</v>
      </c>
    </row>
    <row r="23" spans="1:30">
      <c r="A23" s="6" t="s">
        <v>19</v>
      </c>
      <c r="L23" t="s">
        <v>9</v>
      </c>
      <c r="O23" t="s">
        <v>3</v>
      </c>
      <c r="Q23">
        <f>+O22/(2*$P$20)</f>
        <v>2.0759227351459217</v>
      </c>
      <c r="R23">
        <f>SUM(R24:R32)</f>
        <v>0</v>
      </c>
      <c r="S23" s="8">
        <f>SUM(Q23:R23)</f>
        <v>2.0759227351459217</v>
      </c>
      <c r="V23" s="1" t="s">
        <v>1</v>
      </c>
      <c r="W23" s="2" t="s">
        <v>2</v>
      </c>
      <c r="X23" s="1" t="s">
        <v>10</v>
      </c>
      <c r="Y23" s="2" t="s">
        <v>11</v>
      </c>
      <c r="Z23" s="1" t="s">
        <v>12</v>
      </c>
      <c r="AA23" s="2" t="s">
        <v>13</v>
      </c>
      <c r="AB23" s="1" t="s">
        <v>14</v>
      </c>
      <c r="AC23" s="2" t="s">
        <v>15</v>
      </c>
      <c r="AD23" s="1" t="s">
        <v>16</v>
      </c>
    </row>
    <row r="24" spans="1:30">
      <c r="A24">
        <v>1</v>
      </c>
      <c r="B24">
        <f>STANDARDIZE(B7,B$20,B$21)</f>
        <v>-0.36214078882866096</v>
      </c>
      <c r="C24">
        <f t="shared" ref="C24:I24" si="22">STANDARDIZE(C7,C$20,C$21)</f>
        <v>-0.75508664904046019</v>
      </c>
      <c r="D24">
        <f t="shared" si="22"/>
        <v>0.18222584630926034</v>
      </c>
      <c r="E24">
        <f t="shared" si="22"/>
        <v>-0.70618994869012341</v>
      </c>
      <c r="F24">
        <f t="shared" si="22"/>
        <v>0.3066178962607698</v>
      </c>
      <c r="G24">
        <f t="shared" si="22"/>
        <v>-0.59087772639186775</v>
      </c>
      <c r="H24">
        <f t="shared" si="22"/>
        <v>0.34451578021389373</v>
      </c>
      <c r="I24">
        <f t="shared" si="22"/>
        <v>-0.50848120803121433</v>
      </c>
      <c r="J24">
        <v>2.1343000000000001</v>
      </c>
      <c r="L24">
        <f>SUMPRODUCT($A$4:$I$4,A24:I24)</f>
        <v>3.3049404583579749</v>
      </c>
      <c r="O24" s="7">
        <f>+(L24-J24)^2</f>
        <v>1.3703990827445693</v>
      </c>
      <c r="P24" s="3"/>
      <c r="Q24" s="3"/>
      <c r="R24">
        <v>0</v>
      </c>
      <c r="S24" s="4"/>
      <c r="V24">
        <f>($L24-$J24)*A24</f>
        <v>1.1706404583579748</v>
      </c>
      <c r="W24">
        <f t="shared" ref="W24:AD24" si="23">($L24-$J24)*B24</f>
        <v>-0.42393665902450223</v>
      </c>
      <c r="X24">
        <f t="shared" si="23"/>
        <v>-0.88393498093271161</v>
      </c>
      <c r="Y24">
        <f t="shared" si="23"/>
        <v>0.21332094824814241</v>
      </c>
      <c r="Z24">
        <f t="shared" si="23"/>
        <v>-0.82669452522240083</v>
      </c>
      <c r="AA24">
        <f t="shared" si="23"/>
        <v>0.35893931461946554</v>
      </c>
      <c r="AB24">
        <f t="shared" si="23"/>
        <v>-0.69170537245689412</v>
      </c>
      <c r="AC24">
        <f t="shared" si="23"/>
        <v>0.40330411086114787</v>
      </c>
      <c r="AD24">
        <f t="shared" si="23"/>
        <v>-0.59524867443607743</v>
      </c>
    </row>
    <row r="25" spans="1:30">
      <c r="A25">
        <v>1</v>
      </c>
      <c r="B25">
        <f t="shared" ref="B25:I25" si="24">STANDARDIZE(B8,B$20,B$21)</f>
        <v>-0.80320480895090185</v>
      </c>
      <c r="C25">
        <f t="shared" si="24"/>
        <v>1.2582346447009281E-3</v>
      </c>
      <c r="D25">
        <f t="shared" si="24"/>
        <v>-0.24793700050220585</v>
      </c>
      <c r="E25">
        <f t="shared" si="24"/>
        <v>-0.32702345195984012</v>
      </c>
      <c r="F25">
        <f t="shared" si="24"/>
        <v>9.3396291899483119E-2</v>
      </c>
      <c r="G25">
        <f t="shared" si="24"/>
        <v>-0.43581764552746755</v>
      </c>
      <c r="H25">
        <f t="shared" si="24"/>
        <v>0.25541609074948196</v>
      </c>
      <c r="I25">
        <f t="shared" si="24"/>
        <v>-0.44891252780758006</v>
      </c>
      <c r="J25">
        <v>1.1733</v>
      </c>
      <c r="L25">
        <f t="shared" ref="L25:L35" si="25">SUMPRODUCT($A$4:$I$4,A25:I25)</f>
        <v>2.4968642513253529</v>
      </c>
      <c r="O25" s="7">
        <f t="shared" ref="O25:O35" si="26">+(L25-J25)^2</f>
        <v>1.7518223273864419</v>
      </c>
      <c r="Q25">
        <f>+O24/(2*$P$20)</f>
        <v>5.7099961781023723E-2</v>
      </c>
      <c r="R25">
        <f>B2*0.5/P3*B4^2</f>
        <v>0</v>
      </c>
      <c r="S25" s="3"/>
      <c r="V25">
        <f t="shared" ref="V25:V35" si="27">($L25-$J25)*A25</f>
        <v>1.3235642513253529</v>
      </c>
      <c r="W25">
        <f t="shared" ref="W25:W35" si="28">($L25-$J25)*B25</f>
        <v>-1.0630931716200236</v>
      </c>
      <c r="X25">
        <f t="shared" ref="X25:X35" si="29">($L25-$J25)*C25</f>
        <v>1.6653543955052054E-3</v>
      </c>
      <c r="Y25">
        <f t="shared" ref="Y25:Y35" si="30">($L25-$J25)*D25</f>
        <v>-0.32816055044555575</v>
      </c>
      <c r="Z25">
        <f t="shared" ref="Z25:Z35" si="31">($L25-$J25)*E25</f>
        <v>-0.43283655035905833</v>
      </c>
      <c r="AA25">
        <f t="shared" ref="AA25:AA35" si="32">($L25-$J25)*F25</f>
        <v>0.1236159931645035</v>
      </c>
      <c r="AB25">
        <f t="shared" ref="AB25:AB35" si="33">($L25-$J25)*G25</f>
        <v>-0.57683265571694065</v>
      </c>
      <c r="AC25">
        <f t="shared" ref="AC25:AC35" si="34">($L25-$J25)*H25</f>
        <v>0.33805960692928649</v>
      </c>
      <c r="AD25">
        <f t="shared" ref="AD25:AD35" si="35">($L25-$J25)*I25</f>
        <v>-0.59416457377821141</v>
      </c>
    </row>
    <row r="26" spans="1:30">
      <c r="A26">
        <v>1</v>
      </c>
      <c r="B26">
        <f t="shared" ref="B26:I26" si="36">STANDARDIZE(B9,B$20,B$21)</f>
        <v>1.3774670447832316</v>
      </c>
      <c r="C26">
        <f t="shared" si="36"/>
        <v>0.58482673454716239</v>
      </c>
      <c r="D26">
        <f t="shared" si="36"/>
        <v>1.2497685939163308</v>
      </c>
      <c r="E26">
        <f t="shared" si="36"/>
        <v>0.24531201890675125</v>
      </c>
      <c r="F26">
        <f t="shared" si="36"/>
        <v>0.97835975035921052</v>
      </c>
      <c r="G26">
        <f t="shared" si="36"/>
        <v>-1.2155652771585914E-2</v>
      </c>
      <c r="H26">
        <f t="shared" si="36"/>
        <v>0.75656854016246256</v>
      </c>
      <c r="I26">
        <f t="shared" si="36"/>
        <v>-0.17035207831411303</v>
      </c>
      <c r="J26">
        <v>34.359000000000002</v>
      </c>
      <c r="L26">
        <f t="shared" si="25"/>
        <v>33.620529244404999</v>
      </c>
      <c r="O26" s="7">
        <f t="shared" si="26"/>
        <v>0.54533905686905459</v>
      </c>
      <c r="R26">
        <f>C2*0.5/P3*C4^2</f>
        <v>0</v>
      </c>
      <c r="V26">
        <f t="shared" si="27"/>
        <v>-0.73847075559500297</v>
      </c>
      <c r="W26">
        <f t="shared" si="28"/>
        <v>-1.0172191293682888</v>
      </c>
      <c r="X26">
        <f t="shared" si="29"/>
        <v>-0.43187744055320121</v>
      </c>
      <c r="Y26">
        <f t="shared" si="30"/>
        <v>-0.92291755786829721</v>
      </c>
      <c r="Z26">
        <f t="shared" si="31"/>
        <v>-0.18115575195860426</v>
      </c>
      <c r="AA26">
        <f t="shared" si="32"/>
        <v>-0.72249006409150462</v>
      </c>
      <c r="AB26">
        <f t="shared" si="33"/>
        <v>8.9765940869835428E-3</v>
      </c>
      <c r="AC26">
        <f t="shared" si="34"/>
        <v>-0.55870374151318203</v>
      </c>
      <c r="AD26">
        <f t="shared" si="35"/>
        <v>0.12580002798980217</v>
      </c>
    </row>
    <row r="27" spans="1:30">
      <c r="A27">
        <v>1</v>
      </c>
      <c r="B27">
        <f t="shared" ref="B27:I27" si="37">STANDARDIZE(B10,B$20,B$21)</f>
        <v>1.4209399617876426</v>
      </c>
      <c r="C27">
        <f t="shared" si="37"/>
        <v>0.70664689468860331</v>
      </c>
      <c r="D27">
        <f t="shared" si="37"/>
        <v>1.3598457369428694</v>
      </c>
      <c r="E27">
        <f t="shared" si="37"/>
        <v>0.39553424988952796</v>
      </c>
      <c r="F27">
        <f t="shared" si="37"/>
        <v>1.1061619766368151</v>
      </c>
      <c r="G27">
        <f t="shared" si="37"/>
        <v>0.12563734721014927</v>
      </c>
      <c r="H27">
        <f t="shared" si="37"/>
        <v>0.87192928043399232</v>
      </c>
      <c r="I27">
        <f t="shared" si="37"/>
        <v>-5.9637512395948944E-2</v>
      </c>
      <c r="J27">
        <v>36.838000000000001</v>
      </c>
      <c r="L27">
        <f t="shared" si="25"/>
        <v>35.910561211844644</v>
      </c>
      <c r="O27" s="7">
        <f t="shared" si="26"/>
        <v>0.86014270577507623</v>
      </c>
      <c r="R27">
        <f>D2*0.5/P3*D4^2</f>
        <v>0</v>
      </c>
      <c r="V27">
        <f t="shared" si="27"/>
        <v>-0.92743878815535652</v>
      </c>
      <c r="W27">
        <f t="shared" si="28"/>
        <v>-1.3178348362018499</v>
      </c>
      <c r="X27">
        <f t="shared" si="29"/>
        <v>-0.65537173966374407</v>
      </c>
      <c r="Y27">
        <f t="shared" si="30"/>
        <v>-1.2611736823485225</v>
      </c>
      <c r="Z27">
        <f t="shared" si="31"/>
        <v>-0.36683380539148175</v>
      </c>
      <c r="AA27">
        <f t="shared" si="32"/>
        <v>-1.0258975231155816</v>
      </c>
      <c r="AB27">
        <f t="shared" si="33"/>
        <v>-0.11652094904363459</v>
      </c>
      <c r="AC27">
        <f t="shared" si="34"/>
        <v>-0.8086610352028738</v>
      </c>
      <c r="AD27">
        <f t="shared" si="35"/>
        <v>5.5310142225098939E-2</v>
      </c>
    </row>
    <row r="28" spans="1:30">
      <c r="A28">
        <v>1</v>
      </c>
      <c r="B28">
        <f t="shared" ref="B28:I28" si="38">STANDARDIZE(B11,B$20,B$21)</f>
        <v>-1.4341484679417531</v>
      </c>
      <c r="C28">
        <f t="shared" si="38"/>
        <v>1.8539997119416802</v>
      </c>
      <c r="D28">
        <f t="shared" si="38"/>
        <v>-2.0371629927962362</v>
      </c>
      <c r="E28">
        <f t="shared" si="38"/>
        <v>2.3314312654367035</v>
      </c>
      <c r="F28">
        <f t="shared" si="38"/>
        <v>-2.4115362056018275</v>
      </c>
      <c r="G28">
        <f t="shared" si="38"/>
        <v>2.6022119422334336</v>
      </c>
      <c r="H28">
        <f t="shared" si="38"/>
        <v>-2.6456744955814493</v>
      </c>
      <c r="I28">
        <f t="shared" si="38"/>
        <v>2.7660852738500887</v>
      </c>
      <c r="J28">
        <v>2.8090000000000002</v>
      </c>
      <c r="L28">
        <f t="shared" si="25"/>
        <v>3.2707506855431054</v>
      </c>
      <c r="O28" s="7">
        <f t="shared" si="26"/>
        <v>0.21321369559952769</v>
      </c>
      <c r="R28">
        <f>E2*0.5/P3*E4^2</f>
        <v>0</v>
      </c>
      <c r="V28">
        <f t="shared" si="27"/>
        <v>0.46175068554310528</v>
      </c>
      <c r="W28">
        <f t="shared" si="28"/>
        <v>-0.66221903824269868</v>
      </c>
      <c r="X28">
        <f t="shared" si="29"/>
        <v>0.85608563798579052</v>
      </c>
      <c r="Y28">
        <f t="shared" si="30"/>
        <v>-0.9406614084867061</v>
      </c>
      <c r="Z28">
        <f t="shared" si="31"/>
        <v>1.0765399851120272</v>
      </c>
      <c r="AA28">
        <f t="shared" si="32"/>
        <v>-1.1135284961486627</v>
      </c>
      <c r="AB28">
        <f t="shared" si="33"/>
        <v>1.2015731482547434</v>
      </c>
      <c r="AC28">
        <f t="shared" si="34"/>
        <v>-1.2216420120586435</v>
      </c>
      <c r="AD28">
        <f t="shared" si="35"/>
        <v>1.2772417714709665</v>
      </c>
    </row>
    <row r="29" spans="1:30">
      <c r="A29">
        <v>1</v>
      </c>
      <c r="B29">
        <f t="shared" ref="B29:I29" si="39">STANDARDIZE(B12,B$20,B$21)</f>
        <v>-0.12868711296967017</v>
      </c>
      <c r="C29">
        <f t="shared" si="39"/>
        <v>-0.97596875347600398</v>
      </c>
      <c r="D29">
        <f t="shared" si="39"/>
        <v>0.25138505906284486</v>
      </c>
      <c r="E29">
        <f t="shared" si="39"/>
        <v>-0.73968692245275014</v>
      </c>
      <c r="F29">
        <f t="shared" si="39"/>
        <v>0.31695291234845985</v>
      </c>
      <c r="G29">
        <f t="shared" si="39"/>
        <v>-0.59499668575209297</v>
      </c>
      <c r="H29">
        <f t="shared" si="39"/>
        <v>0.34581179640984272</v>
      </c>
      <c r="I29">
        <f t="shared" si="39"/>
        <v>-0.50895539172960746</v>
      </c>
      <c r="J29">
        <v>2.1211000000000002</v>
      </c>
      <c r="L29">
        <f t="shared" si="25"/>
        <v>4.3447207806005537</v>
      </c>
      <c r="O29" s="7">
        <f t="shared" si="26"/>
        <v>4.9444893759186144</v>
      </c>
      <c r="R29">
        <f>F2*0.5/P3*F4^2</f>
        <v>0</v>
      </c>
      <c r="V29">
        <f t="shared" si="27"/>
        <v>2.2236207806005535</v>
      </c>
      <c r="W29">
        <f t="shared" si="28"/>
        <v>-0.28615133859484959</v>
      </c>
      <c r="X29">
        <f t="shared" si="29"/>
        <v>-2.1701844014460612</v>
      </c>
      <c r="Y29">
        <f t="shared" si="30"/>
        <v>0.55898504126463933</v>
      </c>
      <c r="Z29">
        <f t="shared" si="31"/>
        <v>-1.6447832119044052</v>
      </c>
      <c r="AA29">
        <f t="shared" si="32"/>
        <v>0.70478308236990106</v>
      </c>
      <c r="AB29">
        <f t="shared" si="33"/>
        <v>-1.3230469948268111</v>
      </c>
      <c r="AC29">
        <f t="shared" si="34"/>
        <v>0.76895429667373416</v>
      </c>
      <c r="AD29">
        <f t="shared" si="35"/>
        <v>-1.1317237854486502</v>
      </c>
    </row>
    <row r="30" spans="1:30">
      <c r="A30">
        <v>1</v>
      </c>
      <c r="B30">
        <f t="shared" ref="B30:I30" si="40">STANDARDIZE(B13,B$20,B$21)</f>
        <v>0.68058147441380634</v>
      </c>
      <c r="C30">
        <f t="shared" si="40"/>
        <v>-0.78002909778864604</v>
      </c>
      <c r="D30">
        <f t="shared" si="40"/>
        <v>0.34065568291343268</v>
      </c>
      <c r="E30">
        <f t="shared" si="40"/>
        <v>-0.71172119716962423</v>
      </c>
      <c r="F30">
        <f t="shared" si="40"/>
        <v>0.3265091063929394</v>
      </c>
      <c r="G30">
        <f t="shared" si="40"/>
        <v>-0.59179023867968017</v>
      </c>
      <c r="H30">
        <f t="shared" si="40"/>
        <v>0.34682997894445189</v>
      </c>
      <c r="I30">
        <f t="shared" si="40"/>
        <v>-0.5086130921022094</v>
      </c>
      <c r="J30">
        <v>14.71</v>
      </c>
      <c r="L30">
        <f t="shared" si="25"/>
        <v>12.719762764437963</v>
      </c>
      <c r="O30" s="7">
        <f t="shared" si="26"/>
        <v>3.9610442538176227</v>
      </c>
      <c r="R30">
        <f>G2*0.5/P3*G4^2</f>
        <v>0</v>
      </c>
      <c r="V30">
        <f t="shared" si="27"/>
        <v>-1.9902372355620379</v>
      </c>
      <c r="W30">
        <f t="shared" si="28"/>
        <v>-1.3545185922120697</v>
      </c>
      <c r="X30">
        <f t="shared" si="29"/>
        <v>1.5524429552408254</v>
      </c>
      <c r="Y30">
        <f t="shared" si="30"/>
        <v>-0.67798562464012846</v>
      </c>
      <c r="Z30">
        <f t="shared" si="31"/>
        <v>1.4164940279457769</v>
      </c>
      <c r="AA30">
        <f t="shared" si="32"/>
        <v>-0.64983058129331506</v>
      </c>
      <c r="AB30">
        <f t="shared" si="33"/>
        <v>1.1778029686624452</v>
      </c>
      <c r="AC30">
        <f t="shared" si="34"/>
        <v>-0.69027393850444574</v>
      </c>
      <c r="AD30">
        <f t="shared" si="35"/>
        <v>1.0122607143961615</v>
      </c>
    </row>
    <row r="31" spans="1:30">
      <c r="A31">
        <v>1</v>
      </c>
      <c r="B31">
        <f t="shared" ref="B31:I31" si="41">STANDARDIZE(B14,B$20,B$21)</f>
        <v>-0.98853438218020961</v>
      </c>
      <c r="C31">
        <f t="shared" si="41"/>
        <v>0.4513582731738337</v>
      </c>
      <c r="D31">
        <f t="shared" si="41"/>
        <v>-0.60128212585801255</v>
      </c>
      <c r="E31">
        <f t="shared" si="41"/>
        <v>9.2917428828115975E-2</v>
      </c>
      <c r="F31">
        <f t="shared" si="41"/>
        <v>-0.21847324165481252</v>
      </c>
      <c r="G31">
        <f t="shared" si="41"/>
        <v>-0.14160822667168965</v>
      </c>
      <c r="H31">
        <f t="shared" si="41"/>
        <v>3.9403245143309389E-2</v>
      </c>
      <c r="I31">
        <f t="shared" si="41"/>
        <v>-0.2666925144992674</v>
      </c>
      <c r="J31">
        <v>2.6141999999999999</v>
      </c>
      <c r="L31">
        <f t="shared" si="25"/>
        <v>2.539634796865752</v>
      </c>
      <c r="O31" s="7">
        <f t="shared" si="26"/>
        <v>5.5599695184516467E-3</v>
      </c>
      <c r="R31">
        <f>H2*0.5/P3*H4^2</f>
        <v>0</v>
      </c>
      <c r="V31">
        <f t="shared" si="27"/>
        <v>-7.4565203134247859E-2</v>
      </c>
      <c r="W31">
        <f t="shared" si="28"/>
        <v>7.3710267012455533E-2</v>
      </c>
      <c r="X31">
        <f t="shared" si="29"/>
        <v>-3.3655621325530245E-2</v>
      </c>
      <c r="Y31">
        <f t="shared" si="30"/>
        <v>4.4834723855595095E-2</v>
      </c>
      <c r="Z31">
        <f t="shared" si="31"/>
        <v>-6.9284069552804856E-3</v>
      </c>
      <c r="AA31">
        <f t="shared" si="32"/>
        <v>1.6290501643388716E-2</v>
      </c>
      <c r="AB31">
        <f t="shared" si="33"/>
        <v>1.0559046187255155E-2</v>
      </c>
      <c r="AC31">
        <f t="shared" si="34"/>
        <v>-2.9381109782594299E-3</v>
      </c>
      <c r="AD31">
        <f t="shared" si="35"/>
        <v>1.9885981518021217E-2</v>
      </c>
    </row>
    <row r="32" spans="1:30">
      <c r="A32">
        <v>1</v>
      </c>
      <c r="B32">
        <f t="shared" ref="B32:I32" si="42">STANDARDIZE(B15,B$20,B$21)</f>
        <v>0.21607563893026965</v>
      </c>
      <c r="C32">
        <f t="shared" si="42"/>
        <v>-1.0749927973072095</v>
      </c>
      <c r="D32">
        <f t="shared" si="42"/>
        <v>0.26627514906870897</v>
      </c>
      <c r="E32">
        <f t="shared" si="42"/>
        <v>-0.74336910331208139</v>
      </c>
      <c r="F32">
        <f t="shared" si="42"/>
        <v>0.31756137592346301</v>
      </c>
      <c r="G32">
        <f t="shared" si="42"/>
        <v>-0.59512930127118679</v>
      </c>
      <c r="H32">
        <f t="shared" si="42"/>
        <v>0.34583488184303179</v>
      </c>
      <c r="I32">
        <f t="shared" si="42"/>
        <v>-0.50896009390829233</v>
      </c>
      <c r="J32">
        <v>3.7402000000000002</v>
      </c>
      <c r="L32">
        <f t="shared" si="25"/>
        <v>6.8344138568607509</v>
      </c>
      <c r="O32" s="7">
        <f t="shared" si="26"/>
        <v>9.5741593919890828</v>
      </c>
      <c r="R32">
        <f>I2*0.5/P3*I4^2</f>
        <v>0</v>
      </c>
      <c r="V32">
        <f t="shared" si="27"/>
        <v>3.0942138568607507</v>
      </c>
      <c r="W32">
        <f t="shared" si="28"/>
        <v>0.6685842361080806</v>
      </c>
      <c r="X32">
        <f t="shared" si="29"/>
        <v>-3.3262576094534682</v>
      </c>
      <c r="Y32">
        <f t="shared" si="30"/>
        <v>0.82391225598606133</v>
      </c>
      <c r="Z32">
        <f t="shared" si="31"/>
        <v>-2.300142980230393</v>
      </c>
      <c r="AA32">
        <f t="shared" si="32"/>
        <v>0.98260280978614523</v>
      </c>
      <c r="AB32">
        <f t="shared" si="33"/>
        <v>-1.8414573306171624</v>
      </c>
      <c r="AC32">
        <f t="shared" si="34"/>
        <v>1.0700870835845093</v>
      </c>
      <c r="AD32">
        <f t="shared" si="35"/>
        <v>-1.574831375160187</v>
      </c>
    </row>
    <row r="33" spans="1:30">
      <c r="A33">
        <v>1</v>
      </c>
      <c r="B33">
        <f t="shared" ref="B33:I34" si="43">STANDARDIZE(B16,B$20,B$21)</f>
        <v>-1.3115006042991502</v>
      </c>
      <c r="C33">
        <f t="shared" si="43"/>
        <v>1.4228058168712514</v>
      </c>
      <c r="D33">
        <f t="shared" si="43"/>
        <v>-1.5481208227985623</v>
      </c>
      <c r="E33">
        <f t="shared" si="43"/>
        <v>1.4933961127085893</v>
      </c>
      <c r="F33">
        <f t="shared" si="43"/>
        <v>-1.5159075580039665</v>
      </c>
      <c r="G33">
        <f t="shared" si="43"/>
        <v>1.3886546563670146</v>
      </c>
      <c r="H33">
        <f t="shared" si="43"/>
        <v>-1.368306542047536</v>
      </c>
      <c r="I33">
        <f t="shared" si="43"/>
        <v>1.224143406674896</v>
      </c>
      <c r="J33">
        <v>3.7317</v>
      </c>
      <c r="L33">
        <f t="shared" si="25"/>
        <v>3.0066654310727174</v>
      </c>
      <c r="O33" s="7">
        <f t="shared" si="26"/>
        <v>0.52567512613957046</v>
      </c>
      <c r="V33">
        <f t="shared" si="27"/>
        <v>-0.72503456892728257</v>
      </c>
      <c r="W33">
        <f t="shared" si="28"/>
        <v>0.95088327528590488</v>
      </c>
      <c r="X33">
        <f t="shared" si="29"/>
        <v>-1.0315834021024779</v>
      </c>
      <c r="Y33">
        <f t="shared" si="30"/>
        <v>1.1224411134051056</v>
      </c>
      <c r="Z33">
        <f t="shared" si="31"/>
        <v>-1.0827638068153516</v>
      </c>
      <c r="AA33">
        <f t="shared" si="32"/>
        <v>1.0990853828510154</v>
      </c>
      <c r="AB33">
        <f t="shared" si="33"/>
        <v>-1.0068226301679222</v>
      </c>
      <c r="AC33">
        <f t="shared" si="34"/>
        <v>0.99206954387381585</v>
      </c>
      <c r="AD33">
        <f t="shared" si="35"/>
        <v>-0.88754628716370831</v>
      </c>
    </row>
    <row r="34" spans="1:30">
      <c r="A34">
        <v>1</v>
      </c>
      <c r="B34">
        <f t="shared" si="43"/>
        <v>0.4037766927546253</v>
      </c>
      <c r="C34">
        <f t="shared" si="43"/>
        <v>-1.015010444663782</v>
      </c>
      <c r="D34">
        <f t="shared" si="43"/>
        <v>0.27337849671485992</v>
      </c>
      <c r="E34">
        <f t="shared" si="43"/>
        <v>-0.74197660481377758</v>
      </c>
      <c r="F34">
        <f t="shared" si="43"/>
        <v>0.31774196633340773</v>
      </c>
      <c r="G34">
        <f t="shared" si="43"/>
        <v>-0.59509841735158675</v>
      </c>
      <c r="H34">
        <f t="shared" si="43"/>
        <v>0.34583909896758963</v>
      </c>
      <c r="I34">
        <f t="shared" si="43"/>
        <v>-0.50895942014219642</v>
      </c>
      <c r="J34">
        <v>7.6276999999999999</v>
      </c>
      <c r="L34">
        <f t="shared" si="25"/>
        <v>8.7875786763391375</v>
      </c>
      <c r="O34" s="7">
        <f t="shared" si="26"/>
        <v>1.3453185438262298</v>
      </c>
      <c r="V34">
        <f t="shared" si="27"/>
        <v>1.1598786763391375</v>
      </c>
      <c r="W34">
        <f t="shared" si="28"/>
        <v>0.46833197592882941</v>
      </c>
      <c r="X34">
        <f t="shared" si="29"/>
        <v>-1.1772889710270269</v>
      </c>
      <c r="Y34">
        <f t="shared" si="30"/>
        <v>0.31708588890921496</v>
      </c>
      <c r="Z34">
        <f t="shared" si="31"/>
        <v>-0.86060284226601169</v>
      </c>
      <c r="AA34">
        <f t="shared" si="32"/>
        <v>0.36854213132818775</v>
      </c>
      <c r="AB34">
        <f t="shared" si="33"/>
        <v>-0.69024196460927412</v>
      </c>
      <c r="AC34">
        <f t="shared" si="34"/>
        <v>0.40113139633684786</v>
      </c>
      <c r="AD34">
        <f t="shared" si="35"/>
        <v>-0.59033117854486572</v>
      </c>
    </row>
    <row r="35" spans="1:30">
      <c r="A35">
        <v>1</v>
      </c>
      <c r="B35">
        <f t="shared" ref="B35:I35" si="44">STANDARDIZE(B18,B$20,B$21)</f>
        <v>0.92937535250077086</v>
      </c>
      <c r="C35">
        <f t="shared" si="44"/>
        <v>-0.41980792359113117</v>
      </c>
      <c r="D35">
        <f t="shared" si="44"/>
        <v>0.51096837702671039</v>
      </c>
      <c r="E35">
        <f t="shared" si="44"/>
        <v>-0.58862384737149132</v>
      </c>
      <c r="F35">
        <f t="shared" si="44"/>
        <v>0.38261572910605862</v>
      </c>
      <c r="G35">
        <f t="shared" si="44"/>
        <v>-0.55903005139344031</v>
      </c>
      <c r="H35">
        <f t="shared" si="44"/>
        <v>0.36183234476092896</v>
      </c>
      <c r="I35">
        <f t="shared" si="44"/>
        <v>-0.50066484159455626</v>
      </c>
      <c r="J35">
        <v>22.751999999999999</v>
      </c>
      <c r="L35">
        <f t="shared" si="25"/>
        <v>17.779577842347063</v>
      </c>
      <c r="O35" s="7">
        <f t="shared" si="26"/>
        <v>24.724982113917878</v>
      </c>
      <c r="V35">
        <f t="shared" si="27"/>
        <v>-4.9724221576529359</v>
      </c>
      <c r="W35">
        <f t="shared" si="28"/>
        <v>-4.6212465955513409</v>
      </c>
      <c r="X35">
        <f t="shared" si="29"/>
        <v>2.0874622212228111</v>
      </c>
      <c r="Y35">
        <f t="shared" si="30"/>
        <v>-2.5407504797875742</v>
      </c>
      <c r="Z35">
        <f t="shared" si="31"/>
        <v>2.9268862611929234</v>
      </c>
      <c r="AA35">
        <f t="shared" si="32"/>
        <v>-1.9025269292734992</v>
      </c>
      <c r="AB35">
        <f t="shared" si="33"/>
        <v>2.7797334143426022</v>
      </c>
      <c r="AC35">
        <f t="shared" si="34"/>
        <v>-1.7991831684447595</v>
      </c>
      <c r="AD35">
        <f t="shared" si="35"/>
        <v>2.4895169519025688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BE20-8BDC-4CAA-A545-A73534E5E574}">
  <dimension ref="A1:S52"/>
  <sheetViews>
    <sheetView tabSelected="1" workbookViewId="0">
      <selection activeCell="O15" sqref="O15"/>
    </sheetView>
  </sheetViews>
  <sheetFormatPr defaultRowHeight="14.4"/>
  <cols>
    <col min="15" max="15" width="14.77734375" customWidth="1"/>
    <col min="18" max="18" width="12.6640625" bestFit="1" customWidth="1"/>
    <col min="19" max="19" width="14.77734375" customWidth="1"/>
  </cols>
  <sheetData>
    <row r="1" spans="1: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5">
      <c r="A2">
        <v>0</v>
      </c>
      <c r="B2">
        <f>+$O$14</f>
        <v>0</v>
      </c>
      <c r="C2">
        <f t="shared" ref="C2:I2" si="0">+$O$14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</row>
    <row r="3" spans="1:15">
      <c r="A3" s="2" t="str">
        <f>"q"&amp;A1</f>
        <v>q0</v>
      </c>
      <c r="B3" s="2" t="str">
        <f>"q"&amp;B1</f>
        <v>q1</v>
      </c>
      <c r="C3" s="2" t="str">
        <f>"q"&amp;C1</f>
        <v>q2</v>
      </c>
      <c r="D3" s="2" t="str">
        <f>"q"&amp;D1</f>
        <v>q3</v>
      </c>
      <c r="E3" s="2" t="str">
        <f>"q"&amp;E1</f>
        <v>q4</v>
      </c>
      <c r="F3" s="2" t="str">
        <f>"q"&amp;F1</f>
        <v>q5</v>
      </c>
      <c r="G3" s="2" t="str">
        <f>"q"&amp;G1</f>
        <v>q6</v>
      </c>
      <c r="H3" s="2" t="str">
        <f>"q"&amp;H1</f>
        <v>q7</v>
      </c>
      <c r="I3" s="2" t="str">
        <f>"q"&amp;I1</f>
        <v>q8</v>
      </c>
    </row>
    <row r="4" spans="1:15">
      <c r="A4">
        <f>+costFunctionReg!A4</f>
        <v>11.218</v>
      </c>
      <c r="B4">
        <f>+costFunctionReg!B4</f>
        <v>8.5852000000000004</v>
      </c>
      <c r="C4">
        <f>+costFunctionReg!C4</f>
        <v>5.2126999999999999</v>
      </c>
      <c r="D4">
        <f>+costFunctionReg!D4</f>
        <v>3.5911</v>
      </c>
      <c r="E4">
        <f>+costFunctionReg!E4</f>
        <v>2.2829999999999999</v>
      </c>
      <c r="F4">
        <f>+costFunctionReg!F4</f>
        <v>1.7603</v>
      </c>
      <c r="G4">
        <f>+costFunctionReg!G4</f>
        <v>1.0681</v>
      </c>
      <c r="H4">
        <f>+costFunctionReg!H4</f>
        <v>1.1075999999999999</v>
      </c>
      <c r="I4">
        <f>+costFunctionReg!I4</f>
        <v>0.39399000000000001</v>
      </c>
    </row>
    <row r="5" spans="1:15">
      <c r="A5" t="str">
        <f>+"x"&amp;A1</f>
        <v>x0</v>
      </c>
      <c r="B5" t="str">
        <f>+"x"&amp;B1</f>
        <v>x1</v>
      </c>
      <c r="C5" t="str">
        <f>+"x"&amp;C1</f>
        <v>x2</v>
      </c>
      <c r="D5" t="str">
        <f>+"x"&amp;D1</f>
        <v>x3</v>
      </c>
      <c r="E5" t="str">
        <f>+"x"&amp;E1</f>
        <v>x4</v>
      </c>
      <c r="F5" t="str">
        <f>+"x"&amp;F1</f>
        <v>x5</v>
      </c>
      <c r="G5" t="str">
        <f>+"x"&amp;G1</f>
        <v>x6</v>
      </c>
      <c r="H5" t="str">
        <f>+"x"&amp;H1</f>
        <v>x7</v>
      </c>
      <c r="I5" t="str">
        <f>+"x"&amp;I1</f>
        <v>x8</v>
      </c>
      <c r="J5" t="s">
        <v>0</v>
      </c>
    </row>
    <row r="6" spans="1:15">
      <c r="A6">
        <v>1</v>
      </c>
      <c r="B6">
        <v>-16.747</v>
      </c>
      <c r="C6">
        <f>+$B6^C$1</f>
        <v>280.46200900000002</v>
      </c>
      <c r="D6">
        <f t="shared" ref="D6:I21" si="1">+$B6^D$1</f>
        <v>-4696.8972647230003</v>
      </c>
      <c r="E6">
        <f t="shared" si="1"/>
        <v>78658.938492316098</v>
      </c>
      <c r="F6">
        <f t="shared" si="1"/>
        <v>-1317301.2429308177</v>
      </c>
      <c r="G6">
        <f t="shared" si="1"/>
        <v>22060843.915362407</v>
      </c>
      <c r="H6">
        <f t="shared" si="1"/>
        <v>-369452953.05057418</v>
      </c>
      <c r="I6">
        <f t="shared" si="1"/>
        <v>6187228604.7379675</v>
      </c>
      <c r="J6">
        <v>4.1702000000000004</v>
      </c>
    </row>
    <row r="7" spans="1:15">
      <c r="A7">
        <v>1</v>
      </c>
      <c r="B7">
        <v>-14.577</v>
      </c>
      <c r="C7">
        <f t="shared" ref="C7:I26" si="2">+$B7^C$1</f>
        <v>212.48892899999998</v>
      </c>
      <c r="D7">
        <f t="shared" si="1"/>
        <v>-3097.4511180329996</v>
      </c>
      <c r="E7">
        <f t="shared" si="1"/>
        <v>45151.544947567032</v>
      </c>
      <c r="F7">
        <f t="shared" si="1"/>
        <v>-658174.07070068468</v>
      </c>
      <c r="G7">
        <f t="shared" si="1"/>
        <v>9594203.4286038782</v>
      </c>
      <c r="H7">
        <f t="shared" si="1"/>
        <v>-139854703.37875873</v>
      </c>
      <c r="I7">
        <f t="shared" si="1"/>
        <v>2038662011.1521659</v>
      </c>
      <c r="J7">
        <v>4.0673000000000004</v>
      </c>
    </row>
    <row r="8" spans="1:15">
      <c r="A8">
        <v>1</v>
      </c>
      <c r="B8">
        <v>34.515999999999998</v>
      </c>
      <c r="C8">
        <f t="shared" si="2"/>
        <v>1191.3542559999999</v>
      </c>
      <c r="D8">
        <f t="shared" si="1"/>
        <v>41120.783500095989</v>
      </c>
      <c r="E8">
        <f t="shared" si="1"/>
        <v>1419324.9632893133</v>
      </c>
      <c r="F8">
        <f t="shared" si="1"/>
        <v>48989420.432893932</v>
      </c>
      <c r="G8">
        <f t="shared" si="1"/>
        <v>1690918835.661767</v>
      </c>
      <c r="H8">
        <f t="shared" si="1"/>
        <v>58363754531.701538</v>
      </c>
      <c r="I8">
        <f t="shared" si="1"/>
        <v>2014483351416.2104</v>
      </c>
      <c r="J8">
        <v>31.873000000000001</v>
      </c>
    </row>
    <row r="9" spans="1:15">
      <c r="A9">
        <v>1</v>
      </c>
      <c r="B9">
        <v>-47.01</v>
      </c>
      <c r="C9">
        <f t="shared" si="2"/>
        <v>2209.9400999999998</v>
      </c>
      <c r="D9">
        <f t="shared" si="1"/>
        <v>-103889.28410099998</v>
      </c>
      <c r="E9">
        <f t="shared" si="1"/>
        <v>4883835.2455880092</v>
      </c>
      <c r="F9">
        <f t="shared" si="1"/>
        <v>-229589094.89509231</v>
      </c>
      <c r="G9">
        <f t="shared" si="1"/>
        <v>10792983351.01829</v>
      </c>
      <c r="H9">
        <f t="shared" si="1"/>
        <v>-507378147331.36969</v>
      </c>
      <c r="I9">
        <f t="shared" si="1"/>
        <v>23851846706047.691</v>
      </c>
      <c r="J9">
        <v>10.624000000000001</v>
      </c>
    </row>
    <row r="10" spans="1:15">
      <c r="A10">
        <v>1</v>
      </c>
      <c r="B10">
        <v>36.975000000000001</v>
      </c>
      <c r="C10">
        <f t="shared" si="2"/>
        <v>1367.1506250000002</v>
      </c>
      <c r="D10">
        <f t="shared" si="1"/>
        <v>50550.394359375008</v>
      </c>
      <c r="E10">
        <f t="shared" si="1"/>
        <v>1869100.8314378911</v>
      </c>
      <c r="F10">
        <f t="shared" si="1"/>
        <v>69110003.242416024</v>
      </c>
      <c r="G10">
        <f t="shared" si="1"/>
        <v>2555342369.8883328</v>
      </c>
      <c r="H10">
        <f t="shared" si="1"/>
        <v>94483784126.621109</v>
      </c>
      <c r="I10">
        <f t="shared" si="1"/>
        <v>3493537918081.8159</v>
      </c>
      <c r="J10">
        <v>31.835999999999999</v>
      </c>
    </row>
    <row r="11" spans="1:15">
      <c r="A11">
        <v>1</v>
      </c>
      <c r="B11">
        <v>-40.686</v>
      </c>
      <c r="C11">
        <f t="shared" si="2"/>
        <v>1655.350596</v>
      </c>
      <c r="D11">
        <f t="shared" si="1"/>
        <v>-67349.594348856001</v>
      </c>
      <c r="E11">
        <f t="shared" si="1"/>
        <v>2740185.5956775551</v>
      </c>
      <c r="F11">
        <f t="shared" si="1"/>
        <v>-111487191.14573701</v>
      </c>
      <c r="G11">
        <f t="shared" si="1"/>
        <v>4535967858.9554558</v>
      </c>
      <c r="H11">
        <f t="shared" si="1"/>
        <v>-184550388309.46167</v>
      </c>
      <c r="I11">
        <f t="shared" si="1"/>
        <v>7508617098758.7578</v>
      </c>
      <c r="J11">
        <v>4.9593999999999996</v>
      </c>
    </row>
    <row r="12" spans="1:15">
      <c r="A12">
        <v>1</v>
      </c>
      <c r="B12">
        <v>-4.4720000000000004</v>
      </c>
      <c r="C12">
        <f t="shared" si="2"/>
        <v>19.998784000000004</v>
      </c>
      <c r="D12">
        <f t="shared" si="1"/>
        <v>-89.434562048000032</v>
      </c>
      <c r="E12">
        <f t="shared" si="1"/>
        <v>399.95136147865617</v>
      </c>
      <c r="F12">
        <f t="shared" si="1"/>
        <v>-1788.5824885325505</v>
      </c>
      <c r="G12">
        <f t="shared" si="1"/>
        <v>7998.5408887175672</v>
      </c>
      <c r="H12">
        <f t="shared" si="1"/>
        <v>-35769.474854344968</v>
      </c>
      <c r="I12">
        <f t="shared" si="1"/>
        <v>159961.09154863071</v>
      </c>
      <c r="J12">
        <v>4.4516</v>
      </c>
    </row>
    <row r="13" spans="1:15">
      <c r="A13">
        <v>1</v>
      </c>
      <c r="B13">
        <v>26.533999999999999</v>
      </c>
      <c r="C13">
        <f t="shared" si="2"/>
        <v>704.05315599999994</v>
      </c>
      <c r="D13">
        <f t="shared" si="1"/>
        <v>18681.346441303998</v>
      </c>
      <c r="E13">
        <f t="shared" si="1"/>
        <v>495690.84647356026</v>
      </c>
      <c r="F13">
        <f t="shared" si="1"/>
        <v>13152660.920329448</v>
      </c>
      <c r="G13">
        <f t="shared" si="1"/>
        <v>348992704.86002153</v>
      </c>
      <c r="H13">
        <f t="shared" si="1"/>
        <v>9260172430.7558117</v>
      </c>
      <c r="I13">
        <f t="shared" si="1"/>
        <v>245709415277.67468</v>
      </c>
      <c r="J13">
        <v>22.276</v>
      </c>
    </row>
    <row r="14" spans="1:15">
      <c r="A14">
        <v>1</v>
      </c>
      <c r="B14">
        <v>-42.798000000000002</v>
      </c>
      <c r="C14">
        <f t="shared" si="2"/>
        <v>1831.6688040000001</v>
      </c>
      <c r="D14">
        <f t="shared" si="1"/>
        <v>-78391.761473592007</v>
      </c>
      <c r="E14">
        <f t="shared" si="1"/>
        <v>3355010.607546791</v>
      </c>
      <c r="F14">
        <f t="shared" si="1"/>
        <v>-143587743.98178756</v>
      </c>
      <c r="G14">
        <f t="shared" si="1"/>
        <v>6145268266.9325447</v>
      </c>
      <c r="H14">
        <f t="shared" si="1"/>
        <v>-263005191288.17905</v>
      </c>
      <c r="I14">
        <f t="shared" si="1"/>
        <v>11256096176751.488</v>
      </c>
      <c r="J14" s="3">
        <v>-4.3874E-5</v>
      </c>
      <c r="N14" s="2" t="s">
        <v>5</v>
      </c>
      <c r="O14">
        <v>0</v>
      </c>
    </row>
    <row r="15" spans="1:15">
      <c r="A15">
        <v>1</v>
      </c>
      <c r="B15">
        <v>25.373999999999999</v>
      </c>
      <c r="C15">
        <f t="shared" si="2"/>
        <v>643.83987599999989</v>
      </c>
      <c r="D15">
        <f t="shared" si="1"/>
        <v>16336.793013623996</v>
      </c>
      <c r="E15">
        <f t="shared" si="1"/>
        <v>414529.78592769522</v>
      </c>
      <c r="F15">
        <f t="shared" si="1"/>
        <v>10518278.788129337</v>
      </c>
      <c r="G15">
        <f t="shared" si="1"/>
        <v>266890805.9699938</v>
      </c>
      <c r="H15">
        <f t="shared" si="1"/>
        <v>6772087310.682622</v>
      </c>
      <c r="I15">
        <f t="shared" si="1"/>
        <v>171834943421.26083</v>
      </c>
      <c r="J15">
        <v>20.504000000000001</v>
      </c>
      <c r="N15" t="s">
        <v>20</v>
      </c>
      <c r="O15">
        <f>+costFunctionReg!S23</f>
        <v>2.0759227351459217</v>
      </c>
    </row>
    <row r="16" spans="1:15">
      <c r="A16">
        <v>1</v>
      </c>
      <c r="B16">
        <v>-31.11</v>
      </c>
      <c r="C16">
        <f t="shared" si="2"/>
        <v>967.83209999999997</v>
      </c>
      <c r="D16">
        <f t="shared" si="1"/>
        <v>-30109.256631</v>
      </c>
      <c r="E16">
        <f t="shared" si="1"/>
        <v>936698.97379040997</v>
      </c>
      <c r="F16">
        <f t="shared" si="1"/>
        <v>-29140705.074619655</v>
      </c>
      <c r="G16">
        <f t="shared" si="1"/>
        <v>906567334.8714174</v>
      </c>
      <c r="H16">
        <f t="shared" si="1"/>
        <v>-28203309787.849796</v>
      </c>
      <c r="I16">
        <f t="shared" si="1"/>
        <v>877404967500.0072</v>
      </c>
      <c r="J16">
        <v>3.8582999999999998</v>
      </c>
      <c r="N16" t="s">
        <v>21</v>
      </c>
      <c r="O16" s="8">
        <f>+S31</f>
        <v>4.6959309010046137</v>
      </c>
    </row>
    <row r="17" spans="1:19">
      <c r="A17">
        <v>1</v>
      </c>
      <c r="B17">
        <v>27.312000000000001</v>
      </c>
      <c r="C17">
        <f t="shared" si="2"/>
        <v>745.94534400000009</v>
      </c>
      <c r="D17">
        <f t="shared" si="1"/>
        <v>20373.259235328005</v>
      </c>
      <c r="E17">
        <f t="shared" si="1"/>
        <v>556434.45623527851</v>
      </c>
      <c r="F17">
        <f t="shared" si="1"/>
        <v>15197337.868697928</v>
      </c>
      <c r="G17">
        <f t="shared" si="1"/>
        <v>415069691.86987782</v>
      </c>
      <c r="H17">
        <f t="shared" si="1"/>
        <v>11336383424.350105</v>
      </c>
      <c r="I17">
        <f t="shared" si="1"/>
        <v>309619304085.8501</v>
      </c>
      <c r="J17">
        <v>19.364999999999998</v>
      </c>
      <c r="O17" s="8"/>
    </row>
    <row r="18" spans="1:19">
      <c r="A18">
        <v>1</v>
      </c>
      <c r="B18">
        <v>-3.2639</v>
      </c>
      <c r="C18">
        <f t="shared" si="2"/>
        <v>10.65304321</v>
      </c>
      <c r="D18">
        <f t="shared" si="1"/>
        <v>-34.770467733118998</v>
      </c>
      <c r="E18">
        <f t="shared" si="1"/>
        <v>113.48732963412711</v>
      </c>
      <c r="F18">
        <f t="shared" si="1"/>
        <v>-370.41129519282748</v>
      </c>
      <c r="G18">
        <f t="shared" si="1"/>
        <v>1208.9854263798695</v>
      </c>
      <c r="H18">
        <f t="shared" si="1"/>
        <v>-3946.0075331612561</v>
      </c>
      <c r="I18">
        <f t="shared" si="1"/>
        <v>12879.373987485025</v>
      </c>
      <c r="J18">
        <v>4.8837999999999999</v>
      </c>
    </row>
    <row r="19" spans="1:19">
      <c r="A19">
        <v>1</v>
      </c>
      <c r="B19">
        <v>-1.8183</v>
      </c>
      <c r="C19">
        <f t="shared" si="2"/>
        <v>3.3062148900000001</v>
      </c>
      <c r="D19">
        <f t="shared" si="1"/>
        <v>-6.0116905344870002</v>
      </c>
      <c r="E19">
        <f t="shared" si="1"/>
        <v>10.931056898857713</v>
      </c>
      <c r="F19">
        <f t="shared" si="1"/>
        <v>-19.875940759192982</v>
      </c>
      <c r="G19">
        <f t="shared" si="1"/>
        <v>36.140423082440599</v>
      </c>
      <c r="H19">
        <f t="shared" si="1"/>
        <v>-65.714131290801745</v>
      </c>
      <c r="I19">
        <f t="shared" si="1"/>
        <v>119.48800492606482</v>
      </c>
      <c r="J19">
        <v>11.097</v>
      </c>
    </row>
    <row r="20" spans="1:19">
      <c r="A20">
        <v>1</v>
      </c>
      <c r="B20">
        <v>-40.72</v>
      </c>
      <c r="C20">
        <f t="shared" si="2"/>
        <v>1658.1183999999998</v>
      </c>
      <c r="D20">
        <f t="shared" si="1"/>
        <v>-67518.581247999988</v>
      </c>
      <c r="E20">
        <f t="shared" si="1"/>
        <v>2749356.6284185597</v>
      </c>
      <c r="F20">
        <f t="shared" si="1"/>
        <v>-111953801.90920375</v>
      </c>
      <c r="G20">
        <f t="shared" si="1"/>
        <v>4558758813.7427759</v>
      </c>
      <c r="H20">
        <f t="shared" si="1"/>
        <v>-185632658895.60583</v>
      </c>
      <c r="I20">
        <f t="shared" si="1"/>
        <v>7558961870229.0703</v>
      </c>
      <c r="J20">
        <v>7.4617000000000004</v>
      </c>
    </row>
    <row r="21" spans="1:19">
      <c r="A21">
        <v>1</v>
      </c>
      <c r="B21">
        <v>-50.012999999999998</v>
      </c>
      <c r="C21">
        <f t="shared" si="2"/>
        <v>2501.3001689999996</v>
      </c>
      <c r="D21">
        <f t="shared" si="1"/>
        <v>-125097.52535219697</v>
      </c>
      <c r="E21">
        <f t="shared" si="1"/>
        <v>6256502.535439427</v>
      </c>
      <c r="F21">
        <f t="shared" si="1"/>
        <v>-312906461.30493206</v>
      </c>
      <c r="G21">
        <f t="shared" si="1"/>
        <v>15649390849.243565</v>
      </c>
      <c r="H21">
        <f t="shared" si="1"/>
        <v>-782672984543.21838</v>
      </c>
      <c r="I21">
        <f t="shared" si="1"/>
        <v>39143823975959.977</v>
      </c>
      <c r="J21">
        <v>1.4769000000000001</v>
      </c>
    </row>
    <row r="22" spans="1:19">
      <c r="A22">
        <v>1</v>
      </c>
      <c r="B22">
        <v>-17.411999999999999</v>
      </c>
      <c r="C22">
        <f t="shared" si="2"/>
        <v>303.17774399999996</v>
      </c>
      <c r="D22">
        <f t="shared" si="2"/>
        <v>-5278.9308785279991</v>
      </c>
      <c r="E22">
        <f t="shared" si="2"/>
        <v>91916.744456929518</v>
      </c>
      <c r="F22">
        <f t="shared" si="2"/>
        <v>-1600454.3544840566</v>
      </c>
      <c r="G22">
        <f t="shared" si="2"/>
        <v>27867111.220276393</v>
      </c>
      <c r="H22">
        <f t="shared" si="2"/>
        <v>-485222140.56745255</v>
      </c>
      <c r="I22">
        <f t="shared" si="2"/>
        <v>8448687911.560483</v>
      </c>
      <c r="J22">
        <v>2.7191999999999998</v>
      </c>
    </row>
    <row r="23" spans="1:19">
      <c r="A23">
        <v>1</v>
      </c>
      <c r="B23">
        <v>3.5882000000000001</v>
      </c>
      <c r="C23">
        <f t="shared" si="2"/>
        <v>12.87517924</v>
      </c>
      <c r="D23">
        <f t="shared" si="2"/>
        <v>46.198718148967998</v>
      </c>
      <c r="E23">
        <f t="shared" si="2"/>
        <v>165.77024046212696</v>
      </c>
      <c r="F23">
        <f t="shared" si="2"/>
        <v>594.81677682620398</v>
      </c>
      <c r="G23">
        <f t="shared" si="2"/>
        <v>2134.3215586077849</v>
      </c>
      <c r="H23">
        <f t="shared" si="2"/>
        <v>7658.3726165964545</v>
      </c>
      <c r="I23">
        <f t="shared" si="2"/>
        <v>27479.772622871395</v>
      </c>
      <c r="J23">
        <v>10.927</v>
      </c>
    </row>
    <row r="24" spans="1:19">
      <c r="A24">
        <v>1</v>
      </c>
      <c r="B24">
        <v>7.0854999999999997</v>
      </c>
      <c r="C24">
        <f t="shared" si="2"/>
        <v>50.204310249999999</v>
      </c>
      <c r="D24">
        <f t="shared" si="2"/>
        <v>355.72264027637499</v>
      </c>
      <c r="E24">
        <f t="shared" si="2"/>
        <v>2520.472767678255</v>
      </c>
      <c r="F24">
        <f t="shared" si="2"/>
        <v>17858.809795384273</v>
      </c>
      <c r="G24">
        <f t="shared" si="2"/>
        <v>126538.59680519528</v>
      </c>
      <c r="H24">
        <f t="shared" si="2"/>
        <v>896589.22766321118</v>
      </c>
      <c r="I24">
        <f t="shared" si="2"/>
        <v>6352782.9726076825</v>
      </c>
      <c r="J24">
        <v>8.3486999999999991</v>
      </c>
    </row>
    <row r="25" spans="1:19">
      <c r="A25">
        <v>1</v>
      </c>
      <c r="B25">
        <v>46.281999999999996</v>
      </c>
      <c r="C25">
        <f t="shared" si="2"/>
        <v>2142.0235239999997</v>
      </c>
      <c r="D25">
        <f t="shared" si="2"/>
        <v>99137.132737767985</v>
      </c>
      <c r="E25">
        <f t="shared" si="2"/>
        <v>4588264.7773693772</v>
      </c>
      <c r="F25">
        <f t="shared" si="2"/>
        <v>212354070.42620951</v>
      </c>
      <c r="G25">
        <f t="shared" si="2"/>
        <v>9828171087.4658279</v>
      </c>
      <c r="H25">
        <f t="shared" si="2"/>
        <v>454867414270.09344</v>
      </c>
      <c r="I25">
        <f t="shared" si="2"/>
        <v>21052173667248.461</v>
      </c>
      <c r="J25">
        <v>52.781999999999996</v>
      </c>
    </row>
    <row r="26" spans="1:19">
      <c r="A26">
        <v>1</v>
      </c>
      <c r="B26">
        <v>14.612</v>
      </c>
      <c r="C26">
        <f t="shared" si="2"/>
        <v>213.51054400000001</v>
      </c>
      <c r="D26">
        <f t="shared" si="2"/>
        <v>3119.8160689280003</v>
      </c>
      <c r="E26">
        <f t="shared" si="2"/>
        <v>45586.752399175937</v>
      </c>
      <c r="F26">
        <f t="shared" si="2"/>
        <v>666113.6260567588</v>
      </c>
      <c r="G26">
        <f t="shared" si="2"/>
        <v>9733252.3039413597</v>
      </c>
      <c r="H26">
        <f t="shared" si="2"/>
        <v>142222282.66519114</v>
      </c>
      <c r="I26">
        <f t="shared" si="2"/>
        <v>2078151994.3037732</v>
      </c>
      <c r="J26">
        <v>13.356999999999999</v>
      </c>
    </row>
    <row r="28" spans="1:19">
      <c r="A28" t="s">
        <v>17</v>
      </c>
      <c r="B28">
        <f>AVERAGE(B6:B26)</f>
        <v>-4.207071428571429</v>
      </c>
      <c r="C28">
        <f t="shared" ref="C28:I28" si="3">AVERAGE(C6:C26)</f>
        <v>891.67874798047615</v>
      </c>
      <c r="D28">
        <f t="shared" si="3"/>
        <v>-11230.383448637916</v>
      </c>
      <c r="E28">
        <f t="shared" si="3"/>
        <v>1453783.8019164768</v>
      </c>
      <c r="F28">
        <f t="shared" si="3"/>
        <v>-27249369.900852721</v>
      </c>
      <c r="G28">
        <f t="shared" si="3"/>
        <v>2750653109.4253883</v>
      </c>
      <c r="H28">
        <f t="shared" si="3"/>
        <v>-62724310814.733688</v>
      </c>
      <c r="I28">
        <f t="shared" si="3"/>
        <v>5595374698977.2715</v>
      </c>
    </row>
    <row r="29" spans="1:19">
      <c r="A29" t="s">
        <v>18</v>
      </c>
      <c r="B29">
        <f>+STDEV(B6:B26)</f>
        <v>30.29320489605124</v>
      </c>
      <c r="C29">
        <f t="shared" ref="B29:I29" si="4">STDEVA(C6:C26)</f>
        <v>831.64142088538949</v>
      </c>
      <c r="D29">
        <f t="shared" si="4"/>
        <v>52495.315761247162</v>
      </c>
      <c r="E29">
        <f t="shared" si="4"/>
        <v>1912062.1653271823</v>
      </c>
      <c r="F29">
        <f t="shared" si="4"/>
        <v>108223922.94033733</v>
      </c>
      <c r="G29">
        <f t="shared" si="4"/>
        <v>4409059654.8127642</v>
      </c>
      <c r="H29">
        <f t="shared" si="4"/>
        <v>239308625519.1033</v>
      </c>
      <c r="I29">
        <f t="shared" si="4"/>
        <v>10354483553723.301</v>
      </c>
    </row>
    <row r="30" spans="1:19">
      <c r="N30" t="s">
        <v>4</v>
      </c>
      <c r="O30" s="7">
        <f>SUM(O32:O52)</f>
        <v>197.22909784219377</v>
      </c>
      <c r="R30" t="s">
        <v>6</v>
      </c>
      <c r="S30" t="s">
        <v>3</v>
      </c>
    </row>
    <row r="31" spans="1:19">
      <c r="A31" s="6" t="s">
        <v>19</v>
      </c>
      <c r="L31" t="s">
        <v>9</v>
      </c>
      <c r="N31">
        <f>+COUNTA(J32:J52)</f>
        <v>21</v>
      </c>
      <c r="O31" t="s">
        <v>3</v>
      </c>
      <c r="Q31" s="7">
        <f>+AVERAGE(O32:O52)/2</f>
        <v>4.6959309010046137</v>
      </c>
      <c r="R31">
        <f>SUM(R32:R40)</f>
        <v>0</v>
      </c>
      <c r="S31" s="8">
        <f>SUM(Q31:R31)</f>
        <v>4.6959309010046137</v>
      </c>
    </row>
    <row r="32" spans="1:19">
      <c r="A32">
        <v>1</v>
      </c>
      <c r="B32">
        <f>STANDARDIZE(B6,B$28,B$29)</f>
        <v>-0.41395186195908801</v>
      </c>
      <c r="C32">
        <f t="shared" ref="C32:I32" si="5">STANDARDIZE(C6,C$28,C$29)</f>
        <v>-0.73495225662252017</v>
      </c>
      <c r="D32">
        <f t="shared" si="5"/>
        <v>0.12445846051540535</v>
      </c>
      <c r="E32">
        <f t="shared" si="5"/>
        <v>-0.7191841815398593</v>
      </c>
      <c r="F32">
        <f t="shared" si="5"/>
        <v>0.23961493866950259</v>
      </c>
      <c r="G32">
        <f t="shared" si="5"/>
        <v>-0.61886036459760685</v>
      </c>
      <c r="H32">
        <f t="shared" si="5"/>
        <v>0.26056251723657786</v>
      </c>
      <c r="I32">
        <f t="shared" si="5"/>
        <v>-0.53978428198504924</v>
      </c>
      <c r="J32">
        <f>+J6</f>
        <v>4.1702000000000004</v>
      </c>
      <c r="L32">
        <f>SUMPRODUCT($A$4:$I$4,A32:I32)</f>
        <v>2.4748189936591651</v>
      </c>
      <c r="O32" s="7">
        <f>+(L32-J32)^2</f>
        <v>2.8743167566612633</v>
      </c>
      <c r="P32" s="3"/>
      <c r="Q32" s="3"/>
      <c r="R32">
        <v>0</v>
      </c>
      <c r="S32" s="4"/>
    </row>
    <row r="33" spans="1:18">
      <c r="A33">
        <v>1</v>
      </c>
      <c r="B33">
        <f t="shared" ref="B33:I33" si="6">STANDARDIZE(B7,B$28,B$29)</f>
        <v>-0.34231863571425236</v>
      </c>
      <c r="C33">
        <f t="shared" si="6"/>
        <v>-0.81668589601680863</v>
      </c>
      <c r="D33">
        <f t="shared" si="6"/>
        <v>0.15492681990130577</v>
      </c>
      <c r="E33">
        <f t="shared" si="6"/>
        <v>-0.73670839918945419</v>
      </c>
      <c r="F33">
        <f t="shared" si="6"/>
        <v>0.24570534044317976</v>
      </c>
      <c r="G33">
        <f t="shared" si="6"/>
        <v>-0.62168787011188376</v>
      </c>
      <c r="H33">
        <f t="shared" si="6"/>
        <v>0.26152194044655941</v>
      </c>
      <c r="I33">
        <f t="shared" si="6"/>
        <v>-0.54018493611444751</v>
      </c>
      <c r="J33">
        <f t="shared" ref="J33:J52" si="7">+J7</f>
        <v>4.0673000000000004</v>
      </c>
      <c r="L33">
        <f t="shared" ref="L33:L52" si="8">SUMPRODUCT($A$4:$I$4,A33:I33)</f>
        <v>2.7417644410717421</v>
      </c>
      <c r="O33" s="7">
        <f t="shared" ref="O33:O52" si="9">+(L33-J33)^2</f>
        <v>1.7570445179832499</v>
      </c>
      <c r="Q33">
        <f>+O32/(2*$N$31)</f>
        <v>6.8436113253839609E-2</v>
      </c>
      <c r="R33">
        <f>B2*0.5/$N$31*B4^2</f>
        <v>0</v>
      </c>
    </row>
    <row r="34" spans="1:18">
      <c r="A34">
        <v>1</v>
      </c>
      <c r="B34">
        <f t="shared" ref="B34:I34" si="10">STANDARDIZE(B8,B$28,B$29)</f>
        <v>1.2782758232893026</v>
      </c>
      <c r="C34">
        <f t="shared" si="10"/>
        <v>0.36034221058936733</v>
      </c>
      <c r="D34">
        <f t="shared" si="10"/>
        <v>0.99725406333073885</v>
      </c>
      <c r="E34">
        <f t="shared" si="10"/>
        <v>-1.8021819191881314E-2</v>
      </c>
      <c r="F34">
        <f t="shared" si="10"/>
        <v>0.70445413788757472</v>
      </c>
      <c r="G34">
        <f t="shared" si="10"/>
        <v>-0.24035380709962842</v>
      </c>
      <c r="H34">
        <f t="shared" si="10"/>
        <v>0.50599122820489029</v>
      </c>
      <c r="I34">
        <f t="shared" si="10"/>
        <v>-0.34583002899004384</v>
      </c>
      <c r="J34">
        <f t="shared" si="7"/>
        <v>31.873000000000001</v>
      </c>
      <c r="L34">
        <f t="shared" si="8"/>
        <v>29.018215721652801</v>
      </c>
      <c r="O34" s="7">
        <f t="shared" si="9"/>
        <v>8.1497932758983431</v>
      </c>
      <c r="R34">
        <f>C2*0.5/$N$31*C4^2</f>
        <v>0</v>
      </c>
    </row>
    <row r="35" spans="1:18">
      <c r="A35">
        <v>1</v>
      </c>
      <c r="B35">
        <f t="shared" ref="B35:I35" si="11">STANDARDIZE(B9,B$28,B$29)</f>
        <v>-1.4129547770961661</v>
      </c>
      <c r="C35">
        <f t="shared" si="11"/>
        <v>1.5851319077109753</v>
      </c>
      <c r="D35">
        <f t="shared" si="11"/>
        <v>-1.7650889285775906</v>
      </c>
      <c r="E35">
        <f t="shared" si="11"/>
        <v>1.7939016345133316</v>
      </c>
      <c r="F35">
        <f t="shared" si="11"/>
        <v>-1.8696395352974526</v>
      </c>
      <c r="G35">
        <f t="shared" si="11"/>
        <v>1.8240465929768483</v>
      </c>
      <c r="H35">
        <f t="shared" si="11"/>
        <v>-1.8580769312100729</v>
      </c>
      <c r="I35">
        <f t="shared" si="11"/>
        <v>1.7631465550501257</v>
      </c>
      <c r="J35">
        <f t="shared" si="7"/>
        <v>10.624000000000001</v>
      </c>
      <c r="L35">
        <f t="shared" si="8"/>
        <v>2.400978117368334</v>
      </c>
      <c r="O35" s="7">
        <f t="shared" si="9"/>
        <v>67.618088882239235</v>
      </c>
      <c r="R35">
        <f>D2*0.5/$N$31*D4^2</f>
        <v>0</v>
      </c>
    </row>
    <row r="36" spans="1:18">
      <c r="A36">
        <v>1</v>
      </c>
      <c r="B36">
        <f t="shared" ref="B36:I36" si="12">STANDARDIZE(B10,B$28,B$29)</f>
        <v>1.3594491427990034</v>
      </c>
      <c r="C36">
        <f t="shared" si="12"/>
        <v>0.57172702691181854</v>
      </c>
      <c r="D36">
        <f t="shared" si="12"/>
        <v>1.1768817257714341</v>
      </c>
      <c r="E36">
        <f t="shared" si="12"/>
        <v>0.21720895745580918</v>
      </c>
      <c r="F36">
        <f t="shared" si="12"/>
        <v>0.89037035920783081</v>
      </c>
      <c r="G36">
        <f t="shared" si="12"/>
        <v>-4.4297595140011685E-2</v>
      </c>
      <c r="H36">
        <f t="shared" si="12"/>
        <v>0.65692615383311936</v>
      </c>
      <c r="I36">
        <f t="shared" si="12"/>
        <v>-0.20298808433952942</v>
      </c>
      <c r="J36">
        <f t="shared" si="7"/>
        <v>31.835999999999999</v>
      </c>
      <c r="L36">
        <f t="shared" si="8"/>
        <v>32.759213083811787</v>
      </c>
      <c r="O36" s="7">
        <f t="shared" si="9"/>
        <v>0.85232239812127197</v>
      </c>
      <c r="R36">
        <f>E2*0.5/$N$31*E4^2</f>
        <v>0</v>
      </c>
    </row>
    <row r="37" spans="1:18">
      <c r="A37">
        <v>1</v>
      </c>
      <c r="B37">
        <f t="shared" ref="B37:I37" si="13">STANDARDIZE(B11,B$28,B$29)</f>
        <v>-1.2041950891826452</v>
      </c>
      <c r="C37">
        <f t="shared" si="13"/>
        <v>0.91827057772867626</v>
      </c>
      <c r="D37">
        <f t="shared" si="13"/>
        <v>-1.0690327334243055</v>
      </c>
      <c r="E37">
        <f t="shared" si="13"/>
        <v>0.67278241109956582</v>
      </c>
      <c r="F37">
        <f t="shared" si="13"/>
        <v>-0.77836599299143572</v>
      </c>
      <c r="G37">
        <f t="shared" si="13"/>
        <v>0.40491961762896195</v>
      </c>
      <c r="H37">
        <f t="shared" si="13"/>
        <v>-0.50907516279643239</v>
      </c>
      <c r="I37">
        <f t="shared" si="13"/>
        <v>0.18477429510171137</v>
      </c>
      <c r="J37">
        <f t="shared" si="7"/>
        <v>4.9593999999999996</v>
      </c>
      <c r="L37">
        <f t="shared" si="8"/>
        <v>1.9346567167561755</v>
      </c>
      <c r="O37" s="7">
        <f t="shared" si="9"/>
        <v>9.1490719295286276</v>
      </c>
      <c r="R37">
        <f>F2*0.5/$N$31*F4^2</f>
        <v>0</v>
      </c>
    </row>
    <row r="38" spans="1:18">
      <c r="A38">
        <v>1</v>
      </c>
      <c r="B38">
        <f t="shared" ref="B38:I38" si="14">STANDARDIZE(B12,B$28,B$29)</f>
        <v>-8.7454784773566569E-3</v>
      </c>
      <c r="C38">
        <f t="shared" si="14"/>
        <v>-1.0481439982299829</v>
      </c>
      <c r="D38">
        <f t="shared" si="14"/>
        <v>0.21222748592007393</v>
      </c>
      <c r="E38">
        <f t="shared" si="14"/>
        <v>-0.76011328340169448</v>
      </c>
      <c r="F38">
        <f t="shared" si="14"/>
        <v>0.25177040877907819</v>
      </c>
      <c r="G38">
        <f t="shared" si="14"/>
        <v>-0.62386207632323565</v>
      </c>
      <c r="H38">
        <f t="shared" si="14"/>
        <v>0.26210620243711918</v>
      </c>
      <c r="I38">
        <f t="shared" si="14"/>
        <v>-0.54038180755081466</v>
      </c>
      <c r="J38">
        <f t="shared" si="7"/>
        <v>4.4516</v>
      </c>
      <c r="L38">
        <f t="shared" si="8"/>
        <v>4.5602977655996471</v>
      </c>
      <c r="O38" s="7">
        <f t="shared" si="9"/>
        <v>1.1815204246355815E-2</v>
      </c>
      <c r="R38">
        <f>G2*0.5/$N$31*G4^2</f>
        <v>0</v>
      </c>
    </row>
    <row r="39" spans="1:18">
      <c r="A39">
        <v>1</v>
      </c>
      <c r="B39">
        <f t="shared" ref="B39:I39" si="15">STANDARDIZE(B13,B$28,B$29)</f>
        <v>1.0147843892403265</v>
      </c>
      <c r="C39">
        <f t="shared" si="15"/>
        <v>-0.22560876270535513</v>
      </c>
      <c r="D39">
        <f t="shared" si="15"/>
        <v>0.56979807543177419</v>
      </c>
      <c r="E39">
        <f t="shared" si="15"/>
        <v>-0.50107835028416692</v>
      </c>
      <c r="F39">
        <f t="shared" si="15"/>
        <v>0.37331885338748411</v>
      </c>
      <c r="G39">
        <f t="shared" si="15"/>
        <v>-0.54471034474296676</v>
      </c>
      <c r="H39">
        <f t="shared" si="15"/>
        <v>0.30080187494012078</v>
      </c>
      <c r="I39">
        <f t="shared" si="15"/>
        <v>-0.51665206245616624</v>
      </c>
      <c r="J39">
        <f t="shared" si="7"/>
        <v>22.276</v>
      </c>
      <c r="L39">
        <f t="shared" si="8"/>
        <v>19.861296605130736</v>
      </c>
      <c r="O39" s="7">
        <f t="shared" si="9"/>
        <v>5.8307924851931476</v>
      </c>
      <c r="R39">
        <f>H2*0.5/$N$31*H4^2</f>
        <v>0</v>
      </c>
    </row>
    <row r="40" spans="1:18">
      <c r="A40">
        <v>1</v>
      </c>
      <c r="B40">
        <f t="shared" ref="B40:I40" si="16">STANDARDIZE(B14,B$28,B$29)</f>
        <v>-1.2739136946338401</v>
      </c>
      <c r="C40">
        <f t="shared" si="16"/>
        <v>1.1302828748221601</v>
      </c>
      <c r="D40">
        <f t="shared" si="16"/>
        <v>-1.2793784940814401</v>
      </c>
      <c r="E40">
        <f t="shared" si="16"/>
        <v>0.99433315511736298</v>
      </c>
      <c r="F40">
        <f t="shared" si="16"/>
        <v>-1.0749783497043526</v>
      </c>
      <c r="G40">
        <f t="shared" si="16"/>
        <v>0.76991817377696892</v>
      </c>
      <c r="H40">
        <f t="shared" si="16"/>
        <v>-0.83691459110176347</v>
      </c>
      <c r="I40">
        <f t="shared" si="16"/>
        <v>0.5466927875643508</v>
      </c>
      <c r="J40">
        <f t="shared" si="7"/>
        <v>-4.3874E-5</v>
      </c>
      <c r="L40">
        <f t="shared" si="8"/>
        <v>2.0671982761468839</v>
      </c>
      <c r="O40" s="7">
        <f t="shared" si="9"/>
        <v>4.2734901073439122</v>
      </c>
      <c r="R40">
        <f>I2*0.5/$N$31*I4^2</f>
        <v>0</v>
      </c>
    </row>
    <row r="41" spans="1:18">
      <c r="A41">
        <v>1</v>
      </c>
      <c r="B41">
        <f t="shared" ref="B41:I41" si="17">STANDARDIZE(B15,B$28,B$29)</f>
        <v>0.97649197336751115</v>
      </c>
      <c r="C41">
        <f t="shared" si="17"/>
        <v>-0.29801169801838373</v>
      </c>
      <c r="D41">
        <f t="shared" si="17"/>
        <v>0.52513592998734604</v>
      </c>
      <c r="E41">
        <f t="shared" si="17"/>
        <v>-0.54352522362208333</v>
      </c>
      <c r="F41">
        <f t="shared" si="17"/>
        <v>0.34897689589207509</v>
      </c>
      <c r="G41">
        <f t="shared" si="17"/>
        <v>-0.56333152597384639</v>
      </c>
      <c r="H41">
        <f t="shared" si="17"/>
        <v>0.29040490276798908</v>
      </c>
      <c r="I41">
        <f t="shared" si="17"/>
        <v>-0.52378660195039817</v>
      </c>
      <c r="J41">
        <f t="shared" si="7"/>
        <v>20.504000000000001</v>
      </c>
      <c r="L41">
        <f t="shared" si="8"/>
        <v>18.820776278092211</v>
      </c>
      <c r="O41" s="7">
        <f t="shared" si="9"/>
        <v>2.8332420979931143</v>
      </c>
    </row>
    <row r="42" spans="1:18">
      <c r="A42">
        <v>1</v>
      </c>
      <c r="B42">
        <f t="shared" ref="B42:I42" si="18">STANDARDIZE(B16,B$28,B$29)</f>
        <v>-0.888084594011887</v>
      </c>
      <c r="C42">
        <f t="shared" si="18"/>
        <v>9.1569936401735219E-2</v>
      </c>
      <c r="D42">
        <f t="shared" si="18"/>
        <v>-0.35962967187824318</v>
      </c>
      <c r="E42">
        <f t="shared" si="18"/>
        <v>-0.27043306305764692</v>
      </c>
      <c r="F42">
        <f t="shared" si="18"/>
        <v>-1.7476128404711459E-2</v>
      </c>
      <c r="G42">
        <f t="shared" si="18"/>
        <v>-0.41824922294735478</v>
      </c>
      <c r="H42">
        <f t="shared" si="18"/>
        <v>0.14425305795811436</v>
      </c>
      <c r="I42">
        <f t="shared" si="18"/>
        <v>-0.45564510359193733</v>
      </c>
      <c r="J42">
        <f t="shared" si="7"/>
        <v>3.8582999999999998</v>
      </c>
      <c r="L42">
        <f t="shared" si="8"/>
        <v>1.6648378020972432</v>
      </c>
      <c r="O42" s="7">
        <f t="shared" si="9"/>
        <v>4.8112764136283923</v>
      </c>
    </row>
    <row r="43" spans="1:18">
      <c r="A43">
        <v>1</v>
      </c>
      <c r="B43">
        <f t="shared" ref="B43:I43" si="19">STANDARDIZE(B17,B$28,B$29)</f>
        <v>1.0404667164377839</v>
      </c>
      <c r="C43">
        <f t="shared" si="19"/>
        <v>-0.17523586526669638</v>
      </c>
      <c r="D43">
        <f t="shared" si="19"/>
        <v>0.60202786145152043</v>
      </c>
      <c r="E43">
        <f t="shared" si="19"/>
        <v>-0.46930971280823836</v>
      </c>
      <c r="F43">
        <f t="shared" si="19"/>
        <v>0.392211875307376</v>
      </c>
      <c r="G43">
        <f t="shared" si="19"/>
        <v>-0.5297237053724313</v>
      </c>
      <c r="H43">
        <f t="shared" si="19"/>
        <v>0.30947774689872914</v>
      </c>
      <c r="I43">
        <f t="shared" si="19"/>
        <v>-0.51047986772751708</v>
      </c>
      <c r="J43">
        <f t="shared" si="7"/>
        <v>19.364999999999998</v>
      </c>
      <c r="L43">
        <f t="shared" si="8"/>
        <v>20.59393730177765</v>
      </c>
      <c r="O43" s="7">
        <f t="shared" si="9"/>
        <v>1.5102868917005354</v>
      </c>
    </row>
    <row r="44" spans="1:18">
      <c r="A44">
        <v>1</v>
      </c>
      <c r="B44">
        <f t="shared" ref="B44:I44" si="20">STANDARDIZE(B18,B$28,B$29)</f>
        <v>3.1134752226046992E-2</v>
      </c>
      <c r="C44">
        <f t="shared" si="20"/>
        <v>-1.0593817030331543</v>
      </c>
      <c r="D44">
        <f t="shared" si="20"/>
        <v>0.21326879967392384</v>
      </c>
      <c r="E44">
        <f t="shared" si="20"/>
        <v>-0.76026310281501652</v>
      </c>
      <c r="F44">
        <f t="shared" si="20"/>
        <v>0.25178351282442057</v>
      </c>
      <c r="G44">
        <f t="shared" si="20"/>
        <v>-0.62386361623332842</v>
      </c>
      <c r="H44">
        <f t="shared" si="20"/>
        <v>0.26210633541798123</v>
      </c>
      <c r="I44">
        <f t="shared" si="20"/>
        <v>-0.54038182175545524</v>
      </c>
      <c r="J44">
        <f t="shared" si="7"/>
        <v>4.8837999999999999</v>
      </c>
      <c r="L44">
        <f t="shared" si="8"/>
        <v>4.847517726474015</v>
      </c>
      <c r="O44" s="7">
        <f t="shared" si="9"/>
        <v>1.3164033722143846E-3</v>
      </c>
    </row>
    <row r="45" spans="1:18">
      <c r="A45">
        <v>1</v>
      </c>
      <c r="B45">
        <f t="shared" ref="B45:I45" si="21">STANDARDIZE(B19,B$28,B$29)</f>
        <v>7.8855024972376189E-2</v>
      </c>
      <c r="C45">
        <f t="shared" si="21"/>
        <v>-1.0682158329063132</v>
      </c>
      <c r="D45">
        <f t="shared" si="21"/>
        <v>0.21381663478609705</v>
      </c>
      <c r="E45">
        <f t="shared" si="21"/>
        <v>-0.76031673928907839</v>
      </c>
      <c r="F45">
        <f t="shared" si="21"/>
        <v>0.25178675180656895</v>
      </c>
      <c r="G45">
        <f t="shared" si="21"/>
        <v>-0.6238638822412973</v>
      </c>
      <c r="H45">
        <f t="shared" si="21"/>
        <v>0.26210635163258023</v>
      </c>
      <c r="I45">
        <f t="shared" si="21"/>
        <v>-0.54038182298776061</v>
      </c>
      <c r="J45">
        <f t="shared" si="7"/>
        <v>11.097</v>
      </c>
      <c r="L45">
        <f t="shared" si="8"/>
        <v>5.2130064567979639</v>
      </c>
      <c r="O45" s="7">
        <f t="shared" si="9"/>
        <v>34.621380016443247</v>
      </c>
    </row>
    <row r="46" spans="1:18">
      <c r="A46">
        <v>1</v>
      </c>
      <c r="B46">
        <f t="shared" ref="B46:I46" si="22">STANDARDIZE(B20,B$28,B$29)</f>
        <v>-1.2053174530961588</v>
      </c>
      <c r="C46">
        <f t="shared" si="22"/>
        <v>0.92159869959765817</v>
      </c>
      <c r="D46">
        <f t="shared" si="22"/>
        <v>-1.0722518187216024</v>
      </c>
      <c r="E46">
        <f t="shared" si="22"/>
        <v>0.67757882039383954</v>
      </c>
      <c r="F46">
        <f t="shared" si="22"/>
        <v>-0.78267752366588728</v>
      </c>
      <c r="G46">
        <f t="shared" si="22"/>
        <v>0.41008873679985874</v>
      </c>
      <c r="H46">
        <f t="shared" si="22"/>
        <v>-0.51359765162773352</v>
      </c>
      <c r="I46">
        <f t="shared" si="22"/>
        <v>0.18963641798877795</v>
      </c>
      <c r="J46">
        <f t="shared" si="7"/>
        <v>7.4617000000000004</v>
      </c>
      <c r="L46">
        <f t="shared" si="8"/>
        <v>1.9365977120669491</v>
      </c>
      <c r="O46" s="7">
        <f t="shared" si="9"/>
        <v>30.526755292123035</v>
      </c>
    </row>
    <row r="47" spans="1:18">
      <c r="A47">
        <v>1</v>
      </c>
      <c r="B47">
        <f t="shared" ref="B47:I47" si="23">STANDARDIZE(B21,B$28,B$29)</f>
        <v>-1.5120859192220837</v>
      </c>
      <c r="C47">
        <f t="shared" si="23"/>
        <v>1.9354752909082786</v>
      </c>
      <c r="D47">
        <f t="shared" si="23"/>
        <v>-2.1690914751601036</v>
      </c>
      <c r="E47">
        <f t="shared" si="23"/>
        <v>2.5118005160157191</v>
      </c>
      <c r="F47">
        <f t="shared" si="23"/>
        <v>-2.6395004324650011</v>
      </c>
      <c r="G47">
        <f t="shared" si="23"/>
        <v>2.9255076478129296</v>
      </c>
      <c r="H47">
        <f t="shared" si="23"/>
        <v>-3.0084526713852751</v>
      </c>
      <c r="I47">
        <f t="shared" si="23"/>
        <v>3.2399925213961285</v>
      </c>
      <c r="J47">
        <f t="shared" si="7"/>
        <v>1.4769000000000001</v>
      </c>
      <c r="L47">
        <f t="shared" si="8"/>
        <v>2.6932927788679688</v>
      </c>
      <c r="O47" s="7">
        <f t="shared" si="9"/>
        <v>1.479611392482139</v>
      </c>
    </row>
    <row r="48" spans="1:18">
      <c r="A48">
        <v>1</v>
      </c>
      <c r="B48">
        <f t="shared" ref="B48:I48" si="24">STANDARDIZE(B22,B$28,B$29)</f>
        <v>-0.43590397967927952</v>
      </c>
      <c r="C48">
        <f t="shared" si="24"/>
        <v>-0.70763791846002688</v>
      </c>
      <c r="D48">
        <f t="shared" si="24"/>
        <v>0.11337111671406251</v>
      </c>
      <c r="E48">
        <f t="shared" si="24"/>
        <v>-0.7122504080438784</v>
      </c>
      <c r="F48">
        <f t="shared" si="24"/>
        <v>0.2369985752642568</v>
      </c>
      <c r="G48">
        <f t="shared" si="24"/>
        <v>-0.61754346989454334</v>
      </c>
      <c r="H48">
        <f t="shared" si="24"/>
        <v>0.26007875202641983</v>
      </c>
      <c r="I48">
        <f t="shared" si="24"/>
        <v>-0.53956587811245738</v>
      </c>
      <c r="J48">
        <f t="shared" si="7"/>
        <v>2.7191999999999998</v>
      </c>
      <c r="L48">
        <f t="shared" si="8"/>
        <v>2.4011023890388072</v>
      </c>
      <c r="O48" s="7">
        <f t="shared" si="9"/>
        <v>0.10118609009921824</v>
      </c>
    </row>
    <row r="49" spans="1:15">
      <c r="A49">
        <v>1</v>
      </c>
      <c r="B49">
        <f t="shared" ref="B49:I49" si="25">STANDARDIZE(B23,B$28,B$29)</f>
        <v>0.25732739257270043</v>
      </c>
      <c r="C49">
        <f t="shared" si="25"/>
        <v>-1.0567097148731199</v>
      </c>
      <c r="D49">
        <f t="shared" si="25"/>
        <v>0.21481120750037336</v>
      </c>
      <c r="E49">
        <f t="shared" si="25"/>
        <v>-0.76023575908541607</v>
      </c>
      <c r="F49">
        <f t="shared" si="25"/>
        <v>0.25179243162948506</v>
      </c>
      <c r="G49">
        <f t="shared" si="25"/>
        <v>-0.62386340636179016</v>
      </c>
      <c r="H49">
        <f t="shared" si="25"/>
        <v>0.26210638390925534</v>
      </c>
      <c r="I49">
        <f t="shared" si="25"/>
        <v>-0.5403818203453995</v>
      </c>
      <c r="J49">
        <f t="shared" si="7"/>
        <v>10.927</v>
      </c>
      <c r="L49">
        <f t="shared" si="8"/>
        <v>6.8089723997409823</v>
      </c>
      <c r="O49" s="7">
        <f t="shared" si="9"/>
        <v>16.958151316495041</v>
      </c>
    </row>
    <row r="50" spans="1:15">
      <c r="A50">
        <v>1</v>
      </c>
      <c r="B50">
        <f t="shared" ref="B50:I50" si="26">STANDARDIZE(B24,B$28,B$29)</f>
        <v>0.3727757253589048</v>
      </c>
      <c r="C50">
        <f t="shared" si="26"/>
        <v>-1.0118236256614277</v>
      </c>
      <c r="D50">
        <f t="shared" si="26"/>
        <v>0.2207074273371136</v>
      </c>
      <c r="E50">
        <f t="shared" si="26"/>
        <v>-0.75900426014677491</v>
      </c>
      <c r="F50">
        <f t="shared" si="26"/>
        <v>0.251951952672056</v>
      </c>
      <c r="G50">
        <f t="shared" si="26"/>
        <v>-0.62383519075914784</v>
      </c>
      <c r="H50">
        <f t="shared" si="26"/>
        <v>0.26211009848850675</v>
      </c>
      <c r="I50">
        <f t="shared" si="26"/>
        <v>-0.5403812094696212</v>
      </c>
      <c r="J50">
        <f t="shared" si="7"/>
        <v>8.3486999999999991</v>
      </c>
      <c r="L50">
        <f t="shared" si="8"/>
        <v>8.0583978676668764</v>
      </c>
      <c r="O50" s="7">
        <f t="shared" si="9"/>
        <v>8.4275328037157912E-2</v>
      </c>
    </row>
    <row r="51" spans="1:15">
      <c r="A51">
        <v>1</v>
      </c>
      <c r="B51">
        <f t="shared" ref="B51:I51" si="27">STANDARDIZE(B25,B$28,B$29)</f>
        <v>1.6666797587716693</v>
      </c>
      <c r="C51">
        <f t="shared" si="27"/>
        <v>1.5034662110604957</v>
      </c>
      <c r="D51">
        <f t="shared" si="27"/>
        <v>2.1024259895562123</v>
      </c>
      <c r="E51">
        <f t="shared" si="27"/>
        <v>1.6393195955093562</v>
      </c>
      <c r="F51">
        <f t="shared" si="27"/>
        <v>2.2139600359816285</v>
      </c>
      <c r="G51">
        <f t="shared" si="27"/>
        <v>1.6052216418335112</v>
      </c>
      <c r="H51">
        <f t="shared" si="27"/>
        <v>2.1628628051415943</v>
      </c>
      <c r="I51">
        <f t="shared" si="27"/>
        <v>1.4927638725847587</v>
      </c>
      <c r="J51">
        <f t="shared" si="7"/>
        <v>52.781999999999996</v>
      </c>
      <c r="L51">
        <f t="shared" si="8"/>
        <v>53.251977959160087</v>
      </c>
      <c r="O51" s="7">
        <f t="shared" si="9"/>
        <v>0.22087928209628332</v>
      </c>
    </row>
    <row r="52" spans="1:15">
      <c r="A52">
        <v>1</v>
      </c>
      <c r="B52">
        <f t="shared" ref="B52:I52" si="28">STANDARDIZE(B26,B$28,B$29)</f>
        <v>0.62123078403713305</v>
      </c>
      <c r="C52">
        <f t="shared" si="28"/>
        <v>-0.81545746393737661</v>
      </c>
      <c r="D52">
        <f t="shared" si="28"/>
        <v>0.27336152396590502</v>
      </c>
      <c r="E52">
        <f t="shared" si="28"/>
        <v>-0.73648078762979841</v>
      </c>
      <c r="F52">
        <f t="shared" si="28"/>
        <v>0.25794189277632251</v>
      </c>
      <c r="G52">
        <f t="shared" si="28"/>
        <v>-0.621656333030006</v>
      </c>
      <c r="H52">
        <f t="shared" si="28"/>
        <v>0.262700656781719</v>
      </c>
      <c r="I52">
        <f t="shared" si="28"/>
        <v>-0.54018112230925419</v>
      </c>
      <c r="J52">
        <f t="shared" si="7"/>
        <v>13.356999999999999</v>
      </c>
      <c r="L52">
        <f t="shared" si="8"/>
        <v>11.469143607021982</v>
      </c>
      <c r="O52" s="7">
        <f t="shared" si="9"/>
        <v>3.5640017605079706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costFunctionReg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2019-08-14T13:09:02Z</dcterms:created>
  <dcterms:modified xsi:type="dcterms:W3CDTF">2019-08-30T14:34:57Z</dcterms:modified>
</cp:coreProperties>
</file>