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insan\crane3\doc\"/>
    </mc:Choice>
  </mc:AlternateContent>
  <bookViews>
    <workbookView xWindow="0" yWindow="0" windowWidth="13245" windowHeight="6945" firstSheet="1" activeTab="2"/>
  </bookViews>
  <sheets>
    <sheet name="_Simulasi Batang 2 Penyangga" sheetId="1" r:id="rId1"/>
    <sheet name="SIM 2 Penyangga" sheetId="2" r:id="rId2"/>
    <sheet name="SIM Tali Baja" sheetId="3" r:id="rId3"/>
    <sheet name="Simbol dan Penamaan" sheetId="4" r:id="rId4"/>
  </sheets>
  <definedNames>
    <definedName name="_xlnm._FilterDatabase" localSheetId="0" hidden="1">'_Simulasi Batang 2 Penyangga'!$W$10:$X$10</definedName>
    <definedName name="a_1">'SIM 2 Penyangga'!$F$10</definedName>
    <definedName name="a_2">'SIM 2 Penyangga'!$G$10</definedName>
    <definedName name="ass">'SIM 2 Penyangga'!#REF!</definedName>
    <definedName name="ax">'SIM 2 Penyangga'!$B$11</definedName>
    <definedName name="ax_0">'SIM 2 Penyangga'!$C$11</definedName>
    <definedName name="ay">'SIM 2 Penyangga'!$B$15</definedName>
    <definedName name="ay_0">'SIM 2 Penyangga'!$C$15</definedName>
    <definedName name="b">'SIM 2 Penyangga'!$B$4</definedName>
    <definedName name="b_0">'SIM 2 Penyangga'!$C$4</definedName>
    <definedName name="by">'SIM 2 Penyangga'!$B$14</definedName>
    <definedName name="by_0">'SIM 2 Penyangga'!$C$14</definedName>
    <definedName name="cross_section_area">'SIM 2 Penyangga'!$B$9</definedName>
    <definedName name="cross_section_area_0">'SIM 2 Penyangga'!$C$9</definedName>
    <definedName name="delta_fy">'SIM 2 Penyangga'!#REF!</definedName>
    <definedName name="delta_fy_0">'SIM 2 Penyangga'!#REF!</definedName>
    <definedName name="depth_of_section">'SIM 2 Penyangga'!$B$5</definedName>
    <definedName name="force">'SIM 2 Penyangga'!$B$20</definedName>
    <definedName name="force_0">'SIM 2 Penyangga'!$C$20</definedName>
    <definedName name="force_position">'SIM 2 Penyangga'!$B$19</definedName>
    <definedName name="force_position_0">'SIM 2 Penyangga'!$C$19</definedName>
    <definedName name="force_resultant">'SIM 2 Penyangga'!$B$13</definedName>
    <definedName name="force_resultant_0">'SIM 2 Penyangga'!$C$13</definedName>
    <definedName name="gravity">'SIM 2 Penyangga'!$B$17</definedName>
    <definedName name="gravity_0">'SIM 2 Penyangga'!$C$17</definedName>
    <definedName name="h">'SIM 2 Penyangga'!$B$3</definedName>
    <definedName name="h_0">'SIM 2 Penyangga'!$C$3</definedName>
    <definedName name="ix">'SIM 2 Penyangga'!$B$2</definedName>
    <definedName name="ix_0">'SIM 2 Penyangga'!$C$2</definedName>
    <definedName name="length">'SIM 2 Penyangga'!$B$21</definedName>
    <definedName name="length_0">'SIM 2 Penyangga'!$C$21</definedName>
    <definedName name="length_division">'SIM 2 Penyangga'!$B$22</definedName>
    <definedName name="length_division_0">'SIM 2 Penyangga'!$C$22</definedName>
    <definedName name="mass">'SIM 2 Penyangga'!$B$18</definedName>
    <definedName name="mass_0">'SIM 2 Penyangga'!$C$18</definedName>
    <definedName name="mass_1">'SIM 2 Penyangga'!#REF!</definedName>
    <definedName name="mass_per_length">'SIM 2 Penyangga'!$B$16</definedName>
    <definedName name="mass_per_length_0">'SIM 2 Penyangga'!$C$16</definedName>
    <definedName name="mass_resultant">'SIM 2 Penyangga'!$B$13</definedName>
    <definedName name="nodestep">'SIM 2 Penyangga'!$B$22</definedName>
    <definedName name="ogss">'SIM 2 Penyangga'!#REF!</definedName>
    <definedName name="q">'SIM 2 Penyangga'!$B$10</definedName>
    <definedName name="sigma_fy">'SIM 2 Penyangga'!$B$12</definedName>
    <definedName name="sigma_fy_0">'SIM 2 Penyangga'!$C$12</definedName>
    <definedName name="sim3_ax">'SIM Tali Baja'!$B$19</definedName>
    <definedName name="sim3_ax_0">'SIM Tali Baja'!$C$19</definedName>
    <definedName name="sim3_ay">'SIM Tali Baja'!$B$21</definedName>
    <definedName name="sim3_ay_0">'SIM Tali Baja'!$C$21</definedName>
    <definedName name="sim3_beam_length">'SIM Tali Baja'!$B$2</definedName>
    <definedName name="sim3_beam_length_0">'SIM Tali Baja'!$C$2</definedName>
    <definedName name="sim3_by">'SIM Tali Baja'!#REF!</definedName>
    <definedName name="sim3_by_0">'SIM Tali Baja'!#REF!</definedName>
    <definedName name="sim3_cross_section_area">'SIM Tali Baja'!$B$16</definedName>
    <definedName name="sim3_cross_section_area_0">'SIM Tali Baja'!$C$16</definedName>
    <definedName name="sim3_depth_of_section">'SIM Tali Baja'!$B$12</definedName>
    <definedName name="sim3_depth_of_section_0">'SIM Tali Baja'!$C$12</definedName>
    <definedName name="sim3_division">'SIM Tali Baja'!$B$8</definedName>
    <definedName name="sim3_division_0">'SIM Tali Baja'!$C$8</definedName>
    <definedName name="sim3_force">'SIM Tali Baja'!$B$17</definedName>
    <definedName name="sim3_force_0">'SIM Tali Baja'!$C$17</definedName>
    <definedName name="sim3_force_position">'SIM Tali Baja'!$B$3</definedName>
    <definedName name="sim3_force_position_0">'SIM Tali Baja'!$C$3</definedName>
    <definedName name="sim3_force_resultant">'SIM Tali Baja'!$B$20</definedName>
    <definedName name="sim3_force_resultant_0">'SIM Tali Baja'!$C$20</definedName>
    <definedName name="sim3_gravity">'SIM Tali Baja'!$B$7</definedName>
    <definedName name="sim3_gravity_0">'SIM Tali Baja'!$C$7</definedName>
    <definedName name="sim3_l_tx">'SIM Tali Baja'!$B$5</definedName>
    <definedName name="sim3_l_tx_0">'SIM Tali Baja'!$C$5</definedName>
    <definedName name="sim3_l_ty">'SIM Tali Baja'!$B$6</definedName>
    <definedName name="sim3_l_ty_0">'SIM Tali Baja'!$C$6</definedName>
    <definedName name="sim3_mass">'SIM Tali Baja'!$B$4</definedName>
    <definedName name="sim3_mass_0">'SIM Tali Baja'!$C$4</definedName>
    <definedName name="sim3_mass_per_length">'SIM Tali Baja'!$B$11</definedName>
    <definedName name="sim3_mass_per_length_0">'SIM Tali Baja'!$C$11</definedName>
    <definedName name="sim3_max_principal_stress">'SIM Tali Baja'!$B$24</definedName>
    <definedName name="sim3_max_principal_stress_0">'SIM Tali Baja'!$C$24</definedName>
    <definedName name="sim3_q">'SIM Tali Baja'!$B$18</definedName>
    <definedName name="sim3_q_0">'SIM Tali Baja'!$C$18</definedName>
    <definedName name="sim3_safety_factor">'SIM Tali Baja'!$B$25</definedName>
    <definedName name="sim3_safety_factor_0">'SIM Tali Baja'!$C$25</definedName>
    <definedName name="sim3_second_moment_x">'SIM Tali Baja'!$B$9</definedName>
    <definedName name="sim3_second_moment_x_0">'SIM Tali Baja'!$C$9</definedName>
    <definedName name="sim3_thickness_flange">'SIM Tali Baja'!$B$14</definedName>
    <definedName name="sim3_thickness_flange_0">'SIM Tali Baja'!$C$14</definedName>
    <definedName name="sim3_thickness_web">'SIM Tali Baja'!$B$15</definedName>
    <definedName name="sim3_thickness_web_0">'SIM Tali Baja'!$C$15</definedName>
    <definedName name="sim3_tx">'SIM Tali Baja'!$B$22</definedName>
    <definedName name="sim3_tx_0">'SIM Tali Baja'!$C$22</definedName>
    <definedName name="sim3_ty">'SIM Tali Baja'!$B$23</definedName>
    <definedName name="sim3_ty_0">'SIM Tali Baja'!$C$23</definedName>
    <definedName name="sim3_width_of_section">'SIM Tali Baja'!$B$13</definedName>
    <definedName name="sim3_width_of_section_0">'SIM Tali Baja'!$C$13</definedName>
    <definedName name="sim3_yield_strength">'SIM Tali Baja'!$B$10</definedName>
    <definedName name="sim3_yield_strength_0">'SIM Tali Baja'!$C$10</definedName>
    <definedName name="thickness_flange">'SIM 2 Penyangga'!$B$7</definedName>
    <definedName name="thickness_web">'SIM 2 Penyangga'!$B$8</definedName>
    <definedName name="width_of_section">'SIM 2 Penyangga'!$B$6</definedName>
    <definedName name="y_1">'SIM 2 Penyangga'!$D$10</definedName>
    <definedName name="y_2">'SIM 2 Penyangga'!$E$10</definedName>
    <definedName name="yield_strength">'SIM 2 Penyangga'!$B$1</definedName>
    <definedName name="yield_strength_0">'SIM 2 Penyangga'!$C$1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2" i="3" l="1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31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31" i="3"/>
  <c r="C9" i="3"/>
  <c r="B20" i="3"/>
  <c r="B17" i="3"/>
  <c r="B23" i="3"/>
  <c r="B21" i="3"/>
  <c r="C32" i="3"/>
  <c r="D32" i="3"/>
  <c r="F32" i="3"/>
  <c r="G32" i="3"/>
  <c r="B18" i="3"/>
  <c r="C33" i="3"/>
  <c r="D33" i="3"/>
  <c r="F33" i="3"/>
  <c r="G33" i="3"/>
  <c r="C34" i="3"/>
  <c r="D34" i="3"/>
  <c r="F34" i="3"/>
  <c r="G34" i="3"/>
  <c r="C35" i="3"/>
  <c r="D35" i="3"/>
  <c r="F35" i="3"/>
  <c r="G35" i="3"/>
  <c r="C36" i="3"/>
  <c r="D36" i="3"/>
  <c r="F36" i="3"/>
  <c r="G36" i="3"/>
  <c r="C37" i="3"/>
  <c r="D37" i="3"/>
  <c r="F37" i="3"/>
  <c r="G37" i="3"/>
  <c r="C38" i="3"/>
  <c r="D38" i="3"/>
  <c r="F38" i="3"/>
  <c r="G38" i="3"/>
  <c r="C39" i="3"/>
  <c r="D39" i="3"/>
  <c r="F39" i="3"/>
  <c r="G39" i="3"/>
  <c r="C40" i="3"/>
  <c r="D40" i="3"/>
  <c r="F40" i="3"/>
  <c r="G40" i="3"/>
  <c r="C41" i="3"/>
  <c r="D41" i="3"/>
  <c r="F41" i="3"/>
  <c r="G41" i="3"/>
  <c r="C42" i="3"/>
  <c r="D42" i="3"/>
  <c r="F42" i="3"/>
  <c r="G42" i="3"/>
  <c r="C43" i="3"/>
  <c r="D43" i="3"/>
  <c r="F43" i="3"/>
  <c r="G43" i="3"/>
  <c r="C44" i="3"/>
  <c r="D44" i="3"/>
  <c r="F44" i="3"/>
  <c r="G44" i="3"/>
  <c r="C45" i="3"/>
  <c r="D45" i="3"/>
  <c r="F45" i="3"/>
  <c r="G45" i="3"/>
  <c r="C46" i="3"/>
  <c r="D46" i="3"/>
  <c r="F46" i="3"/>
  <c r="G46" i="3"/>
  <c r="C47" i="3"/>
  <c r="D47" i="3"/>
  <c r="F47" i="3"/>
  <c r="G47" i="3"/>
  <c r="C48" i="3"/>
  <c r="D48" i="3"/>
  <c r="F48" i="3"/>
  <c r="G48" i="3"/>
  <c r="C49" i="3"/>
  <c r="D49" i="3"/>
  <c r="F49" i="3"/>
  <c r="G49" i="3"/>
  <c r="C50" i="3"/>
  <c r="D50" i="3"/>
  <c r="F50" i="3"/>
  <c r="G50" i="3"/>
  <c r="C51" i="3"/>
  <c r="D51" i="3"/>
  <c r="F51" i="3"/>
  <c r="G51" i="3"/>
  <c r="C52" i="3"/>
  <c r="D52" i="3"/>
  <c r="F52" i="3"/>
  <c r="G52" i="3"/>
  <c r="C53" i="3"/>
  <c r="D53" i="3"/>
  <c r="F53" i="3"/>
  <c r="G53" i="3"/>
  <c r="C54" i="3"/>
  <c r="D54" i="3"/>
  <c r="F54" i="3"/>
  <c r="G54" i="3"/>
  <c r="C55" i="3"/>
  <c r="D55" i="3"/>
  <c r="F55" i="3"/>
  <c r="G55" i="3"/>
  <c r="C56" i="3"/>
  <c r="D56" i="3"/>
  <c r="F56" i="3"/>
  <c r="G56" i="3"/>
  <c r="C57" i="3"/>
  <c r="D57" i="3"/>
  <c r="F57" i="3"/>
  <c r="G57" i="3"/>
  <c r="C58" i="3"/>
  <c r="D58" i="3"/>
  <c r="F58" i="3"/>
  <c r="G58" i="3"/>
  <c r="C59" i="3"/>
  <c r="D59" i="3"/>
  <c r="F59" i="3"/>
  <c r="G59" i="3"/>
  <c r="C60" i="3"/>
  <c r="D60" i="3"/>
  <c r="F60" i="3"/>
  <c r="G60" i="3"/>
  <c r="C61" i="3"/>
  <c r="D61" i="3"/>
  <c r="F61" i="3"/>
  <c r="G61" i="3"/>
  <c r="C62" i="3"/>
  <c r="D62" i="3"/>
  <c r="F62" i="3"/>
  <c r="G62" i="3"/>
  <c r="C63" i="3"/>
  <c r="D63" i="3"/>
  <c r="F63" i="3"/>
  <c r="G63" i="3"/>
  <c r="C64" i="3"/>
  <c r="D64" i="3"/>
  <c r="F64" i="3"/>
  <c r="G64" i="3"/>
  <c r="C65" i="3"/>
  <c r="D65" i="3"/>
  <c r="F65" i="3"/>
  <c r="G65" i="3"/>
  <c r="C66" i="3"/>
  <c r="D66" i="3"/>
  <c r="F66" i="3"/>
  <c r="G66" i="3"/>
  <c r="C67" i="3"/>
  <c r="D67" i="3"/>
  <c r="F67" i="3"/>
  <c r="G67" i="3"/>
  <c r="C68" i="3"/>
  <c r="D68" i="3"/>
  <c r="F68" i="3"/>
  <c r="G68" i="3"/>
  <c r="C69" i="3"/>
  <c r="D69" i="3"/>
  <c r="F69" i="3"/>
  <c r="G69" i="3"/>
  <c r="C70" i="3"/>
  <c r="D70" i="3"/>
  <c r="F70" i="3"/>
  <c r="G70" i="3"/>
  <c r="C71" i="3"/>
  <c r="D71" i="3"/>
  <c r="F71" i="3"/>
  <c r="G71" i="3"/>
  <c r="C72" i="3"/>
  <c r="D72" i="3"/>
  <c r="F72" i="3"/>
  <c r="G72" i="3"/>
  <c r="C73" i="3"/>
  <c r="D73" i="3"/>
  <c r="F73" i="3"/>
  <c r="G73" i="3"/>
  <c r="C74" i="3"/>
  <c r="D74" i="3"/>
  <c r="F74" i="3"/>
  <c r="G74" i="3"/>
  <c r="C75" i="3"/>
  <c r="D75" i="3"/>
  <c r="F75" i="3"/>
  <c r="G75" i="3"/>
  <c r="C76" i="3"/>
  <c r="D76" i="3"/>
  <c r="F76" i="3"/>
  <c r="G76" i="3"/>
  <c r="C77" i="3"/>
  <c r="D77" i="3"/>
  <c r="F77" i="3"/>
  <c r="G77" i="3"/>
  <c r="C78" i="3"/>
  <c r="D78" i="3"/>
  <c r="F78" i="3"/>
  <c r="G78" i="3"/>
  <c r="C79" i="3"/>
  <c r="D79" i="3"/>
  <c r="F79" i="3"/>
  <c r="G79" i="3"/>
  <c r="C80" i="3"/>
  <c r="D80" i="3"/>
  <c r="F80" i="3"/>
  <c r="G80" i="3"/>
  <c r="C81" i="3"/>
  <c r="D81" i="3"/>
  <c r="F81" i="3"/>
  <c r="G81" i="3"/>
  <c r="C82" i="3"/>
  <c r="D82" i="3"/>
  <c r="F82" i="3"/>
  <c r="G82" i="3"/>
  <c r="C83" i="3"/>
  <c r="D83" i="3"/>
  <c r="F83" i="3"/>
  <c r="G83" i="3"/>
  <c r="C84" i="3"/>
  <c r="D84" i="3"/>
  <c r="F84" i="3"/>
  <c r="G84" i="3"/>
  <c r="C85" i="3"/>
  <c r="D85" i="3"/>
  <c r="F85" i="3"/>
  <c r="G85" i="3"/>
  <c r="C86" i="3"/>
  <c r="D86" i="3"/>
  <c r="F86" i="3"/>
  <c r="G86" i="3"/>
  <c r="C87" i="3"/>
  <c r="D87" i="3"/>
  <c r="F87" i="3"/>
  <c r="G87" i="3"/>
  <c r="C88" i="3"/>
  <c r="D88" i="3"/>
  <c r="F88" i="3"/>
  <c r="G88" i="3"/>
  <c r="C89" i="3"/>
  <c r="D89" i="3"/>
  <c r="F89" i="3"/>
  <c r="G89" i="3"/>
  <c r="C90" i="3"/>
  <c r="D90" i="3"/>
  <c r="F90" i="3"/>
  <c r="G90" i="3"/>
  <c r="C91" i="3"/>
  <c r="D91" i="3"/>
  <c r="F91" i="3"/>
  <c r="G91" i="3"/>
  <c r="C92" i="3"/>
  <c r="D92" i="3"/>
  <c r="F92" i="3"/>
  <c r="G92" i="3"/>
  <c r="C93" i="3"/>
  <c r="D93" i="3"/>
  <c r="F93" i="3"/>
  <c r="G93" i="3"/>
  <c r="C94" i="3"/>
  <c r="D94" i="3"/>
  <c r="F94" i="3"/>
  <c r="G94" i="3"/>
  <c r="C95" i="3"/>
  <c r="D95" i="3"/>
  <c r="F95" i="3"/>
  <c r="G95" i="3"/>
  <c r="C96" i="3"/>
  <c r="D96" i="3"/>
  <c r="F96" i="3"/>
  <c r="G96" i="3"/>
  <c r="C97" i="3"/>
  <c r="D97" i="3"/>
  <c r="F97" i="3"/>
  <c r="G97" i="3"/>
  <c r="C98" i="3"/>
  <c r="D98" i="3"/>
  <c r="F98" i="3"/>
  <c r="G98" i="3"/>
  <c r="C99" i="3"/>
  <c r="D99" i="3"/>
  <c r="F99" i="3"/>
  <c r="G99" i="3"/>
  <c r="C100" i="3"/>
  <c r="D100" i="3"/>
  <c r="F100" i="3"/>
  <c r="G100" i="3"/>
  <c r="C101" i="3"/>
  <c r="D101" i="3"/>
  <c r="F101" i="3"/>
  <c r="G101" i="3"/>
  <c r="C102" i="3"/>
  <c r="D102" i="3"/>
  <c r="F102" i="3"/>
  <c r="G102" i="3"/>
  <c r="C103" i="3"/>
  <c r="D103" i="3"/>
  <c r="F103" i="3"/>
  <c r="G103" i="3"/>
  <c r="C104" i="3"/>
  <c r="D104" i="3"/>
  <c r="F104" i="3"/>
  <c r="G104" i="3"/>
  <c r="C105" i="3"/>
  <c r="D105" i="3"/>
  <c r="F105" i="3"/>
  <c r="G105" i="3"/>
  <c r="C106" i="3"/>
  <c r="D106" i="3"/>
  <c r="F106" i="3"/>
  <c r="G106" i="3"/>
  <c r="C107" i="3"/>
  <c r="D107" i="3"/>
  <c r="F107" i="3"/>
  <c r="G107" i="3"/>
  <c r="C108" i="3"/>
  <c r="D108" i="3"/>
  <c r="F108" i="3"/>
  <c r="G108" i="3"/>
  <c r="C109" i="3"/>
  <c r="D109" i="3"/>
  <c r="F109" i="3"/>
  <c r="G109" i="3"/>
  <c r="C110" i="3"/>
  <c r="D110" i="3"/>
  <c r="F110" i="3"/>
  <c r="G110" i="3"/>
  <c r="C111" i="3"/>
  <c r="D111" i="3"/>
  <c r="F111" i="3"/>
  <c r="G111" i="3"/>
  <c r="C112" i="3"/>
  <c r="D112" i="3"/>
  <c r="F112" i="3"/>
  <c r="G112" i="3"/>
  <c r="C113" i="3"/>
  <c r="D113" i="3"/>
  <c r="F113" i="3"/>
  <c r="G113" i="3"/>
  <c r="C114" i="3"/>
  <c r="D114" i="3"/>
  <c r="F114" i="3"/>
  <c r="G114" i="3"/>
  <c r="C115" i="3"/>
  <c r="D115" i="3"/>
  <c r="F115" i="3"/>
  <c r="G115" i="3"/>
  <c r="C116" i="3"/>
  <c r="D116" i="3"/>
  <c r="F116" i="3"/>
  <c r="G116" i="3"/>
  <c r="C117" i="3"/>
  <c r="D117" i="3"/>
  <c r="F117" i="3"/>
  <c r="G117" i="3"/>
  <c r="C118" i="3"/>
  <c r="D118" i="3"/>
  <c r="F118" i="3"/>
  <c r="G118" i="3"/>
  <c r="C119" i="3"/>
  <c r="D119" i="3"/>
  <c r="F119" i="3"/>
  <c r="G119" i="3"/>
  <c r="C120" i="3"/>
  <c r="D120" i="3"/>
  <c r="F120" i="3"/>
  <c r="G120" i="3"/>
  <c r="C121" i="3"/>
  <c r="D121" i="3"/>
  <c r="F121" i="3"/>
  <c r="G121" i="3"/>
  <c r="C122" i="3"/>
  <c r="D122" i="3"/>
  <c r="F122" i="3"/>
  <c r="G122" i="3"/>
  <c r="C123" i="3"/>
  <c r="D123" i="3"/>
  <c r="F123" i="3"/>
  <c r="G123" i="3"/>
  <c r="C124" i="3"/>
  <c r="D124" i="3"/>
  <c r="F124" i="3"/>
  <c r="G124" i="3"/>
  <c r="C125" i="3"/>
  <c r="D125" i="3"/>
  <c r="F125" i="3"/>
  <c r="G125" i="3"/>
  <c r="C126" i="3"/>
  <c r="D126" i="3"/>
  <c r="F126" i="3"/>
  <c r="G126" i="3"/>
  <c r="C127" i="3"/>
  <c r="D127" i="3"/>
  <c r="F127" i="3"/>
  <c r="G127" i="3"/>
  <c r="C128" i="3"/>
  <c r="D128" i="3"/>
  <c r="F128" i="3"/>
  <c r="G128" i="3"/>
  <c r="C129" i="3"/>
  <c r="D129" i="3"/>
  <c r="F129" i="3"/>
  <c r="G129" i="3"/>
  <c r="C130" i="3"/>
  <c r="D130" i="3"/>
  <c r="F130" i="3"/>
  <c r="G130" i="3"/>
  <c r="C131" i="3"/>
  <c r="D131" i="3"/>
  <c r="F131" i="3"/>
  <c r="G131" i="3"/>
  <c r="C132" i="3"/>
  <c r="D132" i="3"/>
  <c r="F132" i="3"/>
  <c r="G132" i="3"/>
  <c r="C133" i="3"/>
  <c r="D133" i="3"/>
  <c r="F133" i="3"/>
  <c r="G133" i="3"/>
  <c r="C134" i="3"/>
  <c r="D134" i="3"/>
  <c r="F134" i="3"/>
  <c r="G134" i="3"/>
  <c r="C135" i="3"/>
  <c r="D135" i="3"/>
  <c r="F135" i="3"/>
  <c r="G135" i="3"/>
  <c r="C136" i="3"/>
  <c r="D136" i="3"/>
  <c r="F136" i="3"/>
  <c r="G136" i="3"/>
  <c r="C137" i="3"/>
  <c r="D137" i="3"/>
  <c r="F137" i="3"/>
  <c r="G137" i="3"/>
  <c r="C138" i="3"/>
  <c r="D138" i="3"/>
  <c r="F138" i="3"/>
  <c r="G138" i="3"/>
  <c r="C139" i="3"/>
  <c r="D139" i="3"/>
  <c r="F139" i="3"/>
  <c r="G139" i="3"/>
  <c r="C140" i="3"/>
  <c r="D140" i="3"/>
  <c r="F140" i="3"/>
  <c r="G140" i="3"/>
  <c r="C141" i="3"/>
  <c r="D141" i="3"/>
  <c r="F141" i="3"/>
  <c r="G141" i="3"/>
  <c r="C142" i="3"/>
  <c r="D142" i="3"/>
  <c r="F142" i="3"/>
  <c r="G142" i="3"/>
  <c r="C143" i="3"/>
  <c r="D143" i="3"/>
  <c r="F143" i="3"/>
  <c r="G143" i="3"/>
  <c r="C144" i="3"/>
  <c r="D144" i="3"/>
  <c r="F144" i="3"/>
  <c r="G144" i="3"/>
  <c r="C145" i="3"/>
  <c r="D145" i="3"/>
  <c r="F145" i="3"/>
  <c r="G145" i="3"/>
  <c r="C146" i="3"/>
  <c r="D146" i="3"/>
  <c r="F146" i="3"/>
  <c r="G146" i="3"/>
  <c r="C147" i="3"/>
  <c r="D147" i="3"/>
  <c r="F147" i="3"/>
  <c r="G147" i="3"/>
  <c r="C148" i="3"/>
  <c r="D148" i="3"/>
  <c r="F148" i="3"/>
  <c r="G148" i="3"/>
  <c r="C149" i="3"/>
  <c r="D149" i="3"/>
  <c r="F149" i="3"/>
  <c r="G149" i="3"/>
  <c r="C150" i="3"/>
  <c r="D150" i="3"/>
  <c r="F150" i="3"/>
  <c r="G150" i="3"/>
  <c r="C151" i="3"/>
  <c r="D151" i="3"/>
  <c r="F151" i="3"/>
  <c r="G151" i="3"/>
  <c r="C152" i="3"/>
  <c r="D152" i="3"/>
  <c r="F152" i="3"/>
  <c r="G152" i="3"/>
  <c r="C153" i="3"/>
  <c r="D153" i="3"/>
  <c r="F153" i="3"/>
  <c r="G153" i="3"/>
  <c r="C154" i="3"/>
  <c r="D154" i="3"/>
  <c r="F154" i="3"/>
  <c r="G154" i="3"/>
  <c r="C155" i="3"/>
  <c r="D155" i="3"/>
  <c r="F155" i="3"/>
  <c r="G155" i="3"/>
  <c r="C156" i="3"/>
  <c r="D156" i="3"/>
  <c r="F156" i="3"/>
  <c r="G156" i="3"/>
  <c r="C157" i="3"/>
  <c r="D157" i="3"/>
  <c r="F157" i="3"/>
  <c r="G157" i="3"/>
  <c r="C158" i="3"/>
  <c r="D158" i="3"/>
  <c r="F158" i="3"/>
  <c r="G158" i="3"/>
  <c r="C159" i="3"/>
  <c r="D159" i="3"/>
  <c r="F159" i="3"/>
  <c r="G159" i="3"/>
  <c r="C160" i="3"/>
  <c r="D160" i="3"/>
  <c r="F160" i="3"/>
  <c r="G160" i="3"/>
  <c r="C161" i="3"/>
  <c r="D161" i="3"/>
  <c r="F161" i="3"/>
  <c r="G161" i="3"/>
  <c r="C162" i="3"/>
  <c r="D162" i="3"/>
  <c r="F162" i="3"/>
  <c r="G162" i="3"/>
  <c r="C163" i="3"/>
  <c r="D163" i="3"/>
  <c r="F163" i="3"/>
  <c r="G163" i="3"/>
  <c r="C164" i="3"/>
  <c r="D164" i="3"/>
  <c r="F164" i="3"/>
  <c r="G164" i="3"/>
  <c r="C165" i="3"/>
  <c r="D165" i="3"/>
  <c r="F165" i="3"/>
  <c r="G165" i="3"/>
  <c r="C166" i="3"/>
  <c r="D166" i="3"/>
  <c r="F166" i="3"/>
  <c r="G166" i="3"/>
  <c r="C167" i="3"/>
  <c r="D167" i="3"/>
  <c r="F167" i="3"/>
  <c r="G167" i="3"/>
  <c r="C168" i="3"/>
  <c r="D168" i="3"/>
  <c r="F168" i="3"/>
  <c r="G168" i="3"/>
  <c r="C169" i="3"/>
  <c r="D169" i="3"/>
  <c r="F169" i="3"/>
  <c r="G169" i="3"/>
  <c r="C170" i="3"/>
  <c r="D170" i="3"/>
  <c r="F170" i="3"/>
  <c r="G170" i="3"/>
  <c r="C171" i="3"/>
  <c r="D171" i="3"/>
  <c r="F171" i="3"/>
  <c r="G171" i="3"/>
  <c r="C172" i="3"/>
  <c r="D172" i="3"/>
  <c r="F172" i="3"/>
  <c r="G172" i="3"/>
  <c r="C173" i="3"/>
  <c r="D173" i="3"/>
  <c r="F173" i="3"/>
  <c r="G173" i="3"/>
  <c r="C174" i="3"/>
  <c r="D174" i="3"/>
  <c r="F174" i="3"/>
  <c r="G174" i="3"/>
  <c r="C175" i="3"/>
  <c r="D175" i="3"/>
  <c r="F175" i="3"/>
  <c r="G175" i="3"/>
  <c r="C176" i="3"/>
  <c r="D176" i="3"/>
  <c r="F176" i="3"/>
  <c r="G176" i="3"/>
  <c r="C177" i="3"/>
  <c r="D177" i="3"/>
  <c r="F177" i="3"/>
  <c r="G177" i="3"/>
  <c r="C178" i="3"/>
  <c r="D178" i="3"/>
  <c r="F178" i="3"/>
  <c r="G178" i="3"/>
  <c r="C179" i="3"/>
  <c r="D179" i="3"/>
  <c r="F179" i="3"/>
  <c r="G179" i="3"/>
  <c r="C180" i="3"/>
  <c r="D180" i="3"/>
  <c r="F180" i="3"/>
  <c r="G180" i="3"/>
  <c r="C181" i="3"/>
  <c r="D181" i="3"/>
  <c r="F181" i="3"/>
  <c r="G181" i="3"/>
  <c r="C182" i="3"/>
  <c r="D182" i="3"/>
  <c r="F182" i="3"/>
  <c r="G182" i="3"/>
  <c r="C183" i="3"/>
  <c r="D183" i="3"/>
  <c r="F183" i="3"/>
  <c r="G183" i="3"/>
  <c r="C184" i="3"/>
  <c r="D184" i="3"/>
  <c r="F184" i="3"/>
  <c r="G184" i="3"/>
  <c r="C185" i="3"/>
  <c r="D185" i="3"/>
  <c r="F185" i="3"/>
  <c r="G185" i="3"/>
  <c r="C186" i="3"/>
  <c r="D186" i="3"/>
  <c r="F186" i="3"/>
  <c r="G186" i="3"/>
  <c r="C187" i="3"/>
  <c r="D187" i="3"/>
  <c r="F187" i="3"/>
  <c r="G187" i="3"/>
  <c r="C188" i="3"/>
  <c r="D188" i="3"/>
  <c r="F188" i="3"/>
  <c r="G188" i="3"/>
  <c r="C189" i="3"/>
  <c r="D189" i="3"/>
  <c r="F189" i="3"/>
  <c r="G189" i="3"/>
  <c r="C190" i="3"/>
  <c r="D190" i="3"/>
  <c r="F190" i="3"/>
  <c r="G190" i="3"/>
  <c r="C191" i="3"/>
  <c r="D191" i="3"/>
  <c r="F191" i="3"/>
  <c r="G191" i="3"/>
  <c r="C192" i="3"/>
  <c r="D192" i="3"/>
  <c r="F192" i="3"/>
  <c r="G192" i="3"/>
  <c r="C193" i="3"/>
  <c r="D193" i="3"/>
  <c r="F193" i="3"/>
  <c r="G193" i="3"/>
  <c r="C194" i="3"/>
  <c r="D194" i="3"/>
  <c r="F194" i="3"/>
  <c r="G194" i="3"/>
  <c r="C195" i="3"/>
  <c r="D195" i="3"/>
  <c r="F195" i="3"/>
  <c r="G195" i="3"/>
  <c r="C196" i="3"/>
  <c r="D196" i="3"/>
  <c r="F196" i="3"/>
  <c r="G196" i="3"/>
  <c r="C197" i="3"/>
  <c r="D197" i="3"/>
  <c r="F197" i="3"/>
  <c r="G197" i="3"/>
  <c r="C198" i="3"/>
  <c r="D198" i="3"/>
  <c r="F198" i="3"/>
  <c r="G198" i="3"/>
  <c r="C199" i="3"/>
  <c r="D199" i="3"/>
  <c r="F199" i="3"/>
  <c r="G199" i="3"/>
  <c r="C200" i="3"/>
  <c r="D200" i="3"/>
  <c r="F200" i="3"/>
  <c r="G200" i="3"/>
  <c r="C201" i="3"/>
  <c r="D201" i="3"/>
  <c r="F201" i="3"/>
  <c r="G201" i="3"/>
  <c r="C202" i="3"/>
  <c r="D202" i="3"/>
  <c r="F202" i="3"/>
  <c r="G202" i="3"/>
  <c r="C203" i="3"/>
  <c r="D203" i="3"/>
  <c r="F203" i="3"/>
  <c r="G203" i="3"/>
  <c r="C204" i="3"/>
  <c r="D204" i="3"/>
  <c r="F204" i="3"/>
  <c r="G204" i="3"/>
  <c r="C205" i="3"/>
  <c r="D205" i="3"/>
  <c r="F205" i="3"/>
  <c r="G205" i="3"/>
  <c r="C206" i="3"/>
  <c r="D206" i="3"/>
  <c r="F206" i="3"/>
  <c r="G206" i="3"/>
  <c r="C207" i="3"/>
  <c r="D207" i="3"/>
  <c r="F207" i="3"/>
  <c r="G207" i="3"/>
  <c r="C208" i="3"/>
  <c r="D208" i="3"/>
  <c r="F208" i="3"/>
  <c r="G208" i="3"/>
  <c r="C209" i="3"/>
  <c r="D209" i="3"/>
  <c r="F209" i="3"/>
  <c r="G209" i="3"/>
  <c r="C210" i="3"/>
  <c r="D210" i="3"/>
  <c r="F210" i="3"/>
  <c r="G210" i="3"/>
  <c r="C211" i="3"/>
  <c r="D211" i="3"/>
  <c r="F211" i="3"/>
  <c r="G211" i="3"/>
  <c r="C212" i="3"/>
  <c r="D212" i="3"/>
  <c r="F212" i="3"/>
  <c r="G212" i="3"/>
  <c r="C213" i="3"/>
  <c r="D213" i="3"/>
  <c r="F213" i="3"/>
  <c r="G213" i="3"/>
  <c r="C214" i="3"/>
  <c r="D214" i="3"/>
  <c r="F214" i="3"/>
  <c r="G214" i="3"/>
  <c r="C215" i="3"/>
  <c r="D215" i="3"/>
  <c r="F215" i="3"/>
  <c r="G215" i="3"/>
  <c r="C216" i="3"/>
  <c r="D216" i="3"/>
  <c r="F216" i="3"/>
  <c r="G216" i="3"/>
  <c r="C217" i="3"/>
  <c r="D217" i="3"/>
  <c r="F217" i="3"/>
  <c r="G217" i="3"/>
  <c r="C218" i="3"/>
  <c r="D218" i="3"/>
  <c r="F218" i="3"/>
  <c r="G218" i="3"/>
  <c r="C219" i="3"/>
  <c r="D219" i="3"/>
  <c r="F219" i="3"/>
  <c r="G219" i="3"/>
  <c r="C220" i="3"/>
  <c r="D220" i="3"/>
  <c r="F220" i="3"/>
  <c r="G220" i="3"/>
  <c r="C221" i="3"/>
  <c r="D221" i="3"/>
  <c r="F221" i="3"/>
  <c r="G221" i="3"/>
  <c r="C222" i="3"/>
  <c r="D222" i="3"/>
  <c r="F222" i="3"/>
  <c r="G222" i="3"/>
  <c r="C223" i="3"/>
  <c r="D223" i="3"/>
  <c r="F223" i="3"/>
  <c r="G223" i="3"/>
  <c r="C224" i="3"/>
  <c r="D224" i="3"/>
  <c r="F224" i="3"/>
  <c r="G224" i="3"/>
  <c r="C225" i="3"/>
  <c r="D225" i="3"/>
  <c r="F225" i="3"/>
  <c r="G225" i="3"/>
  <c r="C226" i="3"/>
  <c r="D226" i="3"/>
  <c r="F226" i="3"/>
  <c r="G226" i="3"/>
  <c r="C227" i="3"/>
  <c r="D227" i="3"/>
  <c r="F227" i="3"/>
  <c r="G227" i="3"/>
  <c r="C228" i="3"/>
  <c r="D228" i="3"/>
  <c r="F228" i="3"/>
  <c r="G228" i="3"/>
  <c r="C229" i="3"/>
  <c r="D229" i="3"/>
  <c r="F229" i="3"/>
  <c r="G229" i="3"/>
  <c r="C230" i="3"/>
  <c r="D230" i="3"/>
  <c r="F230" i="3"/>
  <c r="G230" i="3"/>
  <c r="C231" i="3"/>
  <c r="D231" i="3"/>
  <c r="F231" i="3"/>
  <c r="G231" i="3"/>
  <c r="B232" i="3"/>
  <c r="C232" i="3"/>
  <c r="D232" i="3"/>
  <c r="F232" i="3"/>
  <c r="G232" i="3"/>
  <c r="B233" i="3"/>
  <c r="C233" i="3"/>
  <c r="D233" i="3"/>
  <c r="F233" i="3"/>
  <c r="G233" i="3"/>
  <c r="B234" i="3"/>
  <c r="C234" i="3"/>
  <c r="D234" i="3"/>
  <c r="F234" i="3"/>
  <c r="G234" i="3"/>
  <c r="B235" i="3"/>
  <c r="C235" i="3"/>
  <c r="D235" i="3"/>
  <c r="F235" i="3"/>
  <c r="G235" i="3"/>
  <c r="C31" i="3"/>
  <c r="D31" i="3"/>
  <c r="F31" i="3"/>
  <c r="G31" i="3"/>
  <c r="E32" i="3"/>
  <c r="B22" i="3"/>
  <c r="B19" i="3"/>
  <c r="H32" i="3"/>
  <c r="J32" i="3"/>
  <c r="E33" i="3"/>
  <c r="H33" i="3"/>
  <c r="J33" i="3"/>
  <c r="E34" i="3"/>
  <c r="H34" i="3"/>
  <c r="J34" i="3"/>
  <c r="E35" i="3"/>
  <c r="H35" i="3"/>
  <c r="J35" i="3"/>
  <c r="E36" i="3"/>
  <c r="H36" i="3"/>
  <c r="J36" i="3"/>
  <c r="E37" i="3"/>
  <c r="H37" i="3"/>
  <c r="J37" i="3"/>
  <c r="E38" i="3"/>
  <c r="H38" i="3"/>
  <c r="J38" i="3"/>
  <c r="E39" i="3"/>
  <c r="H39" i="3"/>
  <c r="J39" i="3"/>
  <c r="E40" i="3"/>
  <c r="H40" i="3"/>
  <c r="J40" i="3"/>
  <c r="E41" i="3"/>
  <c r="H41" i="3"/>
  <c r="J41" i="3"/>
  <c r="E42" i="3"/>
  <c r="H42" i="3"/>
  <c r="J42" i="3"/>
  <c r="E43" i="3"/>
  <c r="H43" i="3"/>
  <c r="J43" i="3"/>
  <c r="E44" i="3"/>
  <c r="H44" i="3"/>
  <c r="J44" i="3"/>
  <c r="E45" i="3"/>
  <c r="H45" i="3"/>
  <c r="J45" i="3"/>
  <c r="E46" i="3"/>
  <c r="H46" i="3"/>
  <c r="J46" i="3"/>
  <c r="E47" i="3"/>
  <c r="H47" i="3"/>
  <c r="J47" i="3"/>
  <c r="E48" i="3"/>
  <c r="H48" i="3"/>
  <c r="J48" i="3"/>
  <c r="E49" i="3"/>
  <c r="H49" i="3"/>
  <c r="J49" i="3"/>
  <c r="E50" i="3"/>
  <c r="H50" i="3"/>
  <c r="J50" i="3"/>
  <c r="E51" i="3"/>
  <c r="H51" i="3"/>
  <c r="J51" i="3"/>
  <c r="E52" i="3"/>
  <c r="H52" i="3"/>
  <c r="J52" i="3"/>
  <c r="E53" i="3"/>
  <c r="H53" i="3"/>
  <c r="J53" i="3"/>
  <c r="E54" i="3"/>
  <c r="H54" i="3"/>
  <c r="J54" i="3"/>
  <c r="E55" i="3"/>
  <c r="H55" i="3"/>
  <c r="J55" i="3"/>
  <c r="E56" i="3"/>
  <c r="H56" i="3"/>
  <c r="J56" i="3"/>
  <c r="E57" i="3"/>
  <c r="H57" i="3"/>
  <c r="J57" i="3"/>
  <c r="E58" i="3"/>
  <c r="H58" i="3"/>
  <c r="J58" i="3"/>
  <c r="E59" i="3"/>
  <c r="H59" i="3"/>
  <c r="J59" i="3"/>
  <c r="E60" i="3"/>
  <c r="H60" i="3"/>
  <c r="J60" i="3"/>
  <c r="E61" i="3"/>
  <c r="H61" i="3"/>
  <c r="J61" i="3"/>
  <c r="E62" i="3"/>
  <c r="H62" i="3"/>
  <c r="J62" i="3"/>
  <c r="E63" i="3"/>
  <c r="H63" i="3"/>
  <c r="J63" i="3"/>
  <c r="E64" i="3"/>
  <c r="H64" i="3"/>
  <c r="J64" i="3"/>
  <c r="E65" i="3"/>
  <c r="H65" i="3"/>
  <c r="J65" i="3"/>
  <c r="E66" i="3"/>
  <c r="H66" i="3"/>
  <c r="J66" i="3"/>
  <c r="E67" i="3"/>
  <c r="H67" i="3"/>
  <c r="J67" i="3"/>
  <c r="E68" i="3"/>
  <c r="H68" i="3"/>
  <c r="J68" i="3"/>
  <c r="E69" i="3"/>
  <c r="H69" i="3"/>
  <c r="J69" i="3"/>
  <c r="E70" i="3"/>
  <c r="H70" i="3"/>
  <c r="J70" i="3"/>
  <c r="E71" i="3"/>
  <c r="H71" i="3"/>
  <c r="J71" i="3"/>
  <c r="E72" i="3"/>
  <c r="H72" i="3"/>
  <c r="J72" i="3"/>
  <c r="E73" i="3"/>
  <c r="H73" i="3"/>
  <c r="J73" i="3"/>
  <c r="E74" i="3"/>
  <c r="H74" i="3"/>
  <c r="J74" i="3"/>
  <c r="E75" i="3"/>
  <c r="H75" i="3"/>
  <c r="J75" i="3"/>
  <c r="E76" i="3"/>
  <c r="H76" i="3"/>
  <c r="J76" i="3"/>
  <c r="E77" i="3"/>
  <c r="H77" i="3"/>
  <c r="J77" i="3"/>
  <c r="E78" i="3"/>
  <c r="H78" i="3"/>
  <c r="J78" i="3"/>
  <c r="E79" i="3"/>
  <c r="H79" i="3"/>
  <c r="J79" i="3"/>
  <c r="E80" i="3"/>
  <c r="H80" i="3"/>
  <c r="J80" i="3"/>
  <c r="E81" i="3"/>
  <c r="H81" i="3"/>
  <c r="J81" i="3"/>
  <c r="E82" i="3"/>
  <c r="H82" i="3"/>
  <c r="J82" i="3"/>
  <c r="E83" i="3"/>
  <c r="H83" i="3"/>
  <c r="J83" i="3"/>
  <c r="E84" i="3"/>
  <c r="H84" i="3"/>
  <c r="J84" i="3"/>
  <c r="E85" i="3"/>
  <c r="H85" i="3"/>
  <c r="J85" i="3"/>
  <c r="E86" i="3"/>
  <c r="H86" i="3"/>
  <c r="J86" i="3"/>
  <c r="E87" i="3"/>
  <c r="H87" i="3"/>
  <c r="J87" i="3"/>
  <c r="E88" i="3"/>
  <c r="H88" i="3"/>
  <c r="J88" i="3"/>
  <c r="E89" i="3"/>
  <c r="H89" i="3"/>
  <c r="J89" i="3"/>
  <c r="E90" i="3"/>
  <c r="H90" i="3"/>
  <c r="J90" i="3"/>
  <c r="E91" i="3"/>
  <c r="H91" i="3"/>
  <c r="J91" i="3"/>
  <c r="E92" i="3"/>
  <c r="H92" i="3"/>
  <c r="J92" i="3"/>
  <c r="E93" i="3"/>
  <c r="H93" i="3"/>
  <c r="J93" i="3"/>
  <c r="E94" i="3"/>
  <c r="H94" i="3"/>
  <c r="J94" i="3"/>
  <c r="E95" i="3"/>
  <c r="H95" i="3"/>
  <c r="J95" i="3"/>
  <c r="E96" i="3"/>
  <c r="H96" i="3"/>
  <c r="J96" i="3"/>
  <c r="E97" i="3"/>
  <c r="H97" i="3"/>
  <c r="J97" i="3"/>
  <c r="E98" i="3"/>
  <c r="H98" i="3"/>
  <c r="J98" i="3"/>
  <c r="E99" i="3"/>
  <c r="H99" i="3"/>
  <c r="J99" i="3"/>
  <c r="E100" i="3"/>
  <c r="H100" i="3"/>
  <c r="J100" i="3"/>
  <c r="E101" i="3"/>
  <c r="H101" i="3"/>
  <c r="J101" i="3"/>
  <c r="E102" i="3"/>
  <c r="H102" i="3"/>
  <c r="J102" i="3"/>
  <c r="E103" i="3"/>
  <c r="H103" i="3"/>
  <c r="J103" i="3"/>
  <c r="E104" i="3"/>
  <c r="H104" i="3"/>
  <c r="J104" i="3"/>
  <c r="E105" i="3"/>
  <c r="H105" i="3"/>
  <c r="J105" i="3"/>
  <c r="E106" i="3"/>
  <c r="H106" i="3"/>
  <c r="J106" i="3"/>
  <c r="E107" i="3"/>
  <c r="H107" i="3"/>
  <c r="J107" i="3"/>
  <c r="E108" i="3"/>
  <c r="H108" i="3"/>
  <c r="J108" i="3"/>
  <c r="E109" i="3"/>
  <c r="H109" i="3"/>
  <c r="J109" i="3"/>
  <c r="E110" i="3"/>
  <c r="H110" i="3"/>
  <c r="J110" i="3"/>
  <c r="E111" i="3"/>
  <c r="H111" i="3"/>
  <c r="J111" i="3"/>
  <c r="E112" i="3"/>
  <c r="H112" i="3"/>
  <c r="J112" i="3"/>
  <c r="E113" i="3"/>
  <c r="H113" i="3"/>
  <c r="J113" i="3"/>
  <c r="E114" i="3"/>
  <c r="H114" i="3"/>
  <c r="J114" i="3"/>
  <c r="E115" i="3"/>
  <c r="H115" i="3"/>
  <c r="J115" i="3"/>
  <c r="E116" i="3"/>
  <c r="H116" i="3"/>
  <c r="J116" i="3"/>
  <c r="E117" i="3"/>
  <c r="H117" i="3"/>
  <c r="J117" i="3"/>
  <c r="E118" i="3"/>
  <c r="H118" i="3"/>
  <c r="J118" i="3"/>
  <c r="E119" i="3"/>
  <c r="H119" i="3"/>
  <c r="J119" i="3"/>
  <c r="E120" i="3"/>
  <c r="H120" i="3"/>
  <c r="J120" i="3"/>
  <c r="E121" i="3"/>
  <c r="H121" i="3"/>
  <c r="J121" i="3"/>
  <c r="E122" i="3"/>
  <c r="H122" i="3"/>
  <c r="J122" i="3"/>
  <c r="E123" i="3"/>
  <c r="H123" i="3"/>
  <c r="J123" i="3"/>
  <c r="E124" i="3"/>
  <c r="H124" i="3"/>
  <c r="J124" i="3"/>
  <c r="E125" i="3"/>
  <c r="H125" i="3"/>
  <c r="J125" i="3"/>
  <c r="E126" i="3"/>
  <c r="H126" i="3"/>
  <c r="J126" i="3"/>
  <c r="E127" i="3"/>
  <c r="H127" i="3"/>
  <c r="J127" i="3"/>
  <c r="E128" i="3"/>
  <c r="H128" i="3"/>
  <c r="J128" i="3"/>
  <c r="E129" i="3"/>
  <c r="H129" i="3"/>
  <c r="J129" i="3"/>
  <c r="E130" i="3"/>
  <c r="H130" i="3"/>
  <c r="J130" i="3"/>
  <c r="E131" i="3"/>
  <c r="H131" i="3"/>
  <c r="J131" i="3"/>
  <c r="E132" i="3"/>
  <c r="H132" i="3"/>
  <c r="J132" i="3"/>
  <c r="E133" i="3"/>
  <c r="H133" i="3"/>
  <c r="J133" i="3"/>
  <c r="E134" i="3"/>
  <c r="H134" i="3"/>
  <c r="J134" i="3"/>
  <c r="E135" i="3"/>
  <c r="H135" i="3"/>
  <c r="J135" i="3"/>
  <c r="E136" i="3"/>
  <c r="H136" i="3"/>
  <c r="J136" i="3"/>
  <c r="E137" i="3"/>
  <c r="H137" i="3"/>
  <c r="J137" i="3"/>
  <c r="E138" i="3"/>
  <c r="H138" i="3"/>
  <c r="J138" i="3"/>
  <c r="E139" i="3"/>
  <c r="H139" i="3"/>
  <c r="J139" i="3"/>
  <c r="E140" i="3"/>
  <c r="H140" i="3"/>
  <c r="J140" i="3"/>
  <c r="E141" i="3"/>
  <c r="H141" i="3"/>
  <c r="J141" i="3"/>
  <c r="E142" i="3"/>
  <c r="H142" i="3"/>
  <c r="J142" i="3"/>
  <c r="E143" i="3"/>
  <c r="H143" i="3"/>
  <c r="J143" i="3"/>
  <c r="E144" i="3"/>
  <c r="H144" i="3"/>
  <c r="J144" i="3"/>
  <c r="E145" i="3"/>
  <c r="H145" i="3"/>
  <c r="J145" i="3"/>
  <c r="E146" i="3"/>
  <c r="H146" i="3"/>
  <c r="J146" i="3"/>
  <c r="E147" i="3"/>
  <c r="H147" i="3"/>
  <c r="J147" i="3"/>
  <c r="E148" i="3"/>
  <c r="H148" i="3"/>
  <c r="J148" i="3"/>
  <c r="E149" i="3"/>
  <c r="H149" i="3"/>
  <c r="J149" i="3"/>
  <c r="E150" i="3"/>
  <c r="H150" i="3"/>
  <c r="J150" i="3"/>
  <c r="E151" i="3"/>
  <c r="H151" i="3"/>
  <c r="J151" i="3"/>
  <c r="E152" i="3"/>
  <c r="H152" i="3"/>
  <c r="J152" i="3"/>
  <c r="E153" i="3"/>
  <c r="H153" i="3"/>
  <c r="J153" i="3"/>
  <c r="E154" i="3"/>
  <c r="H154" i="3"/>
  <c r="J154" i="3"/>
  <c r="E155" i="3"/>
  <c r="H155" i="3"/>
  <c r="J155" i="3"/>
  <c r="E156" i="3"/>
  <c r="H156" i="3"/>
  <c r="J156" i="3"/>
  <c r="E157" i="3"/>
  <c r="H157" i="3"/>
  <c r="J157" i="3"/>
  <c r="E158" i="3"/>
  <c r="H158" i="3"/>
  <c r="J158" i="3"/>
  <c r="E159" i="3"/>
  <c r="H159" i="3"/>
  <c r="J159" i="3"/>
  <c r="E160" i="3"/>
  <c r="H160" i="3"/>
  <c r="J160" i="3"/>
  <c r="E161" i="3"/>
  <c r="H161" i="3"/>
  <c r="J161" i="3"/>
  <c r="E162" i="3"/>
  <c r="H162" i="3"/>
  <c r="J162" i="3"/>
  <c r="E163" i="3"/>
  <c r="H163" i="3"/>
  <c r="J163" i="3"/>
  <c r="E164" i="3"/>
  <c r="H164" i="3"/>
  <c r="J164" i="3"/>
  <c r="E165" i="3"/>
  <c r="H165" i="3"/>
  <c r="J165" i="3"/>
  <c r="E166" i="3"/>
  <c r="H166" i="3"/>
  <c r="J166" i="3"/>
  <c r="E167" i="3"/>
  <c r="H167" i="3"/>
  <c r="J167" i="3"/>
  <c r="E168" i="3"/>
  <c r="H168" i="3"/>
  <c r="J168" i="3"/>
  <c r="E169" i="3"/>
  <c r="H169" i="3"/>
  <c r="J169" i="3"/>
  <c r="E170" i="3"/>
  <c r="H170" i="3"/>
  <c r="J170" i="3"/>
  <c r="E171" i="3"/>
  <c r="H171" i="3"/>
  <c r="J171" i="3"/>
  <c r="E172" i="3"/>
  <c r="H172" i="3"/>
  <c r="J172" i="3"/>
  <c r="E173" i="3"/>
  <c r="H173" i="3"/>
  <c r="J173" i="3"/>
  <c r="E174" i="3"/>
  <c r="H174" i="3"/>
  <c r="J174" i="3"/>
  <c r="E175" i="3"/>
  <c r="H175" i="3"/>
  <c r="J175" i="3"/>
  <c r="E176" i="3"/>
  <c r="H176" i="3"/>
  <c r="J176" i="3"/>
  <c r="E177" i="3"/>
  <c r="H177" i="3"/>
  <c r="J177" i="3"/>
  <c r="E178" i="3"/>
  <c r="H178" i="3"/>
  <c r="J178" i="3"/>
  <c r="E179" i="3"/>
  <c r="H179" i="3"/>
  <c r="J179" i="3"/>
  <c r="E180" i="3"/>
  <c r="H180" i="3"/>
  <c r="J180" i="3"/>
  <c r="E181" i="3"/>
  <c r="H181" i="3"/>
  <c r="J181" i="3"/>
  <c r="E182" i="3"/>
  <c r="H182" i="3"/>
  <c r="J182" i="3"/>
  <c r="E183" i="3"/>
  <c r="H183" i="3"/>
  <c r="J183" i="3"/>
  <c r="E184" i="3"/>
  <c r="H184" i="3"/>
  <c r="J184" i="3"/>
  <c r="E185" i="3"/>
  <c r="H185" i="3"/>
  <c r="J185" i="3"/>
  <c r="E186" i="3"/>
  <c r="H186" i="3"/>
  <c r="J186" i="3"/>
  <c r="E187" i="3"/>
  <c r="H187" i="3"/>
  <c r="J187" i="3"/>
  <c r="E188" i="3"/>
  <c r="H188" i="3"/>
  <c r="J188" i="3"/>
  <c r="E189" i="3"/>
  <c r="H189" i="3"/>
  <c r="J189" i="3"/>
  <c r="E190" i="3"/>
  <c r="H190" i="3"/>
  <c r="J190" i="3"/>
  <c r="E191" i="3"/>
  <c r="H191" i="3"/>
  <c r="J191" i="3"/>
  <c r="E192" i="3"/>
  <c r="H192" i="3"/>
  <c r="J192" i="3"/>
  <c r="E193" i="3"/>
  <c r="H193" i="3"/>
  <c r="J193" i="3"/>
  <c r="E194" i="3"/>
  <c r="H194" i="3"/>
  <c r="J194" i="3"/>
  <c r="E195" i="3"/>
  <c r="H195" i="3"/>
  <c r="J195" i="3"/>
  <c r="E196" i="3"/>
  <c r="H196" i="3"/>
  <c r="J196" i="3"/>
  <c r="E197" i="3"/>
  <c r="H197" i="3"/>
  <c r="J197" i="3"/>
  <c r="E198" i="3"/>
  <c r="H198" i="3"/>
  <c r="J198" i="3"/>
  <c r="E199" i="3"/>
  <c r="H199" i="3"/>
  <c r="J199" i="3"/>
  <c r="E200" i="3"/>
  <c r="H200" i="3"/>
  <c r="J200" i="3"/>
  <c r="E201" i="3"/>
  <c r="H201" i="3"/>
  <c r="J201" i="3"/>
  <c r="E202" i="3"/>
  <c r="H202" i="3"/>
  <c r="J202" i="3"/>
  <c r="E203" i="3"/>
  <c r="H203" i="3"/>
  <c r="J203" i="3"/>
  <c r="E204" i="3"/>
  <c r="H204" i="3"/>
  <c r="J204" i="3"/>
  <c r="E205" i="3"/>
  <c r="H205" i="3"/>
  <c r="J205" i="3"/>
  <c r="E206" i="3"/>
  <c r="H206" i="3"/>
  <c r="J206" i="3"/>
  <c r="E207" i="3"/>
  <c r="H207" i="3"/>
  <c r="J207" i="3"/>
  <c r="E208" i="3"/>
  <c r="H208" i="3"/>
  <c r="J208" i="3"/>
  <c r="E209" i="3"/>
  <c r="H209" i="3"/>
  <c r="J209" i="3"/>
  <c r="E210" i="3"/>
  <c r="H210" i="3"/>
  <c r="J210" i="3"/>
  <c r="E211" i="3"/>
  <c r="H211" i="3"/>
  <c r="J211" i="3"/>
  <c r="E212" i="3"/>
  <c r="H212" i="3"/>
  <c r="J212" i="3"/>
  <c r="E213" i="3"/>
  <c r="H213" i="3"/>
  <c r="J213" i="3"/>
  <c r="E214" i="3"/>
  <c r="H214" i="3"/>
  <c r="J214" i="3"/>
  <c r="E215" i="3"/>
  <c r="H215" i="3"/>
  <c r="J215" i="3"/>
  <c r="E216" i="3"/>
  <c r="H216" i="3"/>
  <c r="J216" i="3"/>
  <c r="E217" i="3"/>
  <c r="H217" i="3"/>
  <c r="J217" i="3"/>
  <c r="E218" i="3"/>
  <c r="H218" i="3"/>
  <c r="J218" i="3"/>
  <c r="E219" i="3"/>
  <c r="H219" i="3"/>
  <c r="J219" i="3"/>
  <c r="E220" i="3"/>
  <c r="H220" i="3"/>
  <c r="J220" i="3"/>
  <c r="E221" i="3"/>
  <c r="H221" i="3"/>
  <c r="J221" i="3"/>
  <c r="E222" i="3"/>
  <c r="H222" i="3"/>
  <c r="J222" i="3"/>
  <c r="E223" i="3"/>
  <c r="H223" i="3"/>
  <c r="J223" i="3"/>
  <c r="E224" i="3"/>
  <c r="H224" i="3"/>
  <c r="J224" i="3"/>
  <c r="E225" i="3"/>
  <c r="H225" i="3"/>
  <c r="J225" i="3"/>
  <c r="E226" i="3"/>
  <c r="H226" i="3"/>
  <c r="J226" i="3"/>
  <c r="E227" i="3"/>
  <c r="H227" i="3"/>
  <c r="J227" i="3"/>
  <c r="E228" i="3"/>
  <c r="H228" i="3"/>
  <c r="J228" i="3"/>
  <c r="E229" i="3"/>
  <c r="H229" i="3"/>
  <c r="J229" i="3"/>
  <c r="E230" i="3"/>
  <c r="H230" i="3"/>
  <c r="J230" i="3"/>
  <c r="E231" i="3"/>
  <c r="H231" i="3"/>
  <c r="J231" i="3"/>
  <c r="E232" i="3"/>
  <c r="H232" i="3"/>
  <c r="J232" i="3"/>
  <c r="E233" i="3"/>
  <c r="H233" i="3"/>
  <c r="J233" i="3"/>
  <c r="E234" i="3"/>
  <c r="H234" i="3"/>
  <c r="J234" i="3"/>
  <c r="E235" i="3"/>
  <c r="H235" i="3"/>
  <c r="J235" i="3"/>
  <c r="E31" i="3"/>
  <c r="H31" i="3"/>
  <c r="J31" i="3"/>
  <c r="C2" i="3"/>
  <c r="C7" i="3"/>
  <c r="C20" i="3"/>
  <c r="C17" i="3"/>
  <c r="C3" i="3"/>
  <c r="C5" i="3"/>
  <c r="C23" i="3"/>
  <c r="C21" i="3"/>
  <c r="Q32" i="3"/>
  <c r="S32" i="3"/>
  <c r="V32" i="3"/>
  <c r="Q33" i="3"/>
  <c r="S33" i="3"/>
  <c r="V33" i="3"/>
  <c r="Q34" i="3"/>
  <c r="S34" i="3"/>
  <c r="V34" i="3"/>
  <c r="Q35" i="3"/>
  <c r="S35" i="3"/>
  <c r="V35" i="3"/>
  <c r="Q36" i="3"/>
  <c r="S36" i="3"/>
  <c r="V36" i="3"/>
  <c r="Q37" i="3"/>
  <c r="S37" i="3"/>
  <c r="V37" i="3"/>
  <c r="Q38" i="3"/>
  <c r="S38" i="3"/>
  <c r="V38" i="3"/>
  <c r="Q39" i="3"/>
  <c r="S39" i="3"/>
  <c r="V39" i="3"/>
  <c r="Q40" i="3"/>
  <c r="S40" i="3"/>
  <c r="V40" i="3"/>
  <c r="Q41" i="3"/>
  <c r="S41" i="3"/>
  <c r="V41" i="3"/>
  <c r="Q42" i="3"/>
  <c r="S42" i="3"/>
  <c r="V42" i="3"/>
  <c r="Q43" i="3"/>
  <c r="S43" i="3"/>
  <c r="V43" i="3"/>
  <c r="Q44" i="3"/>
  <c r="S44" i="3"/>
  <c r="V44" i="3"/>
  <c r="Q45" i="3"/>
  <c r="S45" i="3"/>
  <c r="V45" i="3"/>
  <c r="Q46" i="3"/>
  <c r="S46" i="3"/>
  <c r="V46" i="3"/>
  <c r="Q47" i="3"/>
  <c r="S47" i="3"/>
  <c r="V47" i="3"/>
  <c r="Q48" i="3"/>
  <c r="S48" i="3"/>
  <c r="V48" i="3"/>
  <c r="Q49" i="3"/>
  <c r="S49" i="3"/>
  <c r="V49" i="3"/>
  <c r="Q50" i="3"/>
  <c r="S50" i="3"/>
  <c r="V50" i="3"/>
  <c r="Q51" i="3"/>
  <c r="S51" i="3"/>
  <c r="V51" i="3"/>
  <c r="Q52" i="3"/>
  <c r="S52" i="3"/>
  <c r="V52" i="3"/>
  <c r="Q53" i="3"/>
  <c r="S53" i="3"/>
  <c r="V53" i="3"/>
  <c r="Q54" i="3"/>
  <c r="S54" i="3"/>
  <c r="V54" i="3"/>
  <c r="Q55" i="3"/>
  <c r="S55" i="3"/>
  <c r="V55" i="3"/>
  <c r="Q56" i="3"/>
  <c r="S56" i="3"/>
  <c r="V56" i="3"/>
  <c r="Q57" i="3"/>
  <c r="S57" i="3"/>
  <c r="V57" i="3"/>
  <c r="Q58" i="3"/>
  <c r="S58" i="3"/>
  <c r="V58" i="3"/>
  <c r="Q59" i="3"/>
  <c r="S59" i="3"/>
  <c r="V59" i="3"/>
  <c r="Q60" i="3"/>
  <c r="S60" i="3"/>
  <c r="V60" i="3"/>
  <c r="Q61" i="3"/>
  <c r="S61" i="3"/>
  <c r="V61" i="3"/>
  <c r="Q62" i="3"/>
  <c r="S62" i="3"/>
  <c r="V62" i="3"/>
  <c r="Q63" i="3"/>
  <c r="S63" i="3"/>
  <c r="V63" i="3"/>
  <c r="Q64" i="3"/>
  <c r="S64" i="3"/>
  <c r="V64" i="3"/>
  <c r="Q65" i="3"/>
  <c r="S65" i="3"/>
  <c r="V65" i="3"/>
  <c r="Q66" i="3"/>
  <c r="S66" i="3"/>
  <c r="V66" i="3"/>
  <c r="Q67" i="3"/>
  <c r="S67" i="3"/>
  <c r="V67" i="3"/>
  <c r="Q68" i="3"/>
  <c r="S68" i="3"/>
  <c r="V68" i="3"/>
  <c r="Q69" i="3"/>
  <c r="S69" i="3"/>
  <c r="V69" i="3"/>
  <c r="Q70" i="3"/>
  <c r="S70" i="3"/>
  <c r="V70" i="3"/>
  <c r="Q71" i="3"/>
  <c r="S71" i="3"/>
  <c r="V71" i="3"/>
  <c r="Q72" i="3"/>
  <c r="S72" i="3"/>
  <c r="V72" i="3"/>
  <c r="Q73" i="3"/>
  <c r="S73" i="3"/>
  <c r="V73" i="3"/>
  <c r="Q74" i="3"/>
  <c r="S74" i="3"/>
  <c r="V74" i="3"/>
  <c r="Q75" i="3"/>
  <c r="S75" i="3"/>
  <c r="V75" i="3"/>
  <c r="Q76" i="3"/>
  <c r="S76" i="3"/>
  <c r="V76" i="3"/>
  <c r="Q77" i="3"/>
  <c r="S77" i="3"/>
  <c r="V77" i="3"/>
  <c r="Q78" i="3"/>
  <c r="S78" i="3"/>
  <c r="V78" i="3"/>
  <c r="Q79" i="3"/>
  <c r="S79" i="3"/>
  <c r="V79" i="3"/>
  <c r="Q80" i="3"/>
  <c r="S80" i="3"/>
  <c r="V80" i="3"/>
  <c r="Q81" i="3"/>
  <c r="S81" i="3"/>
  <c r="V81" i="3"/>
  <c r="Q82" i="3"/>
  <c r="S82" i="3"/>
  <c r="V82" i="3"/>
  <c r="Q83" i="3"/>
  <c r="S83" i="3"/>
  <c r="V83" i="3"/>
  <c r="Q84" i="3"/>
  <c r="S84" i="3"/>
  <c r="V84" i="3"/>
  <c r="Q85" i="3"/>
  <c r="S85" i="3"/>
  <c r="V85" i="3"/>
  <c r="Q86" i="3"/>
  <c r="S86" i="3"/>
  <c r="V86" i="3"/>
  <c r="Q87" i="3"/>
  <c r="S87" i="3"/>
  <c r="V87" i="3"/>
  <c r="Q88" i="3"/>
  <c r="S88" i="3"/>
  <c r="V88" i="3"/>
  <c r="Q89" i="3"/>
  <c r="S89" i="3"/>
  <c r="V89" i="3"/>
  <c r="Q90" i="3"/>
  <c r="S90" i="3"/>
  <c r="V90" i="3"/>
  <c r="Q91" i="3"/>
  <c r="S91" i="3"/>
  <c r="V91" i="3"/>
  <c r="Q92" i="3"/>
  <c r="S92" i="3"/>
  <c r="V92" i="3"/>
  <c r="Q93" i="3"/>
  <c r="S93" i="3"/>
  <c r="V93" i="3"/>
  <c r="Q94" i="3"/>
  <c r="S94" i="3"/>
  <c r="V94" i="3"/>
  <c r="Q95" i="3"/>
  <c r="S95" i="3"/>
  <c r="V95" i="3"/>
  <c r="Q96" i="3"/>
  <c r="S96" i="3"/>
  <c r="V96" i="3"/>
  <c r="Q97" i="3"/>
  <c r="S97" i="3"/>
  <c r="V97" i="3"/>
  <c r="Q98" i="3"/>
  <c r="S98" i="3"/>
  <c r="V98" i="3"/>
  <c r="Q99" i="3"/>
  <c r="S99" i="3"/>
  <c r="V99" i="3"/>
  <c r="Q100" i="3"/>
  <c r="S100" i="3"/>
  <c r="V100" i="3"/>
  <c r="Q101" i="3"/>
  <c r="S101" i="3"/>
  <c r="V101" i="3"/>
  <c r="Q102" i="3"/>
  <c r="S102" i="3"/>
  <c r="V102" i="3"/>
  <c r="Q103" i="3"/>
  <c r="S103" i="3"/>
  <c r="V103" i="3"/>
  <c r="Q104" i="3"/>
  <c r="S104" i="3"/>
  <c r="V104" i="3"/>
  <c r="Q105" i="3"/>
  <c r="S105" i="3"/>
  <c r="V105" i="3"/>
  <c r="Q106" i="3"/>
  <c r="S106" i="3"/>
  <c r="V106" i="3"/>
  <c r="Q107" i="3"/>
  <c r="S107" i="3"/>
  <c r="V107" i="3"/>
  <c r="Q108" i="3"/>
  <c r="S108" i="3"/>
  <c r="V108" i="3"/>
  <c r="Q109" i="3"/>
  <c r="S109" i="3"/>
  <c r="V109" i="3"/>
  <c r="Q110" i="3"/>
  <c r="S110" i="3"/>
  <c r="V110" i="3"/>
  <c r="Q111" i="3"/>
  <c r="S111" i="3"/>
  <c r="V111" i="3"/>
  <c r="Q112" i="3"/>
  <c r="S112" i="3"/>
  <c r="V112" i="3"/>
  <c r="Q113" i="3"/>
  <c r="S113" i="3"/>
  <c r="V113" i="3"/>
  <c r="Q114" i="3"/>
  <c r="S114" i="3"/>
  <c r="V114" i="3"/>
  <c r="Q115" i="3"/>
  <c r="S115" i="3"/>
  <c r="V115" i="3"/>
  <c r="Q116" i="3"/>
  <c r="S116" i="3"/>
  <c r="V116" i="3"/>
  <c r="Q117" i="3"/>
  <c r="S117" i="3"/>
  <c r="V117" i="3"/>
  <c r="Q118" i="3"/>
  <c r="S118" i="3"/>
  <c r="V118" i="3"/>
  <c r="Q119" i="3"/>
  <c r="S119" i="3"/>
  <c r="V119" i="3"/>
  <c r="Q120" i="3"/>
  <c r="S120" i="3"/>
  <c r="V120" i="3"/>
  <c r="Q121" i="3"/>
  <c r="S121" i="3"/>
  <c r="V121" i="3"/>
  <c r="Q122" i="3"/>
  <c r="S122" i="3"/>
  <c r="V122" i="3"/>
  <c r="Q123" i="3"/>
  <c r="S123" i="3"/>
  <c r="V123" i="3"/>
  <c r="Q124" i="3"/>
  <c r="S124" i="3"/>
  <c r="V124" i="3"/>
  <c r="Q125" i="3"/>
  <c r="S125" i="3"/>
  <c r="V125" i="3"/>
  <c r="Q126" i="3"/>
  <c r="S126" i="3"/>
  <c r="V126" i="3"/>
  <c r="Q127" i="3"/>
  <c r="S127" i="3"/>
  <c r="V127" i="3"/>
  <c r="Q128" i="3"/>
  <c r="S128" i="3"/>
  <c r="V128" i="3"/>
  <c r="Q129" i="3"/>
  <c r="S129" i="3"/>
  <c r="V129" i="3"/>
  <c r="Q130" i="3"/>
  <c r="S130" i="3"/>
  <c r="V130" i="3"/>
  <c r="Q131" i="3"/>
  <c r="S131" i="3"/>
  <c r="V131" i="3"/>
  <c r="Q132" i="3"/>
  <c r="S132" i="3"/>
  <c r="V132" i="3"/>
  <c r="Q133" i="3"/>
  <c r="S133" i="3"/>
  <c r="V133" i="3"/>
  <c r="Q134" i="3"/>
  <c r="S134" i="3"/>
  <c r="V134" i="3"/>
  <c r="Q135" i="3"/>
  <c r="S135" i="3"/>
  <c r="V135" i="3"/>
  <c r="Q136" i="3"/>
  <c r="S136" i="3"/>
  <c r="V136" i="3"/>
  <c r="Q137" i="3"/>
  <c r="S137" i="3"/>
  <c r="V137" i="3"/>
  <c r="Q138" i="3"/>
  <c r="S138" i="3"/>
  <c r="V138" i="3"/>
  <c r="Q139" i="3"/>
  <c r="S139" i="3"/>
  <c r="V139" i="3"/>
  <c r="Q140" i="3"/>
  <c r="S140" i="3"/>
  <c r="V140" i="3"/>
  <c r="Q141" i="3"/>
  <c r="S141" i="3"/>
  <c r="V141" i="3"/>
  <c r="Q142" i="3"/>
  <c r="S142" i="3"/>
  <c r="V142" i="3"/>
  <c r="Q143" i="3"/>
  <c r="S143" i="3"/>
  <c r="V143" i="3"/>
  <c r="Q144" i="3"/>
  <c r="S144" i="3"/>
  <c r="V144" i="3"/>
  <c r="Q145" i="3"/>
  <c r="S145" i="3"/>
  <c r="V145" i="3"/>
  <c r="Q146" i="3"/>
  <c r="S146" i="3"/>
  <c r="V146" i="3"/>
  <c r="Q147" i="3"/>
  <c r="S147" i="3"/>
  <c r="V147" i="3"/>
  <c r="Q148" i="3"/>
  <c r="S148" i="3"/>
  <c r="V148" i="3"/>
  <c r="Q149" i="3"/>
  <c r="S149" i="3"/>
  <c r="V149" i="3"/>
  <c r="Q150" i="3"/>
  <c r="S150" i="3"/>
  <c r="V150" i="3"/>
  <c r="Q151" i="3"/>
  <c r="S151" i="3"/>
  <c r="V151" i="3"/>
  <c r="Q152" i="3"/>
  <c r="S152" i="3"/>
  <c r="V152" i="3"/>
  <c r="Q153" i="3"/>
  <c r="S153" i="3"/>
  <c r="V153" i="3"/>
  <c r="Q154" i="3"/>
  <c r="S154" i="3"/>
  <c r="V154" i="3"/>
  <c r="Q155" i="3"/>
  <c r="S155" i="3"/>
  <c r="V155" i="3"/>
  <c r="Q156" i="3"/>
  <c r="S156" i="3"/>
  <c r="V156" i="3"/>
  <c r="Q157" i="3"/>
  <c r="S157" i="3"/>
  <c r="V157" i="3"/>
  <c r="Q158" i="3"/>
  <c r="S158" i="3"/>
  <c r="V158" i="3"/>
  <c r="Q159" i="3"/>
  <c r="S159" i="3"/>
  <c r="V159" i="3"/>
  <c r="Q160" i="3"/>
  <c r="S160" i="3"/>
  <c r="V160" i="3"/>
  <c r="Q161" i="3"/>
  <c r="S161" i="3"/>
  <c r="V161" i="3"/>
  <c r="Q162" i="3"/>
  <c r="S162" i="3"/>
  <c r="V162" i="3"/>
  <c r="Q163" i="3"/>
  <c r="S163" i="3"/>
  <c r="V163" i="3"/>
  <c r="Q164" i="3"/>
  <c r="S164" i="3"/>
  <c r="V164" i="3"/>
  <c r="Q165" i="3"/>
  <c r="S165" i="3"/>
  <c r="V165" i="3"/>
  <c r="Q166" i="3"/>
  <c r="S166" i="3"/>
  <c r="V166" i="3"/>
  <c r="Q167" i="3"/>
  <c r="S167" i="3"/>
  <c r="V167" i="3"/>
  <c r="Q168" i="3"/>
  <c r="S168" i="3"/>
  <c r="V168" i="3"/>
  <c r="Q169" i="3"/>
  <c r="S169" i="3"/>
  <c r="V169" i="3"/>
  <c r="Q170" i="3"/>
  <c r="S170" i="3"/>
  <c r="V170" i="3"/>
  <c r="Q171" i="3"/>
  <c r="S171" i="3"/>
  <c r="V171" i="3"/>
  <c r="Q172" i="3"/>
  <c r="S172" i="3"/>
  <c r="V172" i="3"/>
  <c r="Q173" i="3"/>
  <c r="S173" i="3"/>
  <c r="V173" i="3"/>
  <c r="Q174" i="3"/>
  <c r="S174" i="3"/>
  <c r="V174" i="3"/>
  <c r="Q175" i="3"/>
  <c r="S175" i="3"/>
  <c r="V175" i="3"/>
  <c r="Q176" i="3"/>
  <c r="S176" i="3"/>
  <c r="V176" i="3"/>
  <c r="Q177" i="3"/>
  <c r="S177" i="3"/>
  <c r="V177" i="3"/>
  <c r="Q178" i="3"/>
  <c r="S178" i="3"/>
  <c r="V178" i="3"/>
  <c r="Q179" i="3"/>
  <c r="S179" i="3"/>
  <c r="V179" i="3"/>
  <c r="Q180" i="3"/>
  <c r="S180" i="3"/>
  <c r="V180" i="3"/>
  <c r="Q181" i="3"/>
  <c r="S181" i="3"/>
  <c r="V181" i="3"/>
  <c r="Q182" i="3"/>
  <c r="S182" i="3"/>
  <c r="V182" i="3"/>
  <c r="Q183" i="3"/>
  <c r="S183" i="3"/>
  <c r="V183" i="3"/>
  <c r="Q184" i="3"/>
  <c r="S184" i="3"/>
  <c r="V184" i="3"/>
  <c r="Q185" i="3"/>
  <c r="S185" i="3"/>
  <c r="V185" i="3"/>
  <c r="Q186" i="3"/>
  <c r="S186" i="3"/>
  <c r="V186" i="3"/>
  <c r="Q187" i="3"/>
  <c r="S187" i="3"/>
  <c r="V187" i="3"/>
  <c r="Q188" i="3"/>
  <c r="S188" i="3"/>
  <c r="V188" i="3"/>
  <c r="Q189" i="3"/>
  <c r="S189" i="3"/>
  <c r="V189" i="3"/>
  <c r="Q190" i="3"/>
  <c r="S190" i="3"/>
  <c r="V190" i="3"/>
  <c r="Q191" i="3"/>
  <c r="S191" i="3"/>
  <c r="V191" i="3"/>
  <c r="Q192" i="3"/>
  <c r="S192" i="3"/>
  <c r="V192" i="3"/>
  <c r="Q193" i="3"/>
  <c r="S193" i="3"/>
  <c r="V193" i="3"/>
  <c r="Q194" i="3"/>
  <c r="S194" i="3"/>
  <c r="V194" i="3"/>
  <c r="Q195" i="3"/>
  <c r="S195" i="3"/>
  <c r="V195" i="3"/>
  <c r="Q196" i="3"/>
  <c r="S196" i="3"/>
  <c r="V196" i="3"/>
  <c r="Q197" i="3"/>
  <c r="S197" i="3"/>
  <c r="V197" i="3"/>
  <c r="Q198" i="3"/>
  <c r="S198" i="3"/>
  <c r="V198" i="3"/>
  <c r="Q199" i="3"/>
  <c r="S199" i="3"/>
  <c r="V199" i="3"/>
  <c r="Q200" i="3"/>
  <c r="S200" i="3"/>
  <c r="V200" i="3"/>
  <c r="Q201" i="3"/>
  <c r="S201" i="3"/>
  <c r="V201" i="3"/>
  <c r="Q202" i="3"/>
  <c r="S202" i="3"/>
  <c r="V202" i="3"/>
  <c r="Q203" i="3"/>
  <c r="S203" i="3"/>
  <c r="V203" i="3"/>
  <c r="Q204" i="3"/>
  <c r="S204" i="3"/>
  <c r="V204" i="3"/>
  <c r="Q205" i="3"/>
  <c r="S205" i="3"/>
  <c r="V205" i="3"/>
  <c r="Q206" i="3"/>
  <c r="S206" i="3"/>
  <c r="V206" i="3"/>
  <c r="Q207" i="3"/>
  <c r="S207" i="3"/>
  <c r="V207" i="3"/>
  <c r="Q208" i="3"/>
  <c r="S208" i="3"/>
  <c r="V208" i="3"/>
  <c r="Q209" i="3"/>
  <c r="S209" i="3"/>
  <c r="V209" i="3"/>
  <c r="Q210" i="3"/>
  <c r="S210" i="3"/>
  <c r="V210" i="3"/>
  <c r="Q211" i="3"/>
  <c r="S211" i="3"/>
  <c r="V211" i="3"/>
  <c r="Q212" i="3"/>
  <c r="S212" i="3"/>
  <c r="V212" i="3"/>
  <c r="Q213" i="3"/>
  <c r="S213" i="3"/>
  <c r="V213" i="3"/>
  <c r="Q214" i="3"/>
  <c r="S214" i="3"/>
  <c r="V214" i="3"/>
  <c r="Q215" i="3"/>
  <c r="S215" i="3"/>
  <c r="V215" i="3"/>
  <c r="Q216" i="3"/>
  <c r="S216" i="3"/>
  <c r="V216" i="3"/>
  <c r="Q217" i="3"/>
  <c r="S217" i="3"/>
  <c r="V217" i="3"/>
  <c r="Q218" i="3"/>
  <c r="S218" i="3"/>
  <c r="V218" i="3"/>
  <c r="Q219" i="3"/>
  <c r="S219" i="3"/>
  <c r="V219" i="3"/>
  <c r="Q220" i="3"/>
  <c r="S220" i="3"/>
  <c r="V220" i="3"/>
  <c r="Q221" i="3"/>
  <c r="S221" i="3"/>
  <c r="V221" i="3"/>
  <c r="Q222" i="3"/>
  <c r="S222" i="3"/>
  <c r="V222" i="3"/>
  <c r="Q223" i="3"/>
  <c r="S223" i="3"/>
  <c r="V223" i="3"/>
  <c r="Q224" i="3"/>
  <c r="S224" i="3"/>
  <c r="V224" i="3"/>
  <c r="Q225" i="3"/>
  <c r="S225" i="3"/>
  <c r="V225" i="3"/>
  <c r="Q226" i="3"/>
  <c r="S226" i="3"/>
  <c r="V226" i="3"/>
  <c r="Q227" i="3"/>
  <c r="S227" i="3"/>
  <c r="V227" i="3"/>
  <c r="Q228" i="3"/>
  <c r="S228" i="3"/>
  <c r="V228" i="3"/>
  <c r="Q229" i="3"/>
  <c r="S229" i="3"/>
  <c r="V229" i="3"/>
  <c r="Q230" i="3"/>
  <c r="S230" i="3"/>
  <c r="V230" i="3"/>
  <c r="Q231" i="3"/>
  <c r="S231" i="3"/>
  <c r="V231" i="3"/>
  <c r="Q232" i="3"/>
  <c r="S232" i="3"/>
  <c r="V232" i="3"/>
  <c r="Q233" i="3"/>
  <c r="S233" i="3"/>
  <c r="V233" i="3"/>
  <c r="Q234" i="3"/>
  <c r="S234" i="3"/>
  <c r="V234" i="3"/>
  <c r="Q235" i="3"/>
  <c r="S235" i="3"/>
  <c r="V235" i="3"/>
  <c r="Q31" i="3"/>
  <c r="S31" i="3"/>
  <c r="V31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R32" i="3"/>
  <c r="C6" i="3"/>
  <c r="C22" i="3"/>
  <c r="C19" i="3"/>
  <c r="U32" i="3"/>
  <c r="R33" i="3"/>
  <c r="U33" i="3"/>
  <c r="R34" i="3"/>
  <c r="U34" i="3"/>
  <c r="R35" i="3"/>
  <c r="U35" i="3"/>
  <c r="R36" i="3"/>
  <c r="U36" i="3"/>
  <c r="R37" i="3"/>
  <c r="U37" i="3"/>
  <c r="R38" i="3"/>
  <c r="U38" i="3"/>
  <c r="R39" i="3"/>
  <c r="U39" i="3"/>
  <c r="R40" i="3"/>
  <c r="U40" i="3"/>
  <c r="R41" i="3"/>
  <c r="U41" i="3"/>
  <c r="R42" i="3"/>
  <c r="U42" i="3"/>
  <c r="R43" i="3"/>
  <c r="U43" i="3"/>
  <c r="R44" i="3"/>
  <c r="U44" i="3"/>
  <c r="R45" i="3"/>
  <c r="U45" i="3"/>
  <c r="R46" i="3"/>
  <c r="U46" i="3"/>
  <c r="R47" i="3"/>
  <c r="U47" i="3"/>
  <c r="R48" i="3"/>
  <c r="U48" i="3"/>
  <c r="R49" i="3"/>
  <c r="U49" i="3"/>
  <c r="R50" i="3"/>
  <c r="U50" i="3"/>
  <c r="R51" i="3"/>
  <c r="U51" i="3"/>
  <c r="R52" i="3"/>
  <c r="U52" i="3"/>
  <c r="R53" i="3"/>
  <c r="U53" i="3"/>
  <c r="R54" i="3"/>
  <c r="U54" i="3"/>
  <c r="R55" i="3"/>
  <c r="U55" i="3"/>
  <c r="R56" i="3"/>
  <c r="U56" i="3"/>
  <c r="R57" i="3"/>
  <c r="U57" i="3"/>
  <c r="R58" i="3"/>
  <c r="U58" i="3"/>
  <c r="R59" i="3"/>
  <c r="U59" i="3"/>
  <c r="R60" i="3"/>
  <c r="U60" i="3"/>
  <c r="R61" i="3"/>
  <c r="U61" i="3"/>
  <c r="R62" i="3"/>
  <c r="U62" i="3"/>
  <c r="R63" i="3"/>
  <c r="U63" i="3"/>
  <c r="R64" i="3"/>
  <c r="U64" i="3"/>
  <c r="R65" i="3"/>
  <c r="U65" i="3"/>
  <c r="R66" i="3"/>
  <c r="U66" i="3"/>
  <c r="R67" i="3"/>
  <c r="U67" i="3"/>
  <c r="R68" i="3"/>
  <c r="U68" i="3"/>
  <c r="R69" i="3"/>
  <c r="U69" i="3"/>
  <c r="R70" i="3"/>
  <c r="U70" i="3"/>
  <c r="R71" i="3"/>
  <c r="U71" i="3"/>
  <c r="R72" i="3"/>
  <c r="U72" i="3"/>
  <c r="R73" i="3"/>
  <c r="U73" i="3"/>
  <c r="R74" i="3"/>
  <c r="U74" i="3"/>
  <c r="R75" i="3"/>
  <c r="U75" i="3"/>
  <c r="R76" i="3"/>
  <c r="U76" i="3"/>
  <c r="R77" i="3"/>
  <c r="U77" i="3"/>
  <c r="R78" i="3"/>
  <c r="U78" i="3"/>
  <c r="R79" i="3"/>
  <c r="U79" i="3"/>
  <c r="R80" i="3"/>
  <c r="U80" i="3"/>
  <c r="R81" i="3"/>
  <c r="U81" i="3"/>
  <c r="R82" i="3"/>
  <c r="U82" i="3"/>
  <c r="R83" i="3"/>
  <c r="U83" i="3"/>
  <c r="R84" i="3"/>
  <c r="U84" i="3"/>
  <c r="R85" i="3"/>
  <c r="U85" i="3"/>
  <c r="R86" i="3"/>
  <c r="U86" i="3"/>
  <c r="R87" i="3"/>
  <c r="U87" i="3"/>
  <c r="R88" i="3"/>
  <c r="U88" i="3"/>
  <c r="R89" i="3"/>
  <c r="U89" i="3"/>
  <c r="R90" i="3"/>
  <c r="U90" i="3"/>
  <c r="R91" i="3"/>
  <c r="U91" i="3"/>
  <c r="R92" i="3"/>
  <c r="U92" i="3"/>
  <c r="R93" i="3"/>
  <c r="U93" i="3"/>
  <c r="R94" i="3"/>
  <c r="U94" i="3"/>
  <c r="R95" i="3"/>
  <c r="U95" i="3"/>
  <c r="R96" i="3"/>
  <c r="U96" i="3"/>
  <c r="R97" i="3"/>
  <c r="U97" i="3"/>
  <c r="R98" i="3"/>
  <c r="U98" i="3"/>
  <c r="R99" i="3"/>
  <c r="U99" i="3"/>
  <c r="R100" i="3"/>
  <c r="U100" i="3"/>
  <c r="R101" i="3"/>
  <c r="U101" i="3"/>
  <c r="R102" i="3"/>
  <c r="U102" i="3"/>
  <c r="R103" i="3"/>
  <c r="U103" i="3"/>
  <c r="R104" i="3"/>
  <c r="U104" i="3"/>
  <c r="R105" i="3"/>
  <c r="U105" i="3"/>
  <c r="R106" i="3"/>
  <c r="U106" i="3"/>
  <c r="R107" i="3"/>
  <c r="U107" i="3"/>
  <c r="R108" i="3"/>
  <c r="U108" i="3"/>
  <c r="R109" i="3"/>
  <c r="U109" i="3"/>
  <c r="R110" i="3"/>
  <c r="U110" i="3"/>
  <c r="R111" i="3"/>
  <c r="U111" i="3"/>
  <c r="R112" i="3"/>
  <c r="U112" i="3"/>
  <c r="R113" i="3"/>
  <c r="U113" i="3"/>
  <c r="R114" i="3"/>
  <c r="U114" i="3"/>
  <c r="R115" i="3"/>
  <c r="U115" i="3"/>
  <c r="R116" i="3"/>
  <c r="U116" i="3"/>
  <c r="R117" i="3"/>
  <c r="U117" i="3"/>
  <c r="R118" i="3"/>
  <c r="U118" i="3"/>
  <c r="R119" i="3"/>
  <c r="U119" i="3"/>
  <c r="R120" i="3"/>
  <c r="U120" i="3"/>
  <c r="R121" i="3"/>
  <c r="U121" i="3"/>
  <c r="R122" i="3"/>
  <c r="U122" i="3"/>
  <c r="R123" i="3"/>
  <c r="U123" i="3"/>
  <c r="R124" i="3"/>
  <c r="U124" i="3"/>
  <c r="R125" i="3"/>
  <c r="U125" i="3"/>
  <c r="R126" i="3"/>
  <c r="U126" i="3"/>
  <c r="R127" i="3"/>
  <c r="U127" i="3"/>
  <c r="R128" i="3"/>
  <c r="U128" i="3"/>
  <c r="R129" i="3"/>
  <c r="U129" i="3"/>
  <c r="R130" i="3"/>
  <c r="U130" i="3"/>
  <c r="R131" i="3"/>
  <c r="U131" i="3"/>
  <c r="R132" i="3"/>
  <c r="U132" i="3"/>
  <c r="R133" i="3"/>
  <c r="U133" i="3"/>
  <c r="R134" i="3"/>
  <c r="U134" i="3"/>
  <c r="R135" i="3"/>
  <c r="U135" i="3"/>
  <c r="R136" i="3"/>
  <c r="U136" i="3"/>
  <c r="R137" i="3"/>
  <c r="U137" i="3"/>
  <c r="R138" i="3"/>
  <c r="U138" i="3"/>
  <c r="R139" i="3"/>
  <c r="U139" i="3"/>
  <c r="R140" i="3"/>
  <c r="U140" i="3"/>
  <c r="R141" i="3"/>
  <c r="U141" i="3"/>
  <c r="R142" i="3"/>
  <c r="U142" i="3"/>
  <c r="R143" i="3"/>
  <c r="U143" i="3"/>
  <c r="R144" i="3"/>
  <c r="U144" i="3"/>
  <c r="R145" i="3"/>
  <c r="U145" i="3"/>
  <c r="R146" i="3"/>
  <c r="U146" i="3"/>
  <c r="R147" i="3"/>
  <c r="U147" i="3"/>
  <c r="R148" i="3"/>
  <c r="U148" i="3"/>
  <c r="R149" i="3"/>
  <c r="U149" i="3"/>
  <c r="R150" i="3"/>
  <c r="U150" i="3"/>
  <c r="R151" i="3"/>
  <c r="U151" i="3"/>
  <c r="R152" i="3"/>
  <c r="U152" i="3"/>
  <c r="R153" i="3"/>
  <c r="U153" i="3"/>
  <c r="R154" i="3"/>
  <c r="U154" i="3"/>
  <c r="R155" i="3"/>
  <c r="U155" i="3"/>
  <c r="R156" i="3"/>
  <c r="U156" i="3"/>
  <c r="R157" i="3"/>
  <c r="U157" i="3"/>
  <c r="R158" i="3"/>
  <c r="U158" i="3"/>
  <c r="R159" i="3"/>
  <c r="U159" i="3"/>
  <c r="R160" i="3"/>
  <c r="U160" i="3"/>
  <c r="R161" i="3"/>
  <c r="U161" i="3"/>
  <c r="R162" i="3"/>
  <c r="U162" i="3"/>
  <c r="R163" i="3"/>
  <c r="U163" i="3"/>
  <c r="R164" i="3"/>
  <c r="U164" i="3"/>
  <c r="R165" i="3"/>
  <c r="U165" i="3"/>
  <c r="R166" i="3"/>
  <c r="U166" i="3"/>
  <c r="R167" i="3"/>
  <c r="U167" i="3"/>
  <c r="R168" i="3"/>
  <c r="U168" i="3"/>
  <c r="R169" i="3"/>
  <c r="U169" i="3"/>
  <c r="R170" i="3"/>
  <c r="U170" i="3"/>
  <c r="R171" i="3"/>
  <c r="U171" i="3"/>
  <c r="R172" i="3"/>
  <c r="U172" i="3"/>
  <c r="R173" i="3"/>
  <c r="U173" i="3"/>
  <c r="R174" i="3"/>
  <c r="U174" i="3"/>
  <c r="R175" i="3"/>
  <c r="U175" i="3"/>
  <c r="R176" i="3"/>
  <c r="U176" i="3"/>
  <c r="R177" i="3"/>
  <c r="U177" i="3"/>
  <c r="R178" i="3"/>
  <c r="U178" i="3"/>
  <c r="R179" i="3"/>
  <c r="U179" i="3"/>
  <c r="R180" i="3"/>
  <c r="U180" i="3"/>
  <c r="R181" i="3"/>
  <c r="U181" i="3"/>
  <c r="R182" i="3"/>
  <c r="U182" i="3"/>
  <c r="R183" i="3"/>
  <c r="U183" i="3"/>
  <c r="R184" i="3"/>
  <c r="U184" i="3"/>
  <c r="R185" i="3"/>
  <c r="U185" i="3"/>
  <c r="R186" i="3"/>
  <c r="U186" i="3"/>
  <c r="R187" i="3"/>
  <c r="U187" i="3"/>
  <c r="R188" i="3"/>
  <c r="U188" i="3"/>
  <c r="R189" i="3"/>
  <c r="U189" i="3"/>
  <c r="R190" i="3"/>
  <c r="U190" i="3"/>
  <c r="R191" i="3"/>
  <c r="U191" i="3"/>
  <c r="R192" i="3"/>
  <c r="U192" i="3"/>
  <c r="R193" i="3"/>
  <c r="U193" i="3"/>
  <c r="R194" i="3"/>
  <c r="U194" i="3"/>
  <c r="R195" i="3"/>
  <c r="U195" i="3"/>
  <c r="R196" i="3"/>
  <c r="U196" i="3"/>
  <c r="R197" i="3"/>
  <c r="U197" i="3"/>
  <c r="R198" i="3"/>
  <c r="U198" i="3"/>
  <c r="R199" i="3"/>
  <c r="U199" i="3"/>
  <c r="R200" i="3"/>
  <c r="U200" i="3"/>
  <c r="R201" i="3"/>
  <c r="U201" i="3"/>
  <c r="R202" i="3"/>
  <c r="U202" i="3"/>
  <c r="R203" i="3"/>
  <c r="U203" i="3"/>
  <c r="R204" i="3"/>
  <c r="U204" i="3"/>
  <c r="R205" i="3"/>
  <c r="U205" i="3"/>
  <c r="R206" i="3"/>
  <c r="U206" i="3"/>
  <c r="R207" i="3"/>
  <c r="U207" i="3"/>
  <c r="R208" i="3"/>
  <c r="U208" i="3"/>
  <c r="R209" i="3"/>
  <c r="U209" i="3"/>
  <c r="R210" i="3"/>
  <c r="U210" i="3"/>
  <c r="R211" i="3"/>
  <c r="U211" i="3"/>
  <c r="R212" i="3"/>
  <c r="U212" i="3"/>
  <c r="R213" i="3"/>
  <c r="U213" i="3"/>
  <c r="R214" i="3"/>
  <c r="U214" i="3"/>
  <c r="R215" i="3"/>
  <c r="U215" i="3"/>
  <c r="R216" i="3"/>
  <c r="U216" i="3"/>
  <c r="R217" i="3"/>
  <c r="U217" i="3"/>
  <c r="R218" i="3"/>
  <c r="U218" i="3"/>
  <c r="R219" i="3"/>
  <c r="U219" i="3"/>
  <c r="R220" i="3"/>
  <c r="U220" i="3"/>
  <c r="R221" i="3"/>
  <c r="U221" i="3"/>
  <c r="R222" i="3"/>
  <c r="U222" i="3"/>
  <c r="R223" i="3"/>
  <c r="U223" i="3"/>
  <c r="R224" i="3"/>
  <c r="U224" i="3"/>
  <c r="R225" i="3"/>
  <c r="U225" i="3"/>
  <c r="R226" i="3"/>
  <c r="U226" i="3"/>
  <c r="R227" i="3"/>
  <c r="U227" i="3"/>
  <c r="R228" i="3"/>
  <c r="U228" i="3"/>
  <c r="R229" i="3"/>
  <c r="U229" i="3"/>
  <c r="R230" i="3"/>
  <c r="U230" i="3"/>
  <c r="R231" i="3"/>
  <c r="U231" i="3"/>
  <c r="R232" i="3"/>
  <c r="U232" i="3"/>
  <c r="R233" i="3"/>
  <c r="U233" i="3"/>
  <c r="R234" i="3"/>
  <c r="U234" i="3"/>
  <c r="R235" i="3"/>
  <c r="U235" i="3"/>
  <c r="R31" i="3"/>
  <c r="U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31" i="3"/>
  <c r="B31" i="3"/>
  <c r="C18" i="3"/>
  <c r="B10" i="2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C16" i="3"/>
  <c r="C15" i="3"/>
  <c r="C14" i="3"/>
  <c r="C13" i="3"/>
  <c r="C12" i="3"/>
  <c r="C10" i="3"/>
  <c r="C8" i="3"/>
  <c r="C4" i="3"/>
  <c r="C11" i="2"/>
  <c r="C9" i="2"/>
  <c r="J28" i="2"/>
  <c r="B28" i="2"/>
  <c r="C19" i="2"/>
  <c r="C21" i="2"/>
  <c r="C17" i="2"/>
  <c r="B20" i="2"/>
  <c r="C20" i="2"/>
  <c r="C13" i="2"/>
  <c r="C18" i="2"/>
  <c r="C14" i="2"/>
  <c r="C15" i="2"/>
  <c r="H28" i="2"/>
  <c r="B3" i="2"/>
  <c r="C3" i="2"/>
  <c r="C2" i="2"/>
  <c r="L28" i="2"/>
  <c r="P28" i="2"/>
  <c r="J29" i="2"/>
  <c r="B29" i="2"/>
  <c r="H29" i="2"/>
  <c r="L29" i="2"/>
  <c r="P29" i="2"/>
  <c r="J30" i="2"/>
  <c r="B30" i="2"/>
  <c r="H30" i="2"/>
  <c r="L30" i="2"/>
  <c r="P30" i="2"/>
  <c r="J31" i="2"/>
  <c r="B31" i="2"/>
  <c r="H31" i="2"/>
  <c r="L31" i="2"/>
  <c r="P31" i="2"/>
  <c r="J32" i="2"/>
  <c r="B32" i="2"/>
  <c r="H32" i="2"/>
  <c r="L32" i="2"/>
  <c r="P32" i="2"/>
  <c r="J33" i="2"/>
  <c r="B33" i="2"/>
  <c r="H33" i="2"/>
  <c r="L33" i="2"/>
  <c r="P33" i="2"/>
  <c r="J34" i="2"/>
  <c r="B34" i="2"/>
  <c r="H34" i="2"/>
  <c r="L34" i="2"/>
  <c r="P34" i="2"/>
  <c r="J35" i="2"/>
  <c r="B35" i="2"/>
  <c r="H35" i="2"/>
  <c r="L35" i="2"/>
  <c r="P35" i="2"/>
  <c r="J36" i="2"/>
  <c r="B36" i="2"/>
  <c r="H36" i="2"/>
  <c r="L36" i="2"/>
  <c r="P36" i="2"/>
  <c r="J37" i="2"/>
  <c r="B37" i="2"/>
  <c r="H37" i="2"/>
  <c r="L37" i="2"/>
  <c r="P37" i="2"/>
  <c r="J38" i="2"/>
  <c r="B38" i="2"/>
  <c r="H38" i="2"/>
  <c r="L38" i="2"/>
  <c r="P38" i="2"/>
  <c r="J39" i="2"/>
  <c r="B39" i="2"/>
  <c r="H39" i="2"/>
  <c r="L39" i="2"/>
  <c r="P39" i="2"/>
  <c r="J40" i="2"/>
  <c r="B40" i="2"/>
  <c r="H40" i="2"/>
  <c r="L40" i="2"/>
  <c r="P40" i="2"/>
  <c r="J41" i="2"/>
  <c r="B41" i="2"/>
  <c r="H41" i="2"/>
  <c r="L41" i="2"/>
  <c r="P41" i="2"/>
  <c r="J42" i="2"/>
  <c r="B42" i="2"/>
  <c r="H42" i="2"/>
  <c r="L42" i="2"/>
  <c r="P42" i="2"/>
  <c r="J43" i="2"/>
  <c r="B43" i="2"/>
  <c r="H43" i="2"/>
  <c r="L43" i="2"/>
  <c r="P43" i="2"/>
  <c r="J44" i="2"/>
  <c r="B44" i="2"/>
  <c r="H44" i="2"/>
  <c r="L44" i="2"/>
  <c r="P44" i="2"/>
  <c r="J45" i="2"/>
  <c r="B45" i="2"/>
  <c r="H45" i="2"/>
  <c r="L45" i="2"/>
  <c r="P45" i="2"/>
  <c r="J46" i="2"/>
  <c r="B46" i="2"/>
  <c r="H46" i="2"/>
  <c r="L46" i="2"/>
  <c r="P46" i="2"/>
  <c r="J47" i="2"/>
  <c r="B47" i="2"/>
  <c r="H47" i="2"/>
  <c r="L47" i="2"/>
  <c r="P47" i="2"/>
  <c r="J48" i="2"/>
  <c r="B48" i="2"/>
  <c r="H48" i="2"/>
  <c r="L48" i="2"/>
  <c r="P48" i="2"/>
  <c r="J49" i="2"/>
  <c r="B49" i="2"/>
  <c r="H49" i="2"/>
  <c r="L49" i="2"/>
  <c r="P49" i="2"/>
  <c r="J50" i="2"/>
  <c r="B50" i="2"/>
  <c r="H50" i="2"/>
  <c r="L50" i="2"/>
  <c r="P50" i="2"/>
  <c r="J51" i="2"/>
  <c r="B51" i="2"/>
  <c r="H51" i="2"/>
  <c r="L51" i="2"/>
  <c r="P51" i="2"/>
  <c r="J52" i="2"/>
  <c r="B52" i="2"/>
  <c r="H52" i="2"/>
  <c r="L52" i="2"/>
  <c r="P52" i="2"/>
  <c r="J53" i="2"/>
  <c r="B53" i="2"/>
  <c r="H53" i="2"/>
  <c r="L53" i="2"/>
  <c r="P53" i="2"/>
  <c r="J54" i="2"/>
  <c r="B54" i="2"/>
  <c r="H54" i="2"/>
  <c r="L54" i="2"/>
  <c r="P54" i="2"/>
  <c r="J55" i="2"/>
  <c r="B55" i="2"/>
  <c r="H55" i="2"/>
  <c r="L55" i="2"/>
  <c r="P55" i="2"/>
  <c r="J56" i="2"/>
  <c r="B56" i="2"/>
  <c r="H56" i="2"/>
  <c r="L56" i="2"/>
  <c r="P56" i="2"/>
  <c r="J57" i="2"/>
  <c r="B57" i="2"/>
  <c r="H57" i="2"/>
  <c r="L57" i="2"/>
  <c r="P57" i="2"/>
  <c r="J58" i="2"/>
  <c r="B58" i="2"/>
  <c r="H58" i="2"/>
  <c r="L58" i="2"/>
  <c r="P58" i="2"/>
  <c r="J59" i="2"/>
  <c r="B59" i="2"/>
  <c r="H59" i="2"/>
  <c r="L59" i="2"/>
  <c r="P59" i="2"/>
  <c r="J60" i="2"/>
  <c r="B60" i="2"/>
  <c r="H60" i="2"/>
  <c r="L60" i="2"/>
  <c r="P60" i="2"/>
  <c r="J61" i="2"/>
  <c r="B61" i="2"/>
  <c r="H61" i="2"/>
  <c r="L61" i="2"/>
  <c r="P61" i="2"/>
  <c r="J62" i="2"/>
  <c r="B62" i="2"/>
  <c r="H62" i="2"/>
  <c r="L62" i="2"/>
  <c r="P62" i="2"/>
  <c r="J63" i="2"/>
  <c r="B63" i="2"/>
  <c r="H63" i="2"/>
  <c r="L63" i="2"/>
  <c r="P63" i="2"/>
  <c r="J64" i="2"/>
  <c r="B64" i="2"/>
  <c r="H64" i="2"/>
  <c r="L64" i="2"/>
  <c r="P64" i="2"/>
  <c r="J65" i="2"/>
  <c r="B65" i="2"/>
  <c r="H65" i="2"/>
  <c r="L65" i="2"/>
  <c r="P65" i="2"/>
  <c r="J66" i="2"/>
  <c r="B66" i="2"/>
  <c r="H66" i="2"/>
  <c r="L66" i="2"/>
  <c r="P66" i="2"/>
  <c r="J67" i="2"/>
  <c r="B67" i="2"/>
  <c r="H67" i="2"/>
  <c r="L67" i="2"/>
  <c r="P67" i="2"/>
  <c r="J68" i="2"/>
  <c r="B68" i="2"/>
  <c r="H68" i="2"/>
  <c r="L68" i="2"/>
  <c r="P68" i="2"/>
  <c r="J69" i="2"/>
  <c r="B69" i="2"/>
  <c r="H69" i="2"/>
  <c r="L69" i="2"/>
  <c r="P69" i="2"/>
  <c r="J70" i="2"/>
  <c r="B70" i="2"/>
  <c r="H70" i="2"/>
  <c r="L70" i="2"/>
  <c r="P70" i="2"/>
  <c r="J71" i="2"/>
  <c r="B71" i="2"/>
  <c r="H71" i="2"/>
  <c r="L71" i="2"/>
  <c r="P71" i="2"/>
  <c r="J72" i="2"/>
  <c r="B72" i="2"/>
  <c r="H72" i="2"/>
  <c r="L72" i="2"/>
  <c r="P72" i="2"/>
  <c r="J73" i="2"/>
  <c r="B73" i="2"/>
  <c r="H73" i="2"/>
  <c r="L73" i="2"/>
  <c r="P73" i="2"/>
  <c r="J74" i="2"/>
  <c r="B74" i="2"/>
  <c r="H74" i="2"/>
  <c r="L74" i="2"/>
  <c r="P74" i="2"/>
  <c r="J75" i="2"/>
  <c r="B75" i="2"/>
  <c r="H75" i="2"/>
  <c r="L75" i="2"/>
  <c r="P75" i="2"/>
  <c r="J76" i="2"/>
  <c r="B76" i="2"/>
  <c r="H76" i="2"/>
  <c r="L76" i="2"/>
  <c r="P76" i="2"/>
  <c r="J77" i="2"/>
  <c r="B77" i="2"/>
  <c r="H77" i="2"/>
  <c r="L77" i="2"/>
  <c r="P77" i="2"/>
  <c r="J78" i="2"/>
  <c r="B78" i="2"/>
  <c r="H78" i="2"/>
  <c r="L78" i="2"/>
  <c r="P78" i="2"/>
  <c r="J79" i="2"/>
  <c r="B79" i="2"/>
  <c r="H79" i="2"/>
  <c r="L79" i="2"/>
  <c r="P79" i="2"/>
  <c r="J80" i="2"/>
  <c r="B80" i="2"/>
  <c r="H80" i="2"/>
  <c r="L80" i="2"/>
  <c r="P80" i="2"/>
  <c r="J81" i="2"/>
  <c r="B81" i="2"/>
  <c r="H81" i="2"/>
  <c r="L81" i="2"/>
  <c r="P81" i="2"/>
  <c r="J82" i="2"/>
  <c r="B82" i="2"/>
  <c r="H82" i="2"/>
  <c r="L82" i="2"/>
  <c r="P82" i="2"/>
  <c r="J83" i="2"/>
  <c r="B83" i="2"/>
  <c r="H83" i="2"/>
  <c r="L83" i="2"/>
  <c r="P83" i="2"/>
  <c r="J84" i="2"/>
  <c r="B84" i="2"/>
  <c r="H84" i="2"/>
  <c r="L84" i="2"/>
  <c r="P84" i="2"/>
  <c r="J85" i="2"/>
  <c r="B85" i="2"/>
  <c r="H85" i="2"/>
  <c r="L85" i="2"/>
  <c r="P85" i="2"/>
  <c r="J86" i="2"/>
  <c r="B86" i="2"/>
  <c r="H86" i="2"/>
  <c r="L86" i="2"/>
  <c r="P86" i="2"/>
  <c r="J87" i="2"/>
  <c r="B87" i="2"/>
  <c r="H87" i="2"/>
  <c r="L87" i="2"/>
  <c r="P87" i="2"/>
  <c r="J88" i="2"/>
  <c r="B88" i="2"/>
  <c r="H88" i="2"/>
  <c r="L88" i="2"/>
  <c r="P88" i="2"/>
  <c r="J89" i="2"/>
  <c r="B89" i="2"/>
  <c r="H89" i="2"/>
  <c r="L89" i="2"/>
  <c r="P89" i="2"/>
  <c r="J90" i="2"/>
  <c r="B90" i="2"/>
  <c r="H90" i="2"/>
  <c r="L90" i="2"/>
  <c r="P90" i="2"/>
  <c r="J91" i="2"/>
  <c r="B91" i="2"/>
  <c r="H91" i="2"/>
  <c r="L91" i="2"/>
  <c r="P91" i="2"/>
  <c r="J92" i="2"/>
  <c r="B92" i="2"/>
  <c r="H92" i="2"/>
  <c r="L92" i="2"/>
  <c r="P92" i="2"/>
  <c r="J93" i="2"/>
  <c r="B93" i="2"/>
  <c r="H93" i="2"/>
  <c r="L93" i="2"/>
  <c r="P93" i="2"/>
  <c r="J94" i="2"/>
  <c r="B94" i="2"/>
  <c r="H94" i="2"/>
  <c r="L94" i="2"/>
  <c r="P94" i="2"/>
  <c r="J95" i="2"/>
  <c r="B95" i="2"/>
  <c r="H95" i="2"/>
  <c r="L95" i="2"/>
  <c r="P95" i="2"/>
  <c r="J96" i="2"/>
  <c r="B96" i="2"/>
  <c r="H96" i="2"/>
  <c r="L96" i="2"/>
  <c r="P96" i="2"/>
  <c r="J97" i="2"/>
  <c r="B97" i="2"/>
  <c r="H97" i="2"/>
  <c r="L97" i="2"/>
  <c r="P97" i="2"/>
  <c r="J98" i="2"/>
  <c r="B98" i="2"/>
  <c r="H98" i="2"/>
  <c r="L98" i="2"/>
  <c r="P98" i="2"/>
  <c r="J99" i="2"/>
  <c r="B99" i="2"/>
  <c r="H99" i="2"/>
  <c r="L99" i="2"/>
  <c r="P99" i="2"/>
  <c r="J100" i="2"/>
  <c r="B100" i="2"/>
  <c r="H100" i="2"/>
  <c r="L100" i="2"/>
  <c r="P100" i="2"/>
  <c r="J101" i="2"/>
  <c r="B101" i="2"/>
  <c r="H101" i="2"/>
  <c r="L101" i="2"/>
  <c r="P101" i="2"/>
  <c r="J102" i="2"/>
  <c r="B102" i="2"/>
  <c r="H102" i="2"/>
  <c r="L102" i="2"/>
  <c r="P102" i="2"/>
  <c r="J103" i="2"/>
  <c r="B103" i="2"/>
  <c r="H103" i="2"/>
  <c r="L103" i="2"/>
  <c r="P103" i="2"/>
  <c r="J104" i="2"/>
  <c r="B104" i="2"/>
  <c r="H104" i="2"/>
  <c r="L104" i="2"/>
  <c r="P104" i="2"/>
  <c r="J105" i="2"/>
  <c r="B105" i="2"/>
  <c r="H105" i="2"/>
  <c r="L105" i="2"/>
  <c r="P105" i="2"/>
  <c r="J106" i="2"/>
  <c r="B106" i="2"/>
  <c r="H106" i="2"/>
  <c r="L106" i="2"/>
  <c r="P106" i="2"/>
  <c r="J107" i="2"/>
  <c r="B107" i="2"/>
  <c r="H107" i="2"/>
  <c r="L107" i="2"/>
  <c r="P107" i="2"/>
  <c r="J108" i="2"/>
  <c r="B108" i="2"/>
  <c r="H108" i="2"/>
  <c r="L108" i="2"/>
  <c r="P108" i="2"/>
  <c r="J109" i="2"/>
  <c r="B109" i="2"/>
  <c r="H109" i="2"/>
  <c r="L109" i="2"/>
  <c r="P109" i="2"/>
  <c r="J110" i="2"/>
  <c r="B110" i="2"/>
  <c r="H110" i="2"/>
  <c r="L110" i="2"/>
  <c r="P110" i="2"/>
  <c r="J111" i="2"/>
  <c r="B111" i="2"/>
  <c r="H111" i="2"/>
  <c r="L111" i="2"/>
  <c r="P111" i="2"/>
  <c r="J112" i="2"/>
  <c r="B112" i="2"/>
  <c r="H112" i="2"/>
  <c r="L112" i="2"/>
  <c r="P112" i="2"/>
  <c r="J113" i="2"/>
  <c r="B113" i="2"/>
  <c r="H113" i="2"/>
  <c r="L113" i="2"/>
  <c r="P113" i="2"/>
  <c r="J114" i="2"/>
  <c r="B114" i="2"/>
  <c r="H114" i="2"/>
  <c r="L114" i="2"/>
  <c r="P114" i="2"/>
  <c r="J115" i="2"/>
  <c r="B115" i="2"/>
  <c r="H115" i="2"/>
  <c r="L115" i="2"/>
  <c r="P115" i="2"/>
  <c r="J116" i="2"/>
  <c r="B116" i="2"/>
  <c r="H116" i="2"/>
  <c r="L116" i="2"/>
  <c r="P116" i="2"/>
  <c r="J117" i="2"/>
  <c r="B117" i="2"/>
  <c r="H117" i="2"/>
  <c r="L117" i="2"/>
  <c r="P117" i="2"/>
  <c r="J118" i="2"/>
  <c r="B118" i="2"/>
  <c r="H118" i="2"/>
  <c r="L118" i="2"/>
  <c r="P118" i="2"/>
  <c r="J119" i="2"/>
  <c r="B119" i="2"/>
  <c r="H119" i="2"/>
  <c r="L119" i="2"/>
  <c r="P119" i="2"/>
  <c r="J120" i="2"/>
  <c r="B120" i="2"/>
  <c r="H120" i="2"/>
  <c r="L120" i="2"/>
  <c r="P120" i="2"/>
  <c r="J121" i="2"/>
  <c r="B121" i="2"/>
  <c r="H121" i="2"/>
  <c r="L121" i="2"/>
  <c r="P121" i="2"/>
  <c r="J122" i="2"/>
  <c r="B122" i="2"/>
  <c r="H122" i="2"/>
  <c r="L122" i="2"/>
  <c r="P122" i="2"/>
  <c r="J123" i="2"/>
  <c r="B123" i="2"/>
  <c r="H123" i="2"/>
  <c r="L123" i="2"/>
  <c r="P123" i="2"/>
  <c r="J124" i="2"/>
  <c r="B124" i="2"/>
  <c r="H124" i="2"/>
  <c r="L124" i="2"/>
  <c r="P124" i="2"/>
  <c r="J125" i="2"/>
  <c r="B125" i="2"/>
  <c r="H125" i="2"/>
  <c r="L125" i="2"/>
  <c r="P125" i="2"/>
  <c r="J126" i="2"/>
  <c r="B126" i="2"/>
  <c r="H126" i="2"/>
  <c r="L126" i="2"/>
  <c r="P126" i="2"/>
  <c r="J127" i="2"/>
  <c r="B127" i="2"/>
  <c r="H127" i="2"/>
  <c r="L127" i="2"/>
  <c r="P127" i="2"/>
  <c r="J128" i="2"/>
  <c r="B128" i="2"/>
  <c r="H128" i="2"/>
  <c r="L128" i="2"/>
  <c r="P128" i="2"/>
  <c r="J129" i="2"/>
  <c r="B129" i="2"/>
  <c r="H129" i="2"/>
  <c r="L129" i="2"/>
  <c r="P129" i="2"/>
  <c r="J130" i="2"/>
  <c r="B130" i="2"/>
  <c r="H130" i="2"/>
  <c r="L130" i="2"/>
  <c r="P130" i="2"/>
  <c r="J131" i="2"/>
  <c r="B131" i="2"/>
  <c r="H131" i="2"/>
  <c r="L131" i="2"/>
  <c r="P131" i="2"/>
  <c r="J132" i="2"/>
  <c r="B132" i="2"/>
  <c r="H132" i="2"/>
  <c r="L132" i="2"/>
  <c r="P132" i="2"/>
  <c r="J133" i="2"/>
  <c r="B133" i="2"/>
  <c r="H133" i="2"/>
  <c r="L133" i="2"/>
  <c r="P133" i="2"/>
  <c r="J134" i="2"/>
  <c r="B134" i="2"/>
  <c r="H134" i="2"/>
  <c r="L134" i="2"/>
  <c r="P134" i="2"/>
  <c r="J135" i="2"/>
  <c r="B135" i="2"/>
  <c r="H135" i="2"/>
  <c r="L135" i="2"/>
  <c r="P135" i="2"/>
  <c r="J136" i="2"/>
  <c r="B136" i="2"/>
  <c r="H136" i="2"/>
  <c r="L136" i="2"/>
  <c r="P136" i="2"/>
  <c r="J137" i="2"/>
  <c r="B137" i="2"/>
  <c r="H137" i="2"/>
  <c r="L137" i="2"/>
  <c r="P137" i="2"/>
  <c r="J138" i="2"/>
  <c r="B138" i="2"/>
  <c r="H138" i="2"/>
  <c r="L138" i="2"/>
  <c r="P138" i="2"/>
  <c r="J139" i="2"/>
  <c r="B139" i="2"/>
  <c r="H139" i="2"/>
  <c r="L139" i="2"/>
  <c r="P139" i="2"/>
  <c r="J140" i="2"/>
  <c r="B140" i="2"/>
  <c r="H140" i="2"/>
  <c r="L140" i="2"/>
  <c r="P140" i="2"/>
  <c r="J141" i="2"/>
  <c r="B141" i="2"/>
  <c r="H141" i="2"/>
  <c r="L141" i="2"/>
  <c r="P141" i="2"/>
  <c r="J142" i="2"/>
  <c r="B142" i="2"/>
  <c r="H142" i="2"/>
  <c r="L142" i="2"/>
  <c r="P142" i="2"/>
  <c r="J143" i="2"/>
  <c r="B143" i="2"/>
  <c r="H143" i="2"/>
  <c r="L143" i="2"/>
  <c r="P143" i="2"/>
  <c r="J144" i="2"/>
  <c r="B144" i="2"/>
  <c r="H144" i="2"/>
  <c r="L144" i="2"/>
  <c r="P144" i="2"/>
  <c r="J145" i="2"/>
  <c r="B145" i="2"/>
  <c r="H145" i="2"/>
  <c r="L145" i="2"/>
  <c r="P145" i="2"/>
  <c r="J146" i="2"/>
  <c r="B146" i="2"/>
  <c r="H146" i="2"/>
  <c r="L146" i="2"/>
  <c r="P146" i="2"/>
  <c r="J147" i="2"/>
  <c r="B147" i="2"/>
  <c r="H147" i="2"/>
  <c r="L147" i="2"/>
  <c r="P147" i="2"/>
  <c r="J148" i="2"/>
  <c r="B148" i="2"/>
  <c r="H148" i="2"/>
  <c r="L148" i="2"/>
  <c r="P148" i="2"/>
  <c r="J149" i="2"/>
  <c r="B149" i="2"/>
  <c r="H149" i="2"/>
  <c r="L149" i="2"/>
  <c r="P149" i="2"/>
  <c r="J150" i="2"/>
  <c r="B150" i="2"/>
  <c r="H150" i="2"/>
  <c r="L150" i="2"/>
  <c r="P150" i="2"/>
  <c r="J151" i="2"/>
  <c r="B151" i="2"/>
  <c r="H151" i="2"/>
  <c r="L151" i="2"/>
  <c r="P151" i="2"/>
  <c r="J152" i="2"/>
  <c r="B152" i="2"/>
  <c r="H152" i="2"/>
  <c r="L152" i="2"/>
  <c r="P152" i="2"/>
  <c r="J153" i="2"/>
  <c r="B153" i="2"/>
  <c r="H153" i="2"/>
  <c r="L153" i="2"/>
  <c r="P153" i="2"/>
  <c r="J154" i="2"/>
  <c r="B154" i="2"/>
  <c r="H154" i="2"/>
  <c r="L154" i="2"/>
  <c r="P154" i="2"/>
  <c r="J155" i="2"/>
  <c r="B155" i="2"/>
  <c r="H155" i="2"/>
  <c r="L155" i="2"/>
  <c r="P155" i="2"/>
  <c r="J156" i="2"/>
  <c r="B156" i="2"/>
  <c r="H156" i="2"/>
  <c r="L156" i="2"/>
  <c r="P156" i="2"/>
  <c r="J157" i="2"/>
  <c r="B157" i="2"/>
  <c r="H157" i="2"/>
  <c r="L157" i="2"/>
  <c r="P157" i="2"/>
  <c r="J158" i="2"/>
  <c r="B158" i="2"/>
  <c r="H158" i="2"/>
  <c r="L158" i="2"/>
  <c r="P158" i="2"/>
  <c r="J159" i="2"/>
  <c r="B159" i="2"/>
  <c r="H159" i="2"/>
  <c r="L159" i="2"/>
  <c r="P159" i="2"/>
  <c r="J160" i="2"/>
  <c r="B160" i="2"/>
  <c r="H160" i="2"/>
  <c r="L160" i="2"/>
  <c r="P160" i="2"/>
  <c r="J161" i="2"/>
  <c r="B161" i="2"/>
  <c r="H161" i="2"/>
  <c r="L161" i="2"/>
  <c r="P161" i="2"/>
  <c r="J162" i="2"/>
  <c r="B162" i="2"/>
  <c r="H162" i="2"/>
  <c r="L162" i="2"/>
  <c r="P162" i="2"/>
  <c r="J163" i="2"/>
  <c r="B163" i="2"/>
  <c r="H163" i="2"/>
  <c r="L163" i="2"/>
  <c r="P163" i="2"/>
  <c r="J164" i="2"/>
  <c r="B164" i="2"/>
  <c r="H164" i="2"/>
  <c r="L164" i="2"/>
  <c r="P164" i="2"/>
  <c r="J165" i="2"/>
  <c r="B165" i="2"/>
  <c r="H165" i="2"/>
  <c r="L165" i="2"/>
  <c r="P165" i="2"/>
  <c r="J166" i="2"/>
  <c r="B166" i="2"/>
  <c r="H166" i="2"/>
  <c r="L166" i="2"/>
  <c r="P166" i="2"/>
  <c r="J167" i="2"/>
  <c r="B167" i="2"/>
  <c r="H167" i="2"/>
  <c r="L167" i="2"/>
  <c r="P167" i="2"/>
  <c r="J168" i="2"/>
  <c r="B168" i="2"/>
  <c r="H168" i="2"/>
  <c r="L168" i="2"/>
  <c r="P168" i="2"/>
  <c r="J169" i="2"/>
  <c r="B169" i="2"/>
  <c r="H169" i="2"/>
  <c r="L169" i="2"/>
  <c r="P169" i="2"/>
  <c r="J170" i="2"/>
  <c r="B170" i="2"/>
  <c r="H170" i="2"/>
  <c r="L170" i="2"/>
  <c r="P170" i="2"/>
  <c r="J171" i="2"/>
  <c r="B171" i="2"/>
  <c r="H171" i="2"/>
  <c r="L171" i="2"/>
  <c r="P171" i="2"/>
  <c r="J172" i="2"/>
  <c r="B172" i="2"/>
  <c r="H172" i="2"/>
  <c r="L172" i="2"/>
  <c r="P172" i="2"/>
  <c r="J173" i="2"/>
  <c r="B173" i="2"/>
  <c r="H173" i="2"/>
  <c r="L173" i="2"/>
  <c r="P173" i="2"/>
  <c r="J174" i="2"/>
  <c r="B174" i="2"/>
  <c r="H174" i="2"/>
  <c r="L174" i="2"/>
  <c r="P174" i="2"/>
  <c r="J175" i="2"/>
  <c r="B175" i="2"/>
  <c r="H175" i="2"/>
  <c r="L175" i="2"/>
  <c r="P175" i="2"/>
  <c r="J176" i="2"/>
  <c r="B176" i="2"/>
  <c r="H176" i="2"/>
  <c r="L176" i="2"/>
  <c r="P176" i="2"/>
  <c r="J177" i="2"/>
  <c r="B177" i="2"/>
  <c r="H177" i="2"/>
  <c r="L177" i="2"/>
  <c r="P177" i="2"/>
  <c r="J178" i="2"/>
  <c r="B178" i="2"/>
  <c r="H178" i="2"/>
  <c r="L178" i="2"/>
  <c r="P178" i="2"/>
  <c r="J179" i="2"/>
  <c r="B179" i="2"/>
  <c r="H179" i="2"/>
  <c r="L179" i="2"/>
  <c r="P179" i="2"/>
  <c r="J180" i="2"/>
  <c r="B180" i="2"/>
  <c r="H180" i="2"/>
  <c r="L180" i="2"/>
  <c r="P180" i="2"/>
  <c r="J181" i="2"/>
  <c r="B181" i="2"/>
  <c r="H181" i="2"/>
  <c r="L181" i="2"/>
  <c r="P181" i="2"/>
  <c r="J182" i="2"/>
  <c r="B182" i="2"/>
  <c r="H182" i="2"/>
  <c r="L182" i="2"/>
  <c r="P182" i="2"/>
  <c r="J183" i="2"/>
  <c r="B183" i="2"/>
  <c r="H183" i="2"/>
  <c r="L183" i="2"/>
  <c r="P183" i="2"/>
  <c r="J184" i="2"/>
  <c r="B184" i="2"/>
  <c r="H184" i="2"/>
  <c r="L184" i="2"/>
  <c r="P184" i="2"/>
  <c r="J185" i="2"/>
  <c r="B185" i="2"/>
  <c r="H185" i="2"/>
  <c r="L185" i="2"/>
  <c r="P185" i="2"/>
  <c r="J186" i="2"/>
  <c r="B186" i="2"/>
  <c r="H186" i="2"/>
  <c r="L186" i="2"/>
  <c r="P186" i="2"/>
  <c r="J187" i="2"/>
  <c r="B187" i="2"/>
  <c r="H187" i="2"/>
  <c r="L187" i="2"/>
  <c r="P187" i="2"/>
  <c r="J188" i="2"/>
  <c r="B188" i="2"/>
  <c r="H188" i="2"/>
  <c r="L188" i="2"/>
  <c r="P188" i="2"/>
  <c r="J189" i="2"/>
  <c r="B189" i="2"/>
  <c r="H189" i="2"/>
  <c r="L189" i="2"/>
  <c r="P189" i="2"/>
  <c r="J190" i="2"/>
  <c r="B190" i="2"/>
  <c r="H190" i="2"/>
  <c r="L190" i="2"/>
  <c r="P190" i="2"/>
  <c r="J191" i="2"/>
  <c r="B191" i="2"/>
  <c r="H191" i="2"/>
  <c r="L191" i="2"/>
  <c r="P191" i="2"/>
  <c r="J192" i="2"/>
  <c r="B192" i="2"/>
  <c r="H192" i="2"/>
  <c r="L192" i="2"/>
  <c r="P192" i="2"/>
  <c r="J193" i="2"/>
  <c r="B193" i="2"/>
  <c r="H193" i="2"/>
  <c r="L193" i="2"/>
  <c r="P193" i="2"/>
  <c r="J194" i="2"/>
  <c r="B194" i="2"/>
  <c r="H194" i="2"/>
  <c r="L194" i="2"/>
  <c r="P194" i="2"/>
  <c r="J195" i="2"/>
  <c r="B195" i="2"/>
  <c r="H195" i="2"/>
  <c r="L195" i="2"/>
  <c r="P195" i="2"/>
  <c r="J196" i="2"/>
  <c r="B196" i="2"/>
  <c r="H196" i="2"/>
  <c r="L196" i="2"/>
  <c r="P196" i="2"/>
  <c r="J197" i="2"/>
  <c r="B197" i="2"/>
  <c r="H197" i="2"/>
  <c r="L197" i="2"/>
  <c r="P197" i="2"/>
  <c r="J198" i="2"/>
  <c r="B198" i="2"/>
  <c r="H198" i="2"/>
  <c r="L198" i="2"/>
  <c r="P198" i="2"/>
  <c r="J199" i="2"/>
  <c r="B199" i="2"/>
  <c r="H199" i="2"/>
  <c r="L199" i="2"/>
  <c r="P199" i="2"/>
  <c r="J200" i="2"/>
  <c r="B200" i="2"/>
  <c r="H200" i="2"/>
  <c r="L200" i="2"/>
  <c r="P200" i="2"/>
  <c r="J201" i="2"/>
  <c r="B201" i="2"/>
  <c r="H201" i="2"/>
  <c r="L201" i="2"/>
  <c r="P201" i="2"/>
  <c r="J202" i="2"/>
  <c r="B202" i="2"/>
  <c r="H202" i="2"/>
  <c r="L202" i="2"/>
  <c r="P202" i="2"/>
  <c r="J203" i="2"/>
  <c r="B203" i="2"/>
  <c r="H203" i="2"/>
  <c r="L203" i="2"/>
  <c r="P203" i="2"/>
  <c r="J204" i="2"/>
  <c r="B204" i="2"/>
  <c r="H204" i="2"/>
  <c r="L204" i="2"/>
  <c r="P204" i="2"/>
  <c r="J205" i="2"/>
  <c r="B205" i="2"/>
  <c r="H205" i="2"/>
  <c r="L205" i="2"/>
  <c r="P205" i="2"/>
  <c r="J206" i="2"/>
  <c r="B206" i="2"/>
  <c r="H206" i="2"/>
  <c r="L206" i="2"/>
  <c r="P206" i="2"/>
  <c r="J207" i="2"/>
  <c r="B207" i="2"/>
  <c r="H207" i="2"/>
  <c r="L207" i="2"/>
  <c r="P207" i="2"/>
  <c r="J208" i="2"/>
  <c r="B208" i="2"/>
  <c r="H208" i="2"/>
  <c r="L208" i="2"/>
  <c r="P208" i="2"/>
  <c r="J209" i="2"/>
  <c r="B209" i="2"/>
  <c r="H209" i="2"/>
  <c r="L209" i="2"/>
  <c r="P209" i="2"/>
  <c r="J210" i="2"/>
  <c r="B210" i="2"/>
  <c r="H210" i="2"/>
  <c r="L210" i="2"/>
  <c r="P210" i="2"/>
  <c r="J211" i="2"/>
  <c r="B211" i="2"/>
  <c r="H211" i="2"/>
  <c r="L211" i="2"/>
  <c r="P211" i="2"/>
  <c r="J212" i="2"/>
  <c r="B212" i="2"/>
  <c r="H212" i="2"/>
  <c r="L212" i="2"/>
  <c r="P212" i="2"/>
  <c r="J213" i="2"/>
  <c r="B213" i="2"/>
  <c r="H213" i="2"/>
  <c r="L213" i="2"/>
  <c r="P213" i="2"/>
  <c r="J214" i="2"/>
  <c r="B214" i="2"/>
  <c r="H214" i="2"/>
  <c r="L214" i="2"/>
  <c r="P214" i="2"/>
  <c r="J215" i="2"/>
  <c r="B215" i="2"/>
  <c r="H215" i="2"/>
  <c r="L215" i="2"/>
  <c r="P215" i="2"/>
  <c r="J216" i="2"/>
  <c r="B216" i="2"/>
  <c r="H216" i="2"/>
  <c r="L216" i="2"/>
  <c r="P216" i="2"/>
  <c r="J217" i="2"/>
  <c r="B217" i="2"/>
  <c r="H217" i="2"/>
  <c r="L217" i="2"/>
  <c r="P217" i="2"/>
  <c r="J218" i="2"/>
  <c r="B218" i="2"/>
  <c r="H218" i="2"/>
  <c r="L218" i="2"/>
  <c r="P218" i="2"/>
  <c r="J219" i="2"/>
  <c r="B219" i="2"/>
  <c r="H219" i="2"/>
  <c r="L219" i="2"/>
  <c r="P219" i="2"/>
  <c r="J220" i="2"/>
  <c r="B220" i="2"/>
  <c r="H220" i="2"/>
  <c r="L220" i="2"/>
  <c r="P220" i="2"/>
  <c r="J221" i="2"/>
  <c r="B221" i="2"/>
  <c r="H221" i="2"/>
  <c r="L221" i="2"/>
  <c r="P221" i="2"/>
  <c r="J222" i="2"/>
  <c r="B222" i="2"/>
  <c r="H222" i="2"/>
  <c r="L222" i="2"/>
  <c r="P222" i="2"/>
  <c r="J223" i="2"/>
  <c r="B223" i="2"/>
  <c r="H223" i="2"/>
  <c r="L223" i="2"/>
  <c r="P223" i="2"/>
  <c r="J224" i="2"/>
  <c r="B224" i="2"/>
  <c r="H224" i="2"/>
  <c r="L224" i="2"/>
  <c r="P224" i="2"/>
  <c r="J225" i="2"/>
  <c r="B225" i="2"/>
  <c r="H225" i="2"/>
  <c r="L225" i="2"/>
  <c r="P225" i="2"/>
  <c r="J226" i="2"/>
  <c r="B226" i="2"/>
  <c r="H226" i="2"/>
  <c r="L226" i="2"/>
  <c r="P226" i="2"/>
  <c r="J227" i="2"/>
  <c r="B227" i="2"/>
  <c r="H227" i="2"/>
  <c r="L227" i="2"/>
  <c r="P227" i="2"/>
  <c r="J228" i="2"/>
  <c r="B228" i="2"/>
  <c r="H228" i="2"/>
  <c r="L228" i="2"/>
  <c r="P228" i="2"/>
  <c r="J229" i="2"/>
  <c r="B229" i="2"/>
  <c r="H229" i="2"/>
  <c r="L229" i="2"/>
  <c r="P229" i="2"/>
  <c r="J230" i="2"/>
  <c r="B230" i="2"/>
  <c r="H230" i="2"/>
  <c r="L230" i="2"/>
  <c r="P230" i="2"/>
  <c r="J231" i="2"/>
  <c r="B231" i="2"/>
  <c r="H231" i="2"/>
  <c r="L231" i="2"/>
  <c r="P231" i="2"/>
  <c r="B24" i="2"/>
  <c r="B26" i="2"/>
  <c r="I28" i="2"/>
  <c r="B13" i="2"/>
  <c r="B14" i="2"/>
  <c r="B15" i="2"/>
  <c r="G28" i="2"/>
  <c r="K28" i="2"/>
  <c r="O28" i="2"/>
  <c r="I29" i="2"/>
  <c r="G29" i="2"/>
  <c r="K29" i="2"/>
  <c r="O29" i="2"/>
  <c r="I30" i="2"/>
  <c r="G30" i="2"/>
  <c r="K30" i="2"/>
  <c r="O30" i="2"/>
  <c r="I31" i="2"/>
  <c r="G31" i="2"/>
  <c r="K31" i="2"/>
  <c r="O31" i="2"/>
  <c r="I32" i="2"/>
  <c r="G32" i="2"/>
  <c r="K32" i="2"/>
  <c r="O32" i="2"/>
  <c r="I33" i="2"/>
  <c r="G33" i="2"/>
  <c r="K33" i="2"/>
  <c r="O33" i="2"/>
  <c r="I34" i="2"/>
  <c r="G34" i="2"/>
  <c r="K34" i="2"/>
  <c r="O34" i="2"/>
  <c r="I35" i="2"/>
  <c r="G35" i="2"/>
  <c r="K35" i="2"/>
  <c r="O35" i="2"/>
  <c r="I36" i="2"/>
  <c r="G36" i="2"/>
  <c r="K36" i="2"/>
  <c r="O36" i="2"/>
  <c r="I37" i="2"/>
  <c r="G37" i="2"/>
  <c r="K37" i="2"/>
  <c r="O37" i="2"/>
  <c r="I38" i="2"/>
  <c r="G38" i="2"/>
  <c r="K38" i="2"/>
  <c r="O38" i="2"/>
  <c r="I39" i="2"/>
  <c r="G39" i="2"/>
  <c r="K39" i="2"/>
  <c r="O39" i="2"/>
  <c r="I40" i="2"/>
  <c r="G40" i="2"/>
  <c r="K40" i="2"/>
  <c r="O40" i="2"/>
  <c r="I41" i="2"/>
  <c r="G41" i="2"/>
  <c r="K41" i="2"/>
  <c r="O41" i="2"/>
  <c r="I42" i="2"/>
  <c r="G42" i="2"/>
  <c r="K42" i="2"/>
  <c r="O42" i="2"/>
  <c r="I43" i="2"/>
  <c r="G43" i="2"/>
  <c r="K43" i="2"/>
  <c r="O43" i="2"/>
  <c r="I44" i="2"/>
  <c r="G44" i="2"/>
  <c r="K44" i="2"/>
  <c r="O44" i="2"/>
  <c r="I45" i="2"/>
  <c r="G45" i="2"/>
  <c r="K45" i="2"/>
  <c r="O45" i="2"/>
  <c r="I46" i="2"/>
  <c r="G46" i="2"/>
  <c r="K46" i="2"/>
  <c r="O46" i="2"/>
  <c r="I47" i="2"/>
  <c r="G47" i="2"/>
  <c r="K47" i="2"/>
  <c r="O47" i="2"/>
  <c r="I48" i="2"/>
  <c r="G48" i="2"/>
  <c r="K48" i="2"/>
  <c r="O48" i="2"/>
  <c r="I49" i="2"/>
  <c r="G49" i="2"/>
  <c r="K49" i="2"/>
  <c r="O49" i="2"/>
  <c r="I50" i="2"/>
  <c r="G50" i="2"/>
  <c r="K50" i="2"/>
  <c r="O50" i="2"/>
  <c r="I51" i="2"/>
  <c r="G51" i="2"/>
  <c r="K51" i="2"/>
  <c r="O51" i="2"/>
  <c r="I52" i="2"/>
  <c r="G52" i="2"/>
  <c r="K52" i="2"/>
  <c r="O52" i="2"/>
  <c r="I53" i="2"/>
  <c r="G53" i="2"/>
  <c r="K53" i="2"/>
  <c r="O53" i="2"/>
  <c r="I54" i="2"/>
  <c r="G54" i="2"/>
  <c r="K54" i="2"/>
  <c r="O54" i="2"/>
  <c r="I55" i="2"/>
  <c r="G55" i="2"/>
  <c r="K55" i="2"/>
  <c r="O55" i="2"/>
  <c r="I56" i="2"/>
  <c r="G56" i="2"/>
  <c r="K56" i="2"/>
  <c r="O56" i="2"/>
  <c r="I57" i="2"/>
  <c r="G57" i="2"/>
  <c r="K57" i="2"/>
  <c r="O57" i="2"/>
  <c r="I58" i="2"/>
  <c r="G58" i="2"/>
  <c r="K58" i="2"/>
  <c r="O58" i="2"/>
  <c r="I59" i="2"/>
  <c r="G59" i="2"/>
  <c r="K59" i="2"/>
  <c r="O59" i="2"/>
  <c r="I60" i="2"/>
  <c r="G60" i="2"/>
  <c r="K60" i="2"/>
  <c r="O60" i="2"/>
  <c r="I61" i="2"/>
  <c r="G61" i="2"/>
  <c r="K61" i="2"/>
  <c r="O61" i="2"/>
  <c r="I62" i="2"/>
  <c r="G62" i="2"/>
  <c r="K62" i="2"/>
  <c r="O62" i="2"/>
  <c r="I63" i="2"/>
  <c r="G63" i="2"/>
  <c r="K63" i="2"/>
  <c r="O63" i="2"/>
  <c r="I64" i="2"/>
  <c r="G64" i="2"/>
  <c r="K64" i="2"/>
  <c r="O64" i="2"/>
  <c r="I65" i="2"/>
  <c r="G65" i="2"/>
  <c r="K65" i="2"/>
  <c r="O65" i="2"/>
  <c r="I66" i="2"/>
  <c r="G66" i="2"/>
  <c r="K66" i="2"/>
  <c r="O66" i="2"/>
  <c r="I67" i="2"/>
  <c r="G67" i="2"/>
  <c r="K67" i="2"/>
  <c r="O67" i="2"/>
  <c r="I68" i="2"/>
  <c r="G68" i="2"/>
  <c r="K68" i="2"/>
  <c r="O68" i="2"/>
  <c r="I69" i="2"/>
  <c r="G69" i="2"/>
  <c r="K69" i="2"/>
  <c r="O69" i="2"/>
  <c r="I70" i="2"/>
  <c r="G70" i="2"/>
  <c r="K70" i="2"/>
  <c r="O70" i="2"/>
  <c r="I71" i="2"/>
  <c r="G71" i="2"/>
  <c r="K71" i="2"/>
  <c r="O71" i="2"/>
  <c r="I72" i="2"/>
  <c r="G72" i="2"/>
  <c r="K72" i="2"/>
  <c r="O72" i="2"/>
  <c r="I73" i="2"/>
  <c r="G73" i="2"/>
  <c r="K73" i="2"/>
  <c r="O73" i="2"/>
  <c r="I74" i="2"/>
  <c r="G74" i="2"/>
  <c r="K74" i="2"/>
  <c r="O74" i="2"/>
  <c r="I75" i="2"/>
  <c r="G75" i="2"/>
  <c r="K75" i="2"/>
  <c r="O75" i="2"/>
  <c r="I76" i="2"/>
  <c r="G76" i="2"/>
  <c r="K76" i="2"/>
  <c r="O76" i="2"/>
  <c r="I77" i="2"/>
  <c r="G77" i="2"/>
  <c r="K77" i="2"/>
  <c r="O77" i="2"/>
  <c r="I78" i="2"/>
  <c r="G78" i="2"/>
  <c r="K78" i="2"/>
  <c r="O78" i="2"/>
  <c r="I79" i="2"/>
  <c r="G79" i="2"/>
  <c r="K79" i="2"/>
  <c r="O79" i="2"/>
  <c r="I80" i="2"/>
  <c r="G80" i="2"/>
  <c r="K80" i="2"/>
  <c r="O80" i="2"/>
  <c r="I81" i="2"/>
  <c r="G81" i="2"/>
  <c r="K81" i="2"/>
  <c r="O81" i="2"/>
  <c r="I82" i="2"/>
  <c r="G82" i="2"/>
  <c r="K82" i="2"/>
  <c r="O82" i="2"/>
  <c r="I83" i="2"/>
  <c r="G83" i="2"/>
  <c r="K83" i="2"/>
  <c r="O83" i="2"/>
  <c r="I84" i="2"/>
  <c r="G84" i="2"/>
  <c r="K84" i="2"/>
  <c r="O84" i="2"/>
  <c r="I85" i="2"/>
  <c r="G85" i="2"/>
  <c r="K85" i="2"/>
  <c r="O85" i="2"/>
  <c r="I86" i="2"/>
  <c r="G86" i="2"/>
  <c r="K86" i="2"/>
  <c r="O86" i="2"/>
  <c r="I87" i="2"/>
  <c r="G87" i="2"/>
  <c r="K87" i="2"/>
  <c r="O87" i="2"/>
  <c r="I88" i="2"/>
  <c r="G88" i="2"/>
  <c r="K88" i="2"/>
  <c r="O88" i="2"/>
  <c r="I89" i="2"/>
  <c r="G89" i="2"/>
  <c r="K89" i="2"/>
  <c r="O89" i="2"/>
  <c r="I90" i="2"/>
  <c r="G90" i="2"/>
  <c r="K90" i="2"/>
  <c r="O90" i="2"/>
  <c r="I91" i="2"/>
  <c r="G91" i="2"/>
  <c r="K91" i="2"/>
  <c r="O91" i="2"/>
  <c r="I92" i="2"/>
  <c r="G92" i="2"/>
  <c r="K92" i="2"/>
  <c r="O92" i="2"/>
  <c r="I93" i="2"/>
  <c r="G93" i="2"/>
  <c r="K93" i="2"/>
  <c r="O93" i="2"/>
  <c r="I94" i="2"/>
  <c r="G94" i="2"/>
  <c r="K94" i="2"/>
  <c r="O94" i="2"/>
  <c r="I95" i="2"/>
  <c r="G95" i="2"/>
  <c r="K95" i="2"/>
  <c r="O95" i="2"/>
  <c r="I96" i="2"/>
  <c r="G96" i="2"/>
  <c r="K96" i="2"/>
  <c r="O96" i="2"/>
  <c r="I97" i="2"/>
  <c r="G97" i="2"/>
  <c r="K97" i="2"/>
  <c r="O97" i="2"/>
  <c r="I98" i="2"/>
  <c r="G98" i="2"/>
  <c r="K98" i="2"/>
  <c r="O98" i="2"/>
  <c r="I99" i="2"/>
  <c r="G99" i="2"/>
  <c r="K99" i="2"/>
  <c r="O99" i="2"/>
  <c r="I100" i="2"/>
  <c r="G100" i="2"/>
  <c r="K100" i="2"/>
  <c r="O100" i="2"/>
  <c r="I101" i="2"/>
  <c r="G101" i="2"/>
  <c r="K101" i="2"/>
  <c r="O101" i="2"/>
  <c r="I102" i="2"/>
  <c r="G102" i="2"/>
  <c r="K102" i="2"/>
  <c r="O102" i="2"/>
  <c r="I103" i="2"/>
  <c r="G103" i="2"/>
  <c r="K103" i="2"/>
  <c r="O103" i="2"/>
  <c r="I104" i="2"/>
  <c r="G104" i="2"/>
  <c r="K104" i="2"/>
  <c r="O104" i="2"/>
  <c r="I105" i="2"/>
  <c r="G105" i="2"/>
  <c r="K105" i="2"/>
  <c r="O105" i="2"/>
  <c r="I106" i="2"/>
  <c r="G106" i="2"/>
  <c r="K106" i="2"/>
  <c r="O106" i="2"/>
  <c r="I107" i="2"/>
  <c r="G107" i="2"/>
  <c r="K107" i="2"/>
  <c r="O107" i="2"/>
  <c r="I108" i="2"/>
  <c r="G108" i="2"/>
  <c r="K108" i="2"/>
  <c r="O108" i="2"/>
  <c r="I109" i="2"/>
  <c r="G109" i="2"/>
  <c r="K109" i="2"/>
  <c r="O109" i="2"/>
  <c r="I110" i="2"/>
  <c r="G110" i="2"/>
  <c r="K110" i="2"/>
  <c r="O110" i="2"/>
  <c r="I111" i="2"/>
  <c r="G111" i="2"/>
  <c r="K111" i="2"/>
  <c r="O111" i="2"/>
  <c r="I112" i="2"/>
  <c r="G112" i="2"/>
  <c r="K112" i="2"/>
  <c r="O112" i="2"/>
  <c r="I113" i="2"/>
  <c r="G113" i="2"/>
  <c r="K113" i="2"/>
  <c r="O113" i="2"/>
  <c r="I114" i="2"/>
  <c r="G114" i="2"/>
  <c r="K114" i="2"/>
  <c r="O114" i="2"/>
  <c r="I115" i="2"/>
  <c r="G115" i="2"/>
  <c r="K115" i="2"/>
  <c r="O115" i="2"/>
  <c r="I116" i="2"/>
  <c r="G116" i="2"/>
  <c r="K116" i="2"/>
  <c r="O116" i="2"/>
  <c r="I117" i="2"/>
  <c r="G117" i="2"/>
  <c r="K117" i="2"/>
  <c r="O117" i="2"/>
  <c r="I118" i="2"/>
  <c r="G118" i="2"/>
  <c r="K118" i="2"/>
  <c r="O118" i="2"/>
  <c r="I119" i="2"/>
  <c r="G119" i="2"/>
  <c r="K119" i="2"/>
  <c r="O119" i="2"/>
  <c r="I120" i="2"/>
  <c r="G120" i="2"/>
  <c r="K120" i="2"/>
  <c r="O120" i="2"/>
  <c r="I121" i="2"/>
  <c r="G121" i="2"/>
  <c r="K121" i="2"/>
  <c r="O121" i="2"/>
  <c r="I122" i="2"/>
  <c r="G122" i="2"/>
  <c r="K122" i="2"/>
  <c r="O122" i="2"/>
  <c r="I123" i="2"/>
  <c r="G123" i="2"/>
  <c r="K123" i="2"/>
  <c r="O123" i="2"/>
  <c r="I124" i="2"/>
  <c r="G124" i="2"/>
  <c r="K124" i="2"/>
  <c r="O124" i="2"/>
  <c r="I125" i="2"/>
  <c r="G125" i="2"/>
  <c r="K125" i="2"/>
  <c r="O125" i="2"/>
  <c r="I126" i="2"/>
  <c r="G126" i="2"/>
  <c r="K126" i="2"/>
  <c r="O126" i="2"/>
  <c r="I127" i="2"/>
  <c r="G127" i="2"/>
  <c r="K127" i="2"/>
  <c r="O127" i="2"/>
  <c r="I128" i="2"/>
  <c r="G128" i="2"/>
  <c r="K128" i="2"/>
  <c r="O128" i="2"/>
  <c r="I129" i="2"/>
  <c r="G129" i="2"/>
  <c r="K129" i="2"/>
  <c r="O129" i="2"/>
  <c r="I130" i="2"/>
  <c r="G130" i="2"/>
  <c r="K130" i="2"/>
  <c r="O130" i="2"/>
  <c r="I131" i="2"/>
  <c r="G131" i="2"/>
  <c r="K131" i="2"/>
  <c r="O131" i="2"/>
  <c r="I132" i="2"/>
  <c r="G132" i="2"/>
  <c r="K132" i="2"/>
  <c r="O132" i="2"/>
  <c r="I133" i="2"/>
  <c r="G133" i="2"/>
  <c r="K133" i="2"/>
  <c r="O133" i="2"/>
  <c r="I134" i="2"/>
  <c r="G134" i="2"/>
  <c r="K134" i="2"/>
  <c r="O134" i="2"/>
  <c r="I135" i="2"/>
  <c r="G135" i="2"/>
  <c r="K135" i="2"/>
  <c r="O135" i="2"/>
  <c r="I136" i="2"/>
  <c r="G136" i="2"/>
  <c r="K136" i="2"/>
  <c r="O136" i="2"/>
  <c r="I137" i="2"/>
  <c r="G137" i="2"/>
  <c r="K137" i="2"/>
  <c r="O137" i="2"/>
  <c r="I138" i="2"/>
  <c r="G138" i="2"/>
  <c r="K138" i="2"/>
  <c r="O138" i="2"/>
  <c r="I139" i="2"/>
  <c r="G139" i="2"/>
  <c r="K139" i="2"/>
  <c r="O139" i="2"/>
  <c r="I140" i="2"/>
  <c r="G140" i="2"/>
  <c r="K140" i="2"/>
  <c r="O140" i="2"/>
  <c r="I141" i="2"/>
  <c r="G141" i="2"/>
  <c r="K141" i="2"/>
  <c r="O141" i="2"/>
  <c r="I142" i="2"/>
  <c r="G142" i="2"/>
  <c r="K142" i="2"/>
  <c r="O142" i="2"/>
  <c r="I143" i="2"/>
  <c r="G143" i="2"/>
  <c r="K143" i="2"/>
  <c r="O143" i="2"/>
  <c r="I144" i="2"/>
  <c r="G144" i="2"/>
  <c r="K144" i="2"/>
  <c r="O144" i="2"/>
  <c r="I145" i="2"/>
  <c r="G145" i="2"/>
  <c r="K145" i="2"/>
  <c r="O145" i="2"/>
  <c r="I146" i="2"/>
  <c r="G146" i="2"/>
  <c r="K146" i="2"/>
  <c r="O146" i="2"/>
  <c r="I147" i="2"/>
  <c r="G147" i="2"/>
  <c r="K147" i="2"/>
  <c r="O147" i="2"/>
  <c r="I148" i="2"/>
  <c r="G148" i="2"/>
  <c r="K148" i="2"/>
  <c r="O148" i="2"/>
  <c r="I149" i="2"/>
  <c r="G149" i="2"/>
  <c r="K149" i="2"/>
  <c r="O149" i="2"/>
  <c r="I150" i="2"/>
  <c r="G150" i="2"/>
  <c r="K150" i="2"/>
  <c r="O150" i="2"/>
  <c r="I151" i="2"/>
  <c r="G151" i="2"/>
  <c r="K151" i="2"/>
  <c r="O151" i="2"/>
  <c r="I152" i="2"/>
  <c r="G152" i="2"/>
  <c r="K152" i="2"/>
  <c r="O152" i="2"/>
  <c r="I153" i="2"/>
  <c r="G153" i="2"/>
  <c r="K153" i="2"/>
  <c r="O153" i="2"/>
  <c r="I154" i="2"/>
  <c r="G154" i="2"/>
  <c r="K154" i="2"/>
  <c r="O154" i="2"/>
  <c r="I155" i="2"/>
  <c r="G155" i="2"/>
  <c r="K155" i="2"/>
  <c r="O155" i="2"/>
  <c r="I156" i="2"/>
  <c r="G156" i="2"/>
  <c r="K156" i="2"/>
  <c r="O156" i="2"/>
  <c r="I157" i="2"/>
  <c r="G157" i="2"/>
  <c r="K157" i="2"/>
  <c r="O157" i="2"/>
  <c r="I158" i="2"/>
  <c r="G158" i="2"/>
  <c r="K158" i="2"/>
  <c r="O158" i="2"/>
  <c r="I159" i="2"/>
  <c r="G159" i="2"/>
  <c r="K159" i="2"/>
  <c r="O159" i="2"/>
  <c r="I160" i="2"/>
  <c r="G160" i="2"/>
  <c r="K160" i="2"/>
  <c r="O160" i="2"/>
  <c r="I161" i="2"/>
  <c r="G161" i="2"/>
  <c r="K161" i="2"/>
  <c r="O161" i="2"/>
  <c r="I162" i="2"/>
  <c r="G162" i="2"/>
  <c r="K162" i="2"/>
  <c r="O162" i="2"/>
  <c r="I163" i="2"/>
  <c r="G163" i="2"/>
  <c r="K163" i="2"/>
  <c r="O163" i="2"/>
  <c r="I164" i="2"/>
  <c r="G164" i="2"/>
  <c r="K164" i="2"/>
  <c r="O164" i="2"/>
  <c r="I165" i="2"/>
  <c r="G165" i="2"/>
  <c r="K165" i="2"/>
  <c r="O165" i="2"/>
  <c r="I166" i="2"/>
  <c r="G166" i="2"/>
  <c r="K166" i="2"/>
  <c r="O166" i="2"/>
  <c r="I167" i="2"/>
  <c r="G167" i="2"/>
  <c r="K167" i="2"/>
  <c r="O167" i="2"/>
  <c r="I168" i="2"/>
  <c r="G168" i="2"/>
  <c r="K168" i="2"/>
  <c r="O168" i="2"/>
  <c r="I169" i="2"/>
  <c r="G169" i="2"/>
  <c r="K169" i="2"/>
  <c r="O169" i="2"/>
  <c r="I170" i="2"/>
  <c r="G170" i="2"/>
  <c r="K170" i="2"/>
  <c r="O170" i="2"/>
  <c r="I171" i="2"/>
  <c r="G171" i="2"/>
  <c r="K171" i="2"/>
  <c r="O171" i="2"/>
  <c r="I172" i="2"/>
  <c r="G172" i="2"/>
  <c r="K172" i="2"/>
  <c r="O172" i="2"/>
  <c r="I173" i="2"/>
  <c r="G173" i="2"/>
  <c r="K173" i="2"/>
  <c r="O173" i="2"/>
  <c r="I174" i="2"/>
  <c r="G174" i="2"/>
  <c r="K174" i="2"/>
  <c r="O174" i="2"/>
  <c r="I175" i="2"/>
  <c r="G175" i="2"/>
  <c r="K175" i="2"/>
  <c r="O175" i="2"/>
  <c r="I176" i="2"/>
  <c r="G176" i="2"/>
  <c r="K176" i="2"/>
  <c r="O176" i="2"/>
  <c r="I177" i="2"/>
  <c r="G177" i="2"/>
  <c r="K177" i="2"/>
  <c r="O177" i="2"/>
  <c r="I178" i="2"/>
  <c r="G178" i="2"/>
  <c r="K178" i="2"/>
  <c r="O178" i="2"/>
  <c r="I179" i="2"/>
  <c r="G179" i="2"/>
  <c r="K179" i="2"/>
  <c r="O179" i="2"/>
  <c r="I180" i="2"/>
  <c r="G180" i="2"/>
  <c r="K180" i="2"/>
  <c r="O180" i="2"/>
  <c r="I181" i="2"/>
  <c r="G181" i="2"/>
  <c r="K181" i="2"/>
  <c r="O181" i="2"/>
  <c r="I182" i="2"/>
  <c r="G182" i="2"/>
  <c r="K182" i="2"/>
  <c r="O182" i="2"/>
  <c r="I183" i="2"/>
  <c r="G183" i="2"/>
  <c r="K183" i="2"/>
  <c r="O183" i="2"/>
  <c r="I184" i="2"/>
  <c r="G184" i="2"/>
  <c r="K184" i="2"/>
  <c r="O184" i="2"/>
  <c r="I185" i="2"/>
  <c r="G185" i="2"/>
  <c r="K185" i="2"/>
  <c r="O185" i="2"/>
  <c r="I186" i="2"/>
  <c r="G186" i="2"/>
  <c r="K186" i="2"/>
  <c r="O186" i="2"/>
  <c r="I187" i="2"/>
  <c r="G187" i="2"/>
  <c r="K187" i="2"/>
  <c r="O187" i="2"/>
  <c r="I188" i="2"/>
  <c r="G188" i="2"/>
  <c r="K188" i="2"/>
  <c r="O188" i="2"/>
  <c r="I189" i="2"/>
  <c r="G189" i="2"/>
  <c r="K189" i="2"/>
  <c r="O189" i="2"/>
  <c r="I190" i="2"/>
  <c r="G190" i="2"/>
  <c r="K190" i="2"/>
  <c r="O190" i="2"/>
  <c r="I191" i="2"/>
  <c r="G191" i="2"/>
  <c r="K191" i="2"/>
  <c r="O191" i="2"/>
  <c r="I192" i="2"/>
  <c r="G192" i="2"/>
  <c r="K192" i="2"/>
  <c r="O192" i="2"/>
  <c r="I193" i="2"/>
  <c r="G193" i="2"/>
  <c r="K193" i="2"/>
  <c r="O193" i="2"/>
  <c r="I194" i="2"/>
  <c r="G194" i="2"/>
  <c r="K194" i="2"/>
  <c r="O194" i="2"/>
  <c r="I195" i="2"/>
  <c r="G195" i="2"/>
  <c r="K195" i="2"/>
  <c r="O195" i="2"/>
  <c r="I196" i="2"/>
  <c r="G196" i="2"/>
  <c r="K196" i="2"/>
  <c r="O196" i="2"/>
  <c r="I197" i="2"/>
  <c r="G197" i="2"/>
  <c r="K197" i="2"/>
  <c r="O197" i="2"/>
  <c r="I198" i="2"/>
  <c r="G198" i="2"/>
  <c r="K198" i="2"/>
  <c r="O198" i="2"/>
  <c r="I199" i="2"/>
  <c r="G199" i="2"/>
  <c r="K199" i="2"/>
  <c r="O199" i="2"/>
  <c r="I200" i="2"/>
  <c r="G200" i="2"/>
  <c r="K200" i="2"/>
  <c r="O200" i="2"/>
  <c r="I201" i="2"/>
  <c r="G201" i="2"/>
  <c r="K201" i="2"/>
  <c r="O201" i="2"/>
  <c r="I202" i="2"/>
  <c r="G202" i="2"/>
  <c r="K202" i="2"/>
  <c r="O202" i="2"/>
  <c r="I203" i="2"/>
  <c r="G203" i="2"/>
  <c r="K203" i="2"/>
  <c r="O203" i="2"/>
  <c r="I204" i="2"/>
  <c r="G204" i="2"/>
  <c r="K204" i="2"/>
  <c r="O204" i="2"/>
  <c r="I205" i="2"/>
  <c r="G205" i="2"/>
  <c r="K205" i="2"/>
  <c r="O205" i="2"/>
  <c r="I206" i="2"/>
  <c r="G206" i="2"/>
  <c r="K206" i="2"/>
  <c r="O206" i="2"/>
  <c r="I207" i="2"/>
  <c r="G207" i="2"/>
  <c r="K207" i="2"/>
  <c r="O207" i="2"/>
  <c r="I208" i="2"/>
  <c r="G208" i="2"/>
  <c r="K208" i="2"/>
  <c r="O208" i="2"/>
  <c r="I209" i="2"/>
  <c r="G209" i="2"/>
  <c r="K209" i="2"/>
  <c r="O209" i="2"/>
  <c r="I210" i="2"/>
  <c r="G210" i="2"/>
  <c r="K210" i="2"/>
  <c r="O210" i="2"/>
  <c r="I211" i="2"/>
  <c r="G211" i="2"/>
  <c r="K211" i="2"/>
  <c r="O211" i="2"/>
  <c r="I212" i="2"/>
  <c r="G212" i="2"/>
  <c r="K212" i="2"/>
  <c r="O212" i="2"/>
  <c r="I213" i="2"/>
  <c r="G213" i="2"/>
  <c r="K213" i="2"/>
  <c r="O213" i="2"/>
  <c r="I214" i="2"/>
  <c r="G214" i="2"/>
  <c r="K214" i="2"/>
  <c r="O214" i="2"/>
  <c r="I215" i="2"/>
  <c r="G215" i="2"/>
  <c r="K215" i="2"/>
  <c r="O215" i="2"/>
  <c r="I216" i="2"/>
  <c r="G216" i="2"/>
  <c r="K216" i="2"/>
  <c r="O216" i="2"/>
  <c r="I217" i="2"/>
  <c r="G217" i="2"/>
  <c r="K217" i="2"/>
  <c r="O217" i="2"/>
  <c r="I218" i="2"/>
  <c r="G218" i="2"/>
  <c r="K218" i="2"/>
  <c r="O218" i="2"/>
  <c r="I219" i="2"/>
  <c r="G219" i="2"/>
  <c r="K219" i="2"/>
  <c r="O219" i="2"/>
  <c r="I220" i="2"/>
  <c r="G220" i="2"/>
  <c r="K220" i="2"/>
  <c r="O220" i="2"/>
  <c r="I221" i="2"/>
  <c r="G221" i="2"/>
  <c r="K221" i="2"/>
  <c r="O221" i="2"/>
  <c r="I222" i="2"/>
  <c r="G222" i="2"/>
  <c r="K222" i="2"/>
  <c r="O222" i="2"/>
  <c r="I223" i="2"/>
  <c r="G223" i="2"/>
  <c r="K223" i="2"/>
  <c r="O223" i="2"/>
  <c r="I224" i="2"/>
  <c r="G224" i="2"/>
  <c r="K224" i="2"/>
  <c r="O224" i="2"/>
  <c r="I225" i="2"/>
  <c r="G225" i="2"/>
  <c r="K225" i="2"/>
  <c r="O225" i="2"/>
  <c r="I226" i="2"/>
  <c r="G226" i="2"/>
  <c r="K226" i="2"/>
  <c r="O226" i="2"/>
  <c r="I227" i="2"/>
  <c r="G227" i="2"/>
  <c r="K227" i="2"/>
  <c r="O227" i="2"/>
  <c r="I228" i="2"/>
  <c r="G228" i="2"/>
  <c r="K228" i="2"/>
  <c r="O228" i="2"/>
  <c r="I229" i="2"/>
  <c r="G229" i="2"/>
  <c r="K229" i="2"/>
  <c r="O229" i="2"/>
  <c r="I230" i="2"/>
  <c r="G230" i="2"/>
  <c r="K230" i="2"/>
  <c r="O230" i="2"/>
  <c r="I231" i="2"/>
  <c r="G231" i="2"/>
  <c r="K231" i="2"/>
  <c r="O231" i="2"/>
  <c r="B23" i="2"/>
  <c r="B25" i="2"/>
  <c r="C229" i="2"/>
  <c r="D229" i="2"/>
  <c r="E229" i="2"/>
  <c r="F229" i="2"/>
  <c r="N229" i="2"/>
  <c r="R229" i="2"/>
  <c r="M229" i="2"/>
  <c r="Q229" i="2"/>
  <c r="C230" i="2"/>
  <c r="D230" i="2"/>
  <c r="E230" i="2"/>
  <c r="F230" i="2"/>
  <c r="N230" i="2"/>
  <c r="R230" i="2"/>
  <c r="M230" i="2"/>
  <c r="Q230" i="2"/>
  <c r="C231" i="2"/>
  <c r="D231" i="2"/>
  <c r="E231" i="2"/>
  <c r="F231" i="2"/>
  <c r="N231" i="2"/>
  <c r="R231" i="2"/>
  <c r="M231" i="2"/>
  <c r="Q231" i="2"/>
  <c r="B4" i="2"/>
  <c r="C1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10" i="2"/>
  <c r="C8" i="2"/>
  <c r="C7" i="2"/>
  <c r="C6" i="2"/>
  <c r="C5" i="2"/>
  <c r="C4" i="2"/>
  <c r="C22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D87" i="2"/>
  <c r="C88" i="2"/>
  <c r="C89" i="2"/>
  <c r="C90" i="2"/>
  <c r="C91" i="2"/>
  <c r="C92" i="2"/>
  <c r="C93" i="2"/>
  <c r="C94" i="2"/>
  <c r="C95" i="2"/>
  <c r="D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28" i="2"/>
  <c r="Z9" i="1"/>
  <c r="X28" i="1"/>
  <c r="X32" i="1"/>
  <c r="X36" i="1"/>
  <c r="X44" i="1"/>
  <c r="X48" i="1"/>
  <c r="X52" i="1"/>
  <c r="X60" i="1"/>
  <c r="X64" i="1"/>
  <c r="X68" i="1"/>
  <c r="X76" i="1"/>
  <c r="X80" i="1"/>
  <c r="X84" i="1"/>
  <c r="X92" i="1"/>
  <c r="X96" i="1"/>
  <c r="X100" i="1"/>
  <c r="X108" i="1"/>
  <c r="X112" i="1"/>
  <c r="X116" i="1"/>
  <c r="X124" i="1"/>
  <c r="X128" i="1"/>
  <c r="X132" i="1"/>
  <c r="X140" i="1"/>
  <c r="X144" i="1"/>
  <c r="X148" i="1"/>
  <c r="X156" i="1"/>
  <c r="X160" i="1"/>
  <c r="X164" i="1"/>
  <c r="X172" i="1"/>
  <c r="X176" i="1"/>
  <c r="X180" i="1"/>
  <c r="X188" i="1"/>
  <c r="X192" i="1"/>
  <c r="X196" i="1"/>
  <c r="X204" i="1"/>
  <c r="X208" i="1"/>
  <c r="X212" i="1"/>
  <c r="X13" i="1"/>
  <c r="D29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127" i="2"/>
  <c r="D119" i="2"/>
  <c r="D111" i="2"/>
  <c r="D103" i="2"/>
  <c r="D121" i="2"/>
  <c r="D113" i="2"/>
  <c r="D105" i="2"/>
  <c r="D97" i="2"/>
  <c r="D89" i="2"/>
  <c r="D28" i="2"/>
  <c r="D123" i="2"/>
  <c r="D115" i="2"/>
  <c r="D107" i="2"/>
  <c r="D99" i="2"/>
  <c r="D91" i="2"/>
  <c r="D125" i="2"/>
  <c r="D117" i="2"/>
  <c r="D109" i="2"/>
  <c r="D101" i="2"/>
  <c r="D93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33" i="2"/>
  <c r="D31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D92" i="2"/>
  <c r="D90" i="2"/>
  <c r="D88" i="2"/>
  <c r="D86" i="2"/>
  <c r="D84" i="2"/>
  <c r="D82" i="2"/>
  <c r="D80" i="2"/>
  <c r="D78" i="2"/>
  <c r="D76" i="2"/>
  <c r="D74" i="2"/>
  <c r="D72" i="2"/>
  <c r="D70" i="2"/>
  <c r="D68" i="2"/>
  <c r="D66" i="2"/>
  <c r="D64" i="2"/>
  <c r="D62" i="2"/>
  <c r="D60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X200" i="1"/>
  <c r="X184" i="1"/>
  <c r="X168" i="1"/>
  <c r="X152" i="1"/>
  <c r="X136" i="1"/>
  <c r="X120" i="1"/>
  <c r="X104" i="1"/>
  <c r="X88" i="1"/>
  <c r="X72" i="1"/>
  <c r="X56" i="1"/>
  <c r="X40" i="1"/>
  <c r="X20" i="1"/>
  <c r="X211" i="1"/>
  <c r="X207" i="1"/>
  <c r="X203" i="1"/>
  <c r="X199" i="1"/>
  <c r="X195" i="1"/>
  <c r="X191" i="1"/>
  <c r="X187" i="1"/>
  <c r="X183" i="1"/>
  <c r="X179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24" i="1"/>
  <c r="X16" i="1"/>
  <c r="X12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1" i="1"/>
  <c r="X209" i="1"/>
  <c r="X205" i="1"/>
  <c r="X201" i="1"/>
  <c r="X197" i="1"/>
  <c r="X193" i="1"/>
  <c r="X189" i="1"/>
  <c r="X185" i="1"/>
  <c r="X181" i="1"/>
  <c r="X177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Y7" i="1"/>
  <c r="AB8" i="1"/>
  <c r="AD165" i="1"/>
  <c r="F43" i="2"/>
  <c r="N43" i="2"/>
  <c r="R43" i="2"/>
  <c r="F171" i="2"/>
  <c r="N171" i="2"/>
  <c r="R171" i="2"/>
  <c r="F181" i="2"/>
  <c r="N181" i="2"/>
  <c r="R181" i="2"/>
  <c r="F184" i="2"/>
  <c r="N184" i="2"/>
  <c r="R184" i="2"/>
  <c r="F191" i="2"/>
  <c r="N191" i="2"/>
  <c r="R191" i="2"/>
  <c r="F193" i="2"/>
  <c r="N193" i="2"/>
  <c r="R193" i="2"/>
  <c r="F183" i="2"/>
  <c r="N183" i="2"/>
  <c r="R183" i="2"/>
  <c r="F201" i="2"/>
  <c r="N201" i="2"/>
  <c r="R201" i="2"/>
  <c r="F213" i="2"/>
  <c r="N213" i="2"/>
  <c r="R213" i="2"/>
  <c r="F152" i="2"/>
  <c r="N152" i="2"/>
  <c r="R152" i="2"/>
  <c r="F169" i="2"/>
  <c r="N169" i="2"/>
  <c r="R169" i="2"/>
  <c r="F200" i="2"/>
  <c r="N200" i="2"/>
  <c r="R200" i="2"/>
  <c r="F209" i="2"/>
  <c r="N209" i="2"/>
  <c r="R209" i="2"/>
  <c r="F217" i="2"/>
  <c r="N217" i="2"/>
  <c r="R217" i="2"/>
  <c r="F227" i="2"/>
  <c r="N227" i="2"/>
  <c r="R227" i="2"/>
  <c r="F206" i="2"/>
  <c r="N206" i="2"/>
  <c r="R206" i="2"/>
  <c r="F198" i="2"/>
  <c r="N198" i="2"/>
  <c r="R198" i="2"/>
  <c r="F190" i="2"/>
  <c r="N190" i="2"/>
  <c r="R190" i="2"/>
  <c r="F154" i="2"/>
  <c r="N154" i="2"/>
  <c r="R154" i="2"/>
  <c r="F146" i="2"/>
  <c r="N146" i="2"/>
  <c r="R146" i="2"/>
  <c r="F138" i="2"/>
  <c r="N138" i="2"/>
  <c r="R138" i="2"/>
  <c r="F225" i="2"/>
  <c r="N225" i="2"/>
  <c r="R225" i="2"/>
  <c r="F226" i="2"/>
  <c r="N226" i="2"/>
  <c r="R226" i="2"/>
  <c r="F202" i="2"/>
  <c r="N202" i="2"/>
  <c r="R202" i="2"/>
  <c r="F222" i="2"/>
  <c r="N222" i="2"/>
  <c r="R222" i="2"/>
  <c r="F173" i="2"/>
  <c r="N173" i="2"/>
  <c r="R173" i="2"/>
  <c r="F161" i="2"/>
  <c r="N161" i="2"/>
  <c r="R161" i="2"/>
  <c r="F145" i="2"/>
  <c r="N145" i="2"/>
  <c r="R145" i="2"/>
  <c r="F141" i="2"/>
  <c r="N141" i="2"/>
  <c r="R141" i="2"/>
  <c r="F137" i="2"/>
  <c r="N137" i="2"/>
  <c r="R137" i="2"/>
  <c r="F204" i="2"/>
  <c r="N204" i="2"/>
  <c r="R204" i="2"/>
  <c r="F168" i="2"/>
  <c r="N168" i="2"/>
  <c r="R168" i="2"/>
  <c r="F156" i="2"/>
  <c r="N156" i="2"/>
  <c r="R156" i="2"/>
  <c r="F144" i="2"/>
  <c r="N144" i="2"/>
  <c r="R144" i="2"/>
  <c r="F224" i="2"/>
  <c r="N224" i="2"/>
  <c r="R224" i="2"/>
  <c r="F221" i="2"/>
  <c r="N221" i="2"/>
  <c r="R221" i="2"/>
  <c r="F196" i="2"/>
  <c r="N196" i="2"/>
  <c r="R196" i="2"/>
  <c r="F192" i="2"/>
  <c r="N192" i="2"/>
  <c r="R192" i="2"/>
  <c r="F176" i="2"/>
  <c r="N176" i="2"/>
  <c r="R176" i="2"/>
  <c r="F155" i="2"/>
  <c r="N155" i="2"/>
  <c r="R155" i="2"/>
  <c r="F143" i="2"/>
  <c r="N143" i="2"/>
  <c r="R143" i="2"/>
  <c r="F139" i="2"/>
  <c r="N139" i="2"/>
  <c r="R139" i="2"/>
  <c r="F135" i="2"/>
  <c r="N135" i="2"/>
  <c r="R135" i="2"/>
  <c r="F186" i="2"/>
  <c r="N186" i="2"/>
  <c r="R186" i="2"/>
  <c r="F162" i="2"/>
  <c r="N162" i="2"/>
  <c r="R162" i="2"/>
  <c r="F142" i="2"/>
  <c r="N142" i="2"/>
  <c r="R142" i="2"/>
  <c r="F165" i="2"/>
  <c r="N165" i="2"/>
  <c r="R165" i="2"/>
  <c r="F136" i="2"/>
  <c r="N136" i="2"/>
  <c r="R136" i="2"/>
  <c r="F187" i="2"/>
  <c r="N187" i="2"/>
  <c r="R187" i="2"/>
  <c r="F214" i="2"/>
  <c r="N214" i="2"/>
  <c r="R214" i="2"/>
  <c r="F205" i="2"/>
  <c r="N205" i="2"/>
  <c r="R205" i="2"/>
  <c r="F210" i="2"/>
  <c r="N210" i="2"/>
  <c r="R210" i="2"/>
  <c r="F194" i="2"/>
  <c r="N194" i="2"/>
  <c r="R194" i="2"/>
  <c r="F158" i="2"/>
  <c r="N158" i="2"/>
  <c r="R158" i="2"/>
  <c r="F134" i="2"/>
  <c r="N134" i="2"/>
  <c r="R134" i="2"/>
  <c r="F175" i="2"/>
  <c r="N175" i="2"/>
  <c r="R175" i="2"/>
  <c r="F157" i="2"/>
  <c r="N157" i="2"/>
  <c r="R157" i="2"/>
  <c r="F149" i="2"/>
  <c r="N149" i="2"/>
  <c r="R149" i="2"/>
  <c r="F223" i="2"/>
  <c r="N223" i="2"/>
  <c r="R223" i="2"/>
  <c r="F219" i="2"/>
  <c r="N219" i="2"/>
  <c r="R219" i="2"/>
  <c r="F220" i="2"/>
  <c r="N220" i="2"/>
  <c r="R220" i="2"/>
  <c r="F216" i="2"/>
  <c r="N216" i="2"/>
  <c r="R216" i="2"/>
  <c r="F212" i="2"/>
  <c r="N212" i="2"/>
  <c r="R212" i="2"/>
  <c r="F208" i="2"/>
  <c r="N208" i="2"/>
  <c r="R208" i="2"/>
  <c r="F172" i="2"/>
  <c r="N172" i="2"/>
  <c r="R172" i="2"/>
  <c r="F179" i="2"/>
  <c r="N179" i="2"/>
  <c r="R179" i="2"/>
  <c r="F167" i="2"/>
  <c r="N167" i="2"/>
  <c r="R167" i="2"/>
  <c r="F199" i="2"/>
  <c r="N199" i="2"/>
  <c r="R199" i="2"/>
  <c r="F228" i="2"/>
  <c r="N228" i="2"/>
  <c r="R228" i="2"/>
  <c r="F188" i="2"/>
  <c r="N188" i="2"/>
  <c r="R188" i="2"/>
  <c r="F160" i="2"/>
  <c r="N160" i="2"/>
  <c r="R160" i="2"/>
  <c r="F132" i="2"/>
  <c r="N132" i="2"/>
  <c r="R132" i="2"/>
  <c r="F215" i="2"/>
  <c r="N215" i="2"/>
  <c r="R215" i="2"/>
  <c r="F189" i="2"/>
  <c r="N189" i="2"/>
  <c r="R189" i="2"/>
  <c r="F159" i="2"/>
  <c r="N159" i="2"/>
  <c r="R159" i="2"/>
  <c r="F131" i="2"/>
  <c r="N131" i="2"/>
  <c r="R131" i="2"/>
  <c r="F182" i="2"/>
  <c r="N182" i="2"/>
  <c r="R182" i="2"/>
  <c r="F174" i="2"/>
  <c r="N174" i="2"/>
  <c r="R174" i="2"/>
  <c r="F166" i="2"/>
  <c r="N166" i="2"/>
  <c r="R166" i="2"/>
  <c r="F130" i="2"/>
  <c r="N130" i="2"/>
  <c r="R130" i="2"/>
  <c r="F218" i="2"/>
  <c r="N218" i="2"/>
  <c r="R218" i="2"/>
  <c r="F170" i="2"/>
  <c r="N170" i="2"/>
  <c r="R170" i="2"/>
  <c r="F150" i="2"/>
  <c r="N150" i="2"/>
  <c r="R150" i="2"/>
  <c r="F203" i="2"/>
  <c r="N203" i="2"/>
  <c r="R203" i="2"/>
  <c r="F151" i="2"/>
  <c r="N151" i="2"/>
  <c r="R151" i="2"/>
  <c r="F177" i="2"/>
  <c r="N177" i="2"/>
  <c r="R177" i="2"/>
  <c r="F153" i="2"/>
  <c r="N153" i="2"/>
  <c r="R153" i="2"/>
  <c r="F133" i="2"/>
  <c r="N133" i="2"/>
  <c r="R133" i="2"/>
  <c r="F129" i="2"/>
  <c r="N129" i="2"/>
  <c r="R129" i="2"/>
  <c r="F207" i="2"/>
  <c r="N207" i="2"/>
  <c r="R207" i="2"/>
  <c r="F164" i="2"/>
  <c r="N164" i="2"/>
  <c r="R164" i="2"/>
  <c r="F148" i="2"/>
  <c r="N148" i="2"/>
  <c r="R148" i="2"/>
  <c r="F195" i="2"/>
  <c r="N195" i="2"/>
  <c r="R195" i="2"/>
  <c r="F185" i="2"/>
  <c r="N185" i="2"/>
  <c r="R185" i="2"/>
  <c r="F180" i="2"/>
  <c r="N180" i="2"/>
  <c r="R180" i="2"/>
  <c r="F163" i="2"/>
  <c r="N163" i="2"/>
  <c r="R163" i="2"/>
  <c r="F147" i="2"/>
  <c r="N147" i="2"/>
  <c r="R147" i="2"/>
  <c r="F178" i="2"/>
  <c r="N178" i="2"/>
  <c r="R178" i="2"/>
  <c r="F140" i="2"/>
  <c r="N140" i="2"/>
  <c r="R140" i="2"/>
  <c r="F211" i="2"/>
  <c r="N211" i="2"/>
  <c r="R211" i="2"/>
  <c r="F197" i="2"/>
  <c r="N197" i="2"/>
  <c r="R197" i="2"/>
  <c r="E156" i="2"/>
  <c r="M156" i="2"/>
  <c r="Q156" i="2"/>
  <c r="E179" i="2"/>
  <c r="M179" i="2"/>
  <c r="Q179" i="2"/>
  <c r="E199" i="2"/>
  <c r="M199" i="2"/>
  <c r="Q199" i="2"/>
  <c r="E203" i="2"/>
  <c r="M203" i="2"/>
  <c r="Q203" i="2"/>
  <c r="E177" i="2"/>
  <c r="M177" i="2"/>
  <c r="Q177" i="2"/>
  <c r="E205" i="2"/>
  <c r="M205" i="2"/>
  <c r="Q205" i="2"/>
  <c r="E225" i="2"/>
  <c r="M225" i="2"/>
  <c r="Q225" i="2"/>
  <c r="E174" i="2"/>
  <c r="M174" i="2"/>
  <c r="Q174" i="2"/>
  <c r="E218" i="2"/>
  <c r="M218" i="2"/>
  <c r="Q218" i="2"/>
  <c r="E178" i="2"/>
  <c r="M178" i="2"/>
  <c r="Q178" i="2"/>
  <c r="E158" i="2"/>
  <c r="M158" i="2"/>
  <c r="Q158" i="2"/>
  <c r="E134" i="2"/>
  <c r="M134" i="2"/>
  <c r="Q134" i="2"/>
  <c r="E226" i="2"/>
  <c r="M226" i="2"/>
  <c r="Q226" i="2"/>
  <c r="E216" i="2"/>
  <c r="M216" i="2"/>
  <c r="Q216" i="2"/>
  <c r="E211" i="2"/>
  <c r="M211" i="2"/>
  <c r="Q211" i="2"/>
  <c r="E195" i="2"/>
  <c r="M195" i="2"/>
  <c r="Q195" i="2"/>
  <c r="E185" i="2"/>
  <c r="M185" i="2"/>
  <c r="Q185" i="2"/>
  <c r="E169" i="2"/>
  <c r="M169" i="2"/>
  <c r="Q169" i="2"/>
  <c r="E157" i="2"/>
  <c r="M157" i="2"/>
  <c r="Q157" i="2"/>
  <c r="E200" i="2"/>
  <c r="M200" i="2"/>
  <c r="Q200" i="2"/>
  <c r="E181" i="2"/>
  <c r="M181" i="2"/>
  <c r="Q181" i="2"/>
  <c r="E188" i="2"/>
  <c r="M188" i="2"/>
  <c r="Q188" i="2"/>
  <c r="E167" i="2"/>
  <c r="M167" i="2"/>
  <c r="Q167" i="2"/>
  <c r="E151" i="2"/>
  <c r="M151" i="2"/>
  <c r="Q151" i="2"/>
  <c r="E164" i="2"/>
  <c r="M164" i="2"/>
  <c r="Q164" i="2"/>
  <c r="E220" i="2"/>
  <c r="M220" i="2"/>
  <c r="Q220" i="2"/>
  <c r="E215" i="2"/>
  <c r="M215" i="2"/>
  <c r="Q215" i="2"/>
  <c r="E183" i="2"/>
  <c r="M183" i="2"/>
  <c r="Q183" i="2"/>
  <c r="E137" i="2"/>
  <c r="M137" i="2"/>
  <c r="Q137" i="2"/>
  <c r="E213" i="2"/>
  <c r="M213" i="2"/>
  <c r="Q213" i="2"/>
  <c r="E201" i="2"/>
  <c r="M201" i="2"/>
  <c r="Q201" i="2"/>
  <c r="E219" i="2"/>
  <c r="M219" i="2"/>
  <c r="Q219" i="2"/>
  <c r="E207" i="2"/>
  <c r="M207" i="2"/>
  <c r="Q207" i="2"/>
  <c r="E139" i="2"/>
  <c r="M139" i="2"/>
  <c r="Q139" i="2"/>
  <c r="E187" i="2"/>
  <c r="M187" i="2"/>
  <c r="Q187" i="2"/>
  <c r="E182" i="2"/>
  <c r="M182" i="2"/>
  <c r="Q182" i="2"/>
  <c r="E166" i="2"/>
  <c r="M166" i="2"/>
  <c r="Q166" i="2"/>
  <c r="E130" i="2"/>
  <c r="M130" i="2"/>
  <c r="Q130" i="2"/>
  <c r="E221" i="2"/>
  <c r="M221" i="2"/>
  <c r="Q221" i="2"/>
  <c r="E189" i="2"/>
  <c r="M189" i="2"/>
  <c r="Q189" i="2"/>
  <c r="E170" i="2"/>
  <c r="M170" i="2"/>
  <c r="Q170" i="2"/>
  <c r="E150" i="2"/>
  <c r="M150" i="2"/>
  <c r="Q150" i="2"/>
  <c r="E212" i="2"/>
  <c r="M212" i="2"/>
  <c r="Q212" i="2"/>
  <c r="E196" i="2"/>
  <c r="M196" i="2"/>
  <c r="Q196" i="2"/>
  <c r="E155" i="2"/>
  <c r="M155" i="2"/>
  <c r="Q155" i="2"/>
  <c r="E133" i="2"/>
  <c r="M133" i="2"/>
  <c r="Q133" i="2"/>
  <c r="E129" i="2"/>
  <c r="M129" i="2"/>
  <c r="Q129" i="2"/>
  <c r="E227" i="2"/>
  <c r="M227" i="2"/>
  <c r="Q227" i="2"/>
  <c r="E191" i="2"/>
  <c r="M191" i="2"/>
  <c r="Q191" i="2"/>
  <c r="E161" i="2"/>
  <c r="M161" i="2"/>
  <c r="Q161" i="2"/>
  <c r="E184" i="2"/>
  <c r="M184" i="2"/>
  <c r="Q184" i="2"/>
  <c r="E152" i="2"/>
  <c r="M152" i="2"/>
  <c r="Q152" i="2"/>
  <c r="E148" i="2"/>
  <c r="M148" i="2"/>
  <c r="Q148" i="2"/>
  <c r="E228" i="2"/>
  <c r="M228" i="2"/>
  <c r="Q228" i="2"/>
  <c r="E204" i="2"/>
  <c r="M204" i="2"/>
  <c r="Q204" i="2"/>
  <c r="E153" i="2"/>
  <c r="M153" i="2"/>
  <c r="Q153" i="2"/>
  <c r="E147" i="2"/>
  <c r="M147" i="2"/>
  <c r="Q147" i="2"/>
  <c r="E154" i="2"/>
  <c r="M154" i="2"/>
  <c r="Q154" i="2"/>
  <c r="E202" i="2"/>
  <c r="M202" i="2"/>
  <c r="Q202" i="2"/>
  <c r="E141" i="2"/>
  <c r="M141" i="2"/>
  <c r="Q141" i="2"/>
  <c r="E217" i="2"/>
  <c r="M217" i="2"/>
  <c r="Q217" i="2"/>
  <c r="E144" i="2"/>
  <c r="M144" i="2"/>
  <c r="Q144" i="2"/>
  <c r="E143" i="2"/>
  <c r="M143" i="2"/>
  <c r="Q143" i="2"/>
  <c r="E206" i="2"/>
  <c r="M206" i="2"/>
  <c r="Q206" i="2"/>
  <c r="E198" i="2"/>
  <c r="M198" i="2"/>
  <c r="Q198" i="2"/>
  <c r="E210" i="2"/>
  <c r="M210" i="2"/>
  <c r="Q210" i="2"/>
  <c r="E194" i="2"/>
  <c r="M194" i="2"/>
  <c r="Q194" i="2"/>
  <c r="E186" i="2"/>
  <c r="M186" i="2"/>
  <c r="Q186" i="2"/>
  <c r="E162" i="2"/>
  <c r="M162" i="2"/>
  <c r="Q162" i="2"/>
  <c r="E142" i="2"/>
  <c r="M142" i="2"/>
  <c r="Q142" i="2"/>
  <c r="E224" i="2"/>
  <c r="M224" i="2"/>
  <c r="Q224" i="2"/>
  <c r="E208" i="2"/>
  <c r="M208" i="2"/>
  <c r="Q208" i="2"/>
  <c r="E192" i="2"/>
  <c r="M192" i="2"/>
  <c r="Q192" i="2"/>
  <c r="E165" i="2"/>
  <c r="M165" i="2"/>
  <c r="Q165" i="2"/>
  <c r="E193" i="2"/>
  <c r="M193" i="2"/>
  <c r="Q193" i="2"/>
  <c r="E172" i="2"/>
  <c r="M172" i="2"/>
  <c r="Q172" i="2"/>
  <c r="E160" i="2"/>
  <c r="M160" i="2"/>
  <c r="Q160" i="2"/>
  <c r="E140" i="2"/>
  <c r="M140" i="2"/>
  <c r="Q140" i="2"/>
  <c r="E136" i="2"/>
  <c r="M136" i="2"/>
  <c r="Q136" i="2"/>
  <c r="E132" i="2"/>
  <c r="M132" i="2"/>
  <c r="Q132" i="2"/>
  <c r="E223" i="2"/>
  <c r="M223" i="2"/>
  <c r="Q223" i="2"/>
  <c r="E149" i="2"/>
  <c r="M149" i="2"/>
  <c r="Q149" i="2"/>
  <c r="E175" i="2"/>
  <c r="M175" i="2"/>
  <c r="Q175" i="2"/>
  <c r="E171" i="2"/>
  <c r="M171" i="2"/>
  <c r="Q171" i="2"/>
  <c r="E159" i="2"/>
  <c r="M159" i="2"/>
  <c r="Q159" i="2"/>
  <c r="E131" i="2"/>
  <c r="M131" i="2"/>
  <c r="Q131" i="2"/>
  <c r="E176" i="2"/>
  <c r="M176" i="2"/>
  <c r="Q176" i="2"/>
  <c r="E222" i="2"/>
  <c r="M222" i="2"/>
  <c r="Q222" i="2"/>
  <c r="E214" i="2"/>
  <c r="M214" i="2"/>
  <c r="Q214" i="2"/>
  <c r="E190" i="2"/>
  <c r="M190" i="2"/>
  <c r="Q190" i="2"/>
  <c r="E146" i="2"/>
  <c r="M146" i="2"/>
  <c r="Q146" i="2"/>
  <c r="E138" i="2"/>
  <c r="M138" i="2"/>
  <c r="Q138" i="2"/>
  <c r="E197" i="2"/>
  <c r="M197" i="2"/>
  <c r="Q197" i="2"/>
  <c r="E163" i="2"/>
  <c r="M163" i="2"/>
  <c r="Q163" i="2"/>
  <c r="E173" i="2"/>
  <c r="M173" i="2"/>
  <c r="Q173" i="2"/>
  <c r="E145" i="2"/>
  <c r="M145" i="2"/>
  <c r="Q145" i="2"/>
  <c r="E209" i="2"/>
  <c r="M209" i="2"/>
  <c r="Q209" i="2"/>
  <c r="E168" i="2"/>
  <c r="M168" i="2"/>
  <c r="Q168" i="2"/>
  <c r="E135" i="2"/>
  <c r="M135" i="2"/>
  <c r="Q135" i="2"/>
  <c r="E180" i="2"/>
  <c r="M180" i="2"/>
  <c r="Q180" i="2"/>
  <c r="C12" i="2"/>
  <c r="F29" i="2"/>
  <c r="N29" i="2"/>
  <c r="R29" i="2"/>
  <c r="F93" i="2"/>
  <c r="N93" i="2"/>
  <c r="R93" i="2"/>
  <c r="F61" i="2"/>
  <c r="N61" i="2"/>
  <c r="R61" i="2"/>
  <c r="F125" i="2"/>
  <c r="N125" i="2"/>
  <c r="R125" i="2"/>
  <c r="F37" i="2"/>
  <c r="N37" i="2"/>
  <c r="R37" i="2"/>
  <c r="F69" i="2"/>
  <c r="N69" i="2"/>
  <c r="R69" i="2"/>
  <c r="F101" i="2"/>
  <c r="N101" i="2"/>
  <c r="R101" i="2"/>
  <c r="F55" i="2"/>
  <c r="N55" i="2"/>
  <c r="R55" i="2"/>
  <c r="F38" i="2"/>
  <c r="N38" i="2"/>
  <c r="R38" i="2"/>
  <c r="F70" i="2"/>
  <c r="N70" i="2"/>
  <c r="R70" i="2"/>
  <c r="F102" i="2"/>
  <c r="N102" i="2"/>
  <c r="R102" i="2"/>
  <c r="F45" i="2"/>
  <c r="N45" i="2"/>
  <c r="R45" i="2"/>
  <c r="F77" i="2"/>
  <c r="N77" i="2"/>
  <c r="R77" i="2"/>
  <c r="F109" i="2"/>
  <c r="N109" i="2"/>
  <c r="R109" i="2"/>
  <c r="F87" i="2"/>
  <c r="N87" i="2"/>
  <c r="R87" i="2"/>
  <c r="F51" i="2"/>
  <c r="N51" i="2"/>
  <c r="R51" i="2"/>
  <c r="F53" i="2"/>
  <c r="N53" i="2"/>
  <c r="R53" i="2"/>
  <c r="F85" i="2"/>
  <c r="N85" i="2"/>
  <c r="R85" i="2"/>
  <c r="F117" i="2"/>
  <c r="N117" i="2"/>
  <c r="R117" i="2"/>
  <c r="F119" i="2"/>
  <c r="N119" i="2"/>
  <c r="R119" i="2"/>
  <c r="F99" i="2"/>
  <c r="N99" i="2"/>
  <c r="R99" i="2"/>
  <c r="F54" i="2"/>
  <c r="N54" i="2"/>
  <c r="R54" i="2"/>
  <c r="F86" i="2"/>
  <c r="N86" i="2"/>
  <c r="R86" i="2"/>
  <c r="F118" i="2"/>
  <c r="N118" i="2"/>
  <c r="R118" i="2"/>
  <c r="F108" i="2"/>
  <c r="N108" i="2"/>
  <c r="R108" i="2"/>
  <c r="F124" i="2"/>
  <c r="N124" i="2"/>
  <c r="R124" i="2"/>
  <c r="F32" i="2"/>
  <c r="N32" i="2"/>
  <c r="R32" i="2"/>
  <c r="F40" i="2"/>
  <c r="N40" i="2"/>
  <c r="R40" i="2"/>
  <c r="F48" i="2"/>
  <c r="N48" i="2"/>
  <c r="R48" i="2"/>
  <c r="F56" i="2"/>
  <c r="N56" i="2"/>
  <c r="R56" i="2"/>
  <c r="F64" i="2"/>
  <c r="N64" i="2"/>
  <c r="R64" i="2"/>
  <c r="F72" i="2"/>
  <c r="N72" i="2"/>
  <c r="R72" i="2"/>
  <c r="F80" i="2"/>
  <c r="N80" i="2"/>
  <c r="R80" i="2"/>
  <c r="F88" i="2"/>
  <c r="N88" i="2"/>
  <c r="R88" i="2"/>
  <c r="F96" i="2"/>
  <c r="N96" i="2"/>
  <c r="R96" i="2"/>
  <c r="F104" i="2"/>
  <c r="N104" i="2"/>
  <c r="R104" i="2"/>
  <c r="F112" i="2"/>
  <c r="N112" i="2"/>
  <c r="R112" i="2"/>
  <c r="F120" i="2"/>
  <c r="N120" i="2"/>
  <c r="R120" i="2"/>
  <c r="F128" i="2"/>
  <c r="N128" i="2"/>
  <c r="R128" i="2"/>
  <c r="F36" i="2"/>
  <c r="N36" i="2"/>
  <c r="R36" i="2"/>
  <c r="F44" i="2"/>
  <c r="N44" i="2"/>
  <c r="R44" i="2"/>
  <c r="F52" i="2"/>
  <c r="N52" i="2"/>
  <c r="R52" i="2"/>
  <c r="F60" i="2"/>
  <c r="N60" i="2"/>
  <c r="R60" i="2"/>
  <c r="F68" i="2"/>
  <c r="N68" i="2"/>
  <c r="R68" i="2"/>
  <c r="F76" i="2"/>
  <c r="N76" i="2"/>
  <c r="R76" i="2"/>
  <c r="F84" i="2"/>
  <c r="N84" i="2"/>
  <c r="R84" i="2"/>
  <c r="F92" i="2"/>
  <c r="N92" i="2"/>
  <c r="R92" i="2"/>
  <c r="F100" i="2"/>
  <c r="N100" i="2"/>
  <c r="R100" i="2"/>
  <c r="F116" i="2"/>
  <c r="N116" i="2"/>
  <c r="R116" i="2"/>
  <c r="F41" i="2"/>
  <c r="N41" i="2"/>
  <c r="R41" i="2"/>
  <c r="F57" i="2"/>
  <c r="N57" i="2"/>
  <c r="R57" i="2"/>
  <c r="F73" i="2"/>
  <c r="N73" i="2"/>
  <c r="R73" i="2"/>
  <c r="F89" i="2"/>
  <c r="N89" i="2"/>
  <c r="R89" i="2"/>
  <c r="F105" i="2"/>
  <c r="N105" i="2"/>
  <c r="R105" i="2"/>
  <c r="F121" i="2"/>
  <c r="N121" i="2"/>
  <c r="R121" i="2"/>
  <c r="F31" i="2"/>
  <c r="N31" i="2"/>
  <c r="R31" i="2"/>
  <c r="F63" i="2"/>
  <c r="N63" i="2"/>
  <c r="R63" i="2"/>
  <c r="F95" i="2"/>
  <c r="N95" i="2"/>
  <c r="R95" i="2"/>
  <c r="F127" i="2"/>
  <c r="N127" i="2"/>
  <c r="R127" i="2"/>
  <c r="F67" i="2"/>
  <c r="N67" i="2"/>
  <c r="R67" i="2"/>
  <c r="F123" i="2"/>
  <c r="N123" i="2"/>
  <c r="R123" i="2"/>
  <c r="F34" i="2"/>
  <c r="N34" i="2"/>
  <c r="R34" i="2"/>
  <c r="F50" i="2"/>
  <c r="N50" i="2"/>
  <c r="R50" i="2"/>
  <c r="F66" i="2"/>
  <c r="N66" i="2"/>
  <c r="R66" i="2"/>
  <c r="F82" i="2"/>
  <c r="N82" i="2"/>
  <c r="R82" i="2"/>
  <c r="F98" i="2"/>
  <c r="N98" i="2"/>
  <c r="R98" i="2"/>
  <c r="F114" i="2"/>
  <c r="N114" i="2"/>
  <c r="R114" i="2"/>
  <c r="F28" i="2"/>
  <c r="N28" i="2"/>
  <c r="R28" i="2"/>
  <c r="F59" i="2"/>
  <c r="N59" i="2"/>
  <c r="R59" i="2"/>
  <c r="F91" i="2"/>
  <c r="N91" i="2"/>
  <c r="R91" i="2"/>
  <c r="F39" i="2"/>
  <c r="N39" i="2"/>
  <c r="R39" i="2"/>
  <c r="F71" i="2"/>
  <c r="N71" i="2"/>
  <c r="R71" i="2"/>
  <c r="F103" i="2"/>
  <c r="N103" i="2"/>
  <c r="R103" i="2"/>
  <c r="F75" i="2"/>
  <c r="N75" i="2"/>
  <c r="R75" i="2"/>
  <c r="F30" i="2"/>
  <c r="N30" i="2"/>
  <c r="R30" i="2"/>
  <c r="F46" i="2"/>
  <c r="N46" i="2"/>
  <c r="R46" i="2"/>
  <c r="F62" i="2"/>
  <c r="N62" i="2"/>
  <c r="R62" i="2"/>
  <c r="F78" i="2"/>
  <c r="N78" i="2"/>
  <c r="R78" i="2"/>
  <c r="F94" i="2"/>
  <c r="N94" i="2"/>
  <c r="R94" i="2"/>
  <c r="F110" i="2"/>
  <c r="N110" i="2"/>
  <c r="R110" i="2"/>
  <c r="F126" i="2"/>
  <c r="N126" i="2"/>
  <c r="R126" i="2"/>
  <c r="F107" i="2"/>
  <c r="N107" i="2"/>
  <c r="R107" i="2"/>
  <c r="F33" i="2"/>
  <c r="N33" i="2"/>
  <c r="R33" i="2"/>
  <c r="F49" i="2"/>
  <c r="N49" i="2"/>
  <c r="R49" i="2"/>
  <c r="F65" i="2"/>
  <c r="N65" i="2"/>
  <c r="R65" i="2"/>
  <c r="F81" i="2"/>
  <c r="N81" i="2"/>
  <c r="R81" i="2"/>
  <c r="F97" i="2"/>
  <c r="N97" i="2"/>
  <c r="R97" i="2"/>
  <c r="F113" i="2"/>
  <c r="N113" i="2"/>
  <c r="R113" i="2"/>
  <c r="F47" i="2"/>
  <c r="N47" i="2"/>
  <c r="R47" i="2"/>
  <c r="F79" i="2"/>
  <c r="N79" i="2"/>
  <c r="R79" i="2"/>
  <c r="F111" i="2"/>
  <c r="N111" i="2"/>
  <c r="R111" i="2"/>
  <c r="F35" i="2"/>
  <c r="N35" i="2"/>
  <c r="R35" i="2"/>
  <c r="F83" i="2"/>
  <c r="N83" i="2"/>
  <c r="R83" i="2"/>
  <c r="F42" i="2"/>
  <c r="N42" i="2"/>
  <c r="R42" i="2"/>
  <c r="F58" i="2"/>
  <c r="N58" i="2"/>
  <c r="R58" i="2"/>
  <c r="F74" i="2"/>
  <c r="N74" i="2"/>
  <c r="R74" i="2"/>
  <c r="F90" i="2"/>
  <c r="N90" i="2"/>
  <c r="R90" i="2"/>
  <c r="F106" i="2"/>
  <c r="N106" i="2"/>
  <c r="R106" i="2"/>
  <c r="F122" i="2"/>
  <c r="N122" i="2"/>
  <c r="R122" i="2"/>
  <c r="F115" i="2"/>
  <c r="N115" i="2"/>
  <c r="R115" i="2"/>
  <c r="E29" i="2"/>
  <c r="M29" i="2"/>
  <c r="Q29" i="2"/>
  <c r="E33" i="2"/>
  <c r="M33" i="2"/>
  <c r="Q33" i="2"/>
  <c r="E37" i="2"/>
  <c r="M37" i="2"/>
  <c r="Q37" i="2"/>
  <c r="E41" i="2"/>
  <c r="M41" i="2"/>
  <c r="Q41" i="2"/>
  <c r="E45" i="2"/>
  <c r="M45" i="2"/>
  <c r="Q45" i="2"/>
  <c r="E49" i="2"/>
  <c r="M49" i="2"/>
  <c r="Q49" i="2"/>
  <c r="E53" i="2"/>
  <c r="M53" i="2"/>
  <c r="Q53" i="2"/>
  <c r="E57" i="2"/>
  <c r="M57" i="2"/>
  <c r="Q57" i="2"/>
  <c r="E61" i="2"/>
  <c r="M61" i="2"/>
  <c r="Q61" i="2"/>
  <c r="E65" i="2"/>
  <c r="M65" i="2"/>
  <c r="Q65" i="2"/>
  <c r="E69" i="2"/>
  <c r="M69" i="2"/>
  <c r="Q69" i="2"/>
  <c r="E73" i="2"/>
  <c r="M73" i="2"/>
  <c r="Q73" i="2"/>
  <c r="E77" i="2"/>
  <c r="M77" i="2"/>
  <c r="Q77" i="2"/>
  <c r="E81" i="2"/>
  <c r="M81" i="2"/>
  <c r="Q81" i="2"/>
  <c r="E85" i="2"/>
  <c r="M85" i="2"/>
  <c r="Q85" i="2"/>
  <c r="E89" i="2"/>
  <c r="M89" i="2"/>
  <c r="Q89" i="2"/>
  <c r="E93" i="2"/>
  <c r="M93" i="2"/>
  <c r="Q93" i="2"/>
  <c r="E97" i="2"/>
  <c r="M97" i="2"/>
  <c r="Q97" i="2"/>
  <c r="E101" i="2"/>
  <c r="M101" i="2"/>
  <c r="Q101" i="2"/>
  <c r="E105" i="2"/>
  <c r="M105" i="2"/>
  <c r="Q105" i="2"/>
  <c r="E109" i="2"/>
  <c r="M109" i="2"/>
  <c r="Q109" i="2"/>
  <c r="E113" i="2"/>
  <c r="M113" i="2"/>
  <c r="Q113" i="2"/>
  <c r="E117" i="2"/>
  <c r="M117" i="2"/>
  <c r="Q117" i="2"/>
  <c r="E121" i="2"/>
  <c r="M121" i="2"/>
  <c r="Q121" i="2"/>
  <c r="E125" i="2"/>
  <c r="M125" i="2"/>
  <c r="Q125" i="2"/>
  <c r="E28" i="2"/>
  <c r="M28" i="2"/>
  <c r="Q28" i="2"/>
  <c r="E128" i="2"/>
  <c r="M128" i="2"/>
  <c r="Q128" i="2"/>
  <c r="E30" i="2"/>
  <c r="M30" i="2"/>
  <c r="Q30" i="2"/>
  <c r="E34" i="2"/>
  <c r="M34" i="2"/>
  <c r="Q34" i="2"/>
  <c r="E38" i="2"/>
  <c r="M38" i="2"/>
  <c r="Q38" i="2"/>
  <c r="E42" i="2"/>
  <c r="M42" i="2"/>
  <c r="Q42" i="2"/>
  <c r="E46" i="2"/>
  <c r="M46" i="2"/>
  <c r="Q46" i="2"/>
  <c r="E50" i="2"/>
  <c r="M50" i="2"/>
  <c r="Q50" i="2"/>
  <c r="E54" i="2"/>
  <c r="M54" i="2"/>
  <c r="Q54" i="2"/>
  <c r="E58" i="2"/>
  <c r="M58" i="2"/>
  <c r="Q58" i="2"/>
  <c r="E62" i="2"/>
  <c r="M62" i="2"/>
  <c r="Q62" i="2"/>
  <c r="E66" i="2"/>
  <c r="M66" i="2"/>
  <c r="Q66" i="2"/>
  <c r="E70" i="2"/>
  <c r="M70" i="2"/>
  <c r="Q70" i="2"/>
  <c r="E74" i="2"/>
  <c r="M74" i="2"/>
  <c r="Q74" i="2"/>
  <c r="E78" i="2"/>
  <c r="M78" i="2"/>
  <c r="Q78" i="2"/>
  <c r="E82" i="2"/>
  <c r="M82" i="2"/>
  <c r="Q82" i="2"/>
  <c r="E86" i="2"/>
  <c r="M86" i="2"/>
  <c r="Q86" i="2"/>
  <c r="E90" i="2"/>
  <c r="M90" i="2"/>
  <c r="Q90" i="2"/>
  <c r="E94" i="2"/>
  <c r="M94" i="2"/>
  <c r="Q94" i="2"/>
  <c r="E98" i="2"/>
  <c r="M98" i="2"/>
  <c r="Q98" i="2"/>
  <c r="E102" i="2"/>
  <c r="M102" i="2"/>
  <c r="Q102" i="2"/>
  <c r="E106" i="2"/>
  <c r="M106" i="2"/>
  <c r="Q106" i="2"/>
  <c r="E110" i="2"/>
  <c r="M110" i="2"/>
  <c r="Q110" i="2"/>
  <c r="E114" i="2"/>
  <c r="M114" i="2"/>
  <c r="Q114" i="2"/>
  <c r="E118" i="2"/>
  <c r="M118" i="2"/>
  <c r="Q118" i="2"/>
  <c r="E122" i="2"/>
  <c r="M122" i="2"/>
  <c r="Q122" i="2"/>
  <c r="E126" i="2"/>
  <c r="M126" i="2"/>
  <c r="Q126" i="2"/>
  <c r="E36" i="2"/>
  <c r="M36" i="2"/>
  <c r="Q36" i="2"/>
  <c r="E44" i="2"/>
  <c r="M44" i="2"/>
  <c r="Q44" i="2"/>
  <c r="E48" i="2"/>
  <c r="M48" i="2"/>
  <c r="Q48" i="2"/>
  <c r="E56" i="2"/>
  <c r="M56" i="2"/>
  <c r="Q56" i="2"/>
  <c r="E64" i="2"/>
  <c r="M64" i="2"/>
  <c r="Q64" i="2"/>
  <c r="E76" i="2"/>
  <c r="M76" i="2"/>
  <c r="Q76" i="2"/>
  <c r="E84" i="2"/>
  <c r="M84" i="2"/>
  <c r="Q84" i="2"/>
  <c r="E92" i="2"/>
  <c r="M92" i="2"/>
  <c r="Q92" i="2"/>
  <c r="E100" i="2"/>
  <c r="M100" i="2"/>
  <c r="Q100" i="2"/>
  <c r="E108" i="2"/>
  <c r="M108" i="2"/>
  <c r="Q108" i="2"/>
  <c r="E112" i="2"/>
  <c r="M112" i="2"/>
  <c r="Q112" i="2"/>
  <c r="E120" i="2"/>
  <c r="M120" i="2"/>
  <c r="Q120" i="2"/>
  <c r="E31" i="2"/>
  <c r="M31" i="2"/>
  <c r="Q31" i="2"/>
  <c r="E35" i="2"/>
  <c r="M35" i="2"/>
  <c r="Q35" i="2"/>
  <c r="E39" i="2"/>
  <c r="M39" i="2"/>
  <c r="Q39" i="2"/>
  <c r="E43" i="2"/>
  <c r="M43" i="2"/>
  <c r="Q43" i="2"/>
  <c r="E47" i="2"/>
  <c r="M47" i="2"/>
  <c r="Q47" i="2"/>
  <c r="E51" i="2"/>
  <c r="M51" i="2"/>
  <c r="Q51" i="2"/>
  <c r="E55" i="2"/>
  <c r="M55" i="2"/>
  <c r="Q55" i="2"/>
  <c r="E59" i="2"/>
  <c r="M59" i="2"/>
  <c r="Q59" i="2"/>
  <c r="E63" i="2"/>
  <c r="M63" i="2"/>
  <c r="Q63" i="2"/>
  <c r="E67" i="2"/>
  <c r="M67" i="2"/>
  <c r="Q67" i="2"/>
  <c r="E71" i="2"/>
  <c r="M71" i="2"/>
  <c r="Q71" i="2"/>
  <c r="E75" i="2"/>
  <c r="M75" i="2"/>
  <c r="Q75" i="2"/>
  <c r="E79" i="2"/>
  <c r="M79" i="2"/>
  <c r="Q79" i="2"/>
  <c r="E83" i="2"/>
  <c r="M83" i="2"/>
  <c r="Q83" i="2"/>
  <c r="E87" i="2"/>
  <c r="M87" i="2"/>
  <c r="Q87" i="2"/>
  <c r="E91" i="2"/>
  <c r="M91" i="2"/>
  <c r="Q91" i="2"/>
  <c r="E95" i="2"/>
  <c r="M95" i="2"/>
  <c r="Q95" i="2"/>
  <c r="E99" i="2"/>
  <c r="M99" i="2"/>
  <c r="Q99" i="2"/>
  <c r="E103" i="2"/>
  <c r="M103" i="2"/>
  <c r="Q103" i="2"/>
  <c r="E107" i="2"/>
  <c r="M107" i="2"/>
  <c r="Q107" i="2"/>
  <c r="E111" i="2"/>
  <c r="M111" i="2"/>
  <c r="Q111" i="2"/>
  <c r="E115" i="2"/>
  <c r="M115" i="2"/>
  <c r="Q115" i="2"/>
  <c r="E119" i="2"/>
  <c r="M119" i="2"/>
  <c r="Q119" i="2"/>
  <c r="E123" i="2"/>
  <c r="M123" i="2"/>
  <c r="Q123" i="2"/>
  <c r="E127" i="2"/>
  <c r="M127" i="2"/>
  <c r="Q127" i="2"/>
  <c r="E32" i="2"/>
  <c r="M32" i="2"/>
  <c r="Q32" i="2"/>
  <c r="E40" i="2"/>
  <c r="M40" i="2"/>
  <c r="Q40" i="2"/>
  <c r="E52" i="2"/>
  <c r="M52" i="2"/>
  <c r="Q52" i="2"/>
  <c r="E60" i="2"/>
  <c r="M60" i="2"/>
  <c r="Q60" i="2"/>
  <c r="E68" i="2"/>
  <c r="M68" i="2"/>
  <c r="Q68" i="2"/>
  <c r="E72" i="2"/>
  <c r="M72" i="2"/>
  <c r="Q72" i="2"/>
  <c r="E80" i="2"/>
  <c r="M80" i="2"/>
  <c r="Q80" i="2"/>
  <c r="E88" i="2"/>
  <c r="M88" i="2"/>
  <c r="Q88" i="2"/>
  <c r="E96" i="2"/>
  <c r="M96" i="2"/>
  <c r="Q96" i="2"/>
  <c r="E104" i="2"/>
  <c r="M104" i="2"/>
  <c r="Q104" i="2"/>
  <c r="E116" i="2"/>
  <c r="M116" i="2"/>
  <c r="Q116" i="2"/>
  <c r="E124" i="2"/>
  <c r="M124" i="2"/>
  <c r="Q124" i="2"/>
  <c r="B12" i="2"/>
  <c r="AB7" i="1"/>
  <c r="AA8" i="1"/>
  <c r="AA7" i="1"/>
  <c r="Z8" i="1"/>
  <c r="Z7" i="1"/>
  <c r="N4" i="1"/>
  <c r="C4" i="1"/>
  <c r="Q4" i="1"/>
  <c r="R4" i="1"/>
  <c r="W4" i="1"/>
  <c r="AQ4" i="1"/>
  <c r="T4" i="1"/>
  <c r="AN4" i="1"/>
  <c r="U4" i="1"/>
  <c r="AO4" i="1"/>
  <c r="V4" i="1"/>
  <c r="AP4" i="1"/>
  <c r="N3" i="1"/>
  <c r="C3" i="1"/>
  <c r="Q3" i="1"/>
  <c r="R3" i="1"/>
  <c r="U3" i="1"/>
  <c r="AO3" i="1"/>
  <c r="V3" i="1"/>
  <c r="AP3" i="1"/>
  <c r="W3" i="1"/>
  <c r="AQ3" i="1"/>
  <c r="T3" i="1"/>
  <c r="AN3" i="1"/>
  <c r="AC4" i="1"/>
  <c r="AH4" i="1"/>
  <c r="AD4" i="1"/>
  <c r="AI4" i="1"/>
  <c r="AE4" i="1"/>
  <c r="AJ4" i="1"/>
  <c r="AF4" i="1"/>
  <c r="AK4" i="1"/>
  <c r="AG4" i="1"/>
  <c r="AL4" i="1"/>
  <c r="AC3" i="1"/>
  <c r="AH3" i="1"/>
  <c r="AD3" i="1"/>
  <c r="AI3" i="1"/>
  <c r="AE3" i="1"/>
  <c r="AJ3" i="1"/>
  <c r="AF3" i="1"/>
  <c r="AK3" i="1"/>
  <c r="AG3" i="1"/>
  <c r="AL3" i="1"/>
  <c r="P3" i="1"/>
  <c r="AC7" i="1"/>
  <c r="AC8" i="1"/>
  <c r="S4" i="1"/>
  <c r="S3" i="1"/>
</calcChain>
</file>

<file path=xl/sharedStrings.xml><?xml version="1.0" encoding="utf-8"?>
<sst xmlns="http://schemas.openxmlformats.org/spreadsheetml/2006/main" count="416" uniqueCount="225">
  <si>
    <t>Massa (kg)</t>
  </si>
  <si>
    <t>Besar Gaya (N)</t>
  </si>
  <si>
    <t>Lokasi Gaya (m)</t>
  </si>
  <si>
    <t>Panjang Batang (m)</t>
  </si>
  <si>
    <t>Resultan Gaya Akibat Massa Batang (N)</t>
  </si>
  <si>
    <t>xi = 0</t>
  </si>
  <si>
    <t>xi = x</t>
  </si>
  <si>
    <t>xi = L</t>
  </si>
  <si>
    <t>xi ~ L</t>
  </si>
  <si>
    <t>Ax (N)</t>
  </si>
  <si>
    <t>Nx (N)</t>
  </si>
  <si>
    <t>By (N)</t>
  </si>
  <si>
    <t>Ay (N)</t>
  </si>
  <si>
    <t>Gaya Dalam Vertikal (N)</t>
  </si>
  <si>
    <t>xi ~ x</t>
  </si>
  <si>
    <t>Gaya Dalam Horizontal (N)</t>
  </si>
  <si>
    <t>Momen Lentur Dalam (Nm)</t>
  </si>
  <si>
    <t>Total Tegangan Normal Arah Sumbu x (N/m2)</t>
  </si>
  <si>
    <t>Penampang : Massa per Satuan Panjang (kg/m)</t>
  </si>
  <si>
    <t>Nama Penampang</t>
  </si>
  <si>
    <t>I 100 ( 100 x 50 )</t>
  </si>
  <si>
    <t>Penampang : h (mm)</t>
  </si>
  <si>
    <t>Penampang : b (mm)</t>
  </si>
  <si>
    <t>Penampang : Tebal Tengah Batang (mm)</t>
  </si>
  <si>
    <t>Penampang : Luas Penampang (cm2)</t>
  </si>
  <si>
    <t>Penampang : Ix (cm4)</t>
  </si>
  <si>
    <t>Nama Material</t>
  </si>
  <si>
    <t>Baja SS 34</t>
  </si>
  <si>
    <t>Material : Kuat Tarik (N/mm2)</t>
  </si>
  <si>
    <t>Total Tegangan Normal Arah Sumbu y (N/m2)</t>
  </si>
  <si>
    <t>x</t>
  </si>
  <si>
    <t>Mx</t>
  </si>
  <si>
    <t>RA</t>
  </si>
  <si>
    <t>q</t>
  </si>
  <si>
    <t>P</t>
  </si>
  <si>
    <t>a</t>
  </si>
  <si>
    <t>L</t>
  </si>
  <si>
    <t>xmax</t>
  </si>
  <si>
    <t>dif &lt; a</t>
  </si>
  <si>
    <t>dif &gt; a</t>
  </si>
  <si>
    <t>g</t>
  </si>
  <si>
    <t>xi</t>
  </si>
  <si>
    <t>V</t>
  </si>
  <si>
    <t>V_0</t>
  </si>
  <si>
    <t>M</t>
  </si>
  <si>
    <t>M_0</t>
  </si>
  <si>
    <t>sigma_fy (N)</t>
  </si>
  <si>
    <t>force_resultant (N)</t>
  </si>
  <si>
    <t>by (N)</t>
  </si>
  <si>
    <t>ay (N)</t>
  </si>
  <si>
    <t>mass_per_length (kg/m)</t>
  </si>
  <si>
    <t>gravity (m/s2)</t>
  </si>
  <si>
    <t>mass (kg)</t>
  </si>
  <si>
    <t>force_position (m)</t>
  </si>
  <si>
    <t>force (N)</t>
  </si>
  <si>
    <t>length (m)</t>
  </si>
  <si>
    <t>division ()</t>
  </si>
  <si>
    <t>N</t>
  </si>
  <si>
    <t>N_0</t>
  </si>
  <si>
    <t>ax (N)</t>
  </si>
  <si>
    <t>Node</t>
  </si>
  <si>
    <t>cross_section_area (cm2)</t>
  </si>
  <si>
    <t>h (mm)</t>
  </si>
  <si>
    <t>b (mm)</t>
  </si>
  <si>
    <t>N_Bending_Stress_0</t>
  </si>
  <si>
    <t>N_Bending_Stress</t>
  </si>
  <si>
    <t>N_Stress_0</t>
  </si>
  <si>
    <t>N_Stress</t>
  </si>
  <si>
    <t>ix (cm4)</t>
  </si>
  <si>
    <t>Shear_Stress</t>
  </si>
  <si>
    <t>Shear_Stress_0</t>
  </si>
  <si>
    <t>beres program</t>
  </si>
  <si>
    <t>bab4</t>
  </si>
  <si>
    <t>bab5</t>
  </si>
  <si>
    <t>revisi bab 1</t>
  </si>
  <si>
    <t>revisi bab 2</t>
  </si>
  <si>
    <t>revisi bab 3</t>
  </si>
  <si>
    <t>depth_of_section (mm)</t>
  </si>
  <si>
    <t>width_of_section (mm)</t>
  </si>
  <si>
    <t>thickness_flange (mm)</t>
  </si>
  <si>
    <t>thickness_web (mm)</t>
  </si>
  <si>
    <t>q (mm3)</t>
  </si>
  <si>
    <t>Principal_Stress_cy</t>
  </si>
  <si>
    <t>Principal_Stress_c0_0</t>
  </si>
  <si>
    <t>Principal_Stress_cy_0</t>
  </si>
  <si>
    <t>Principal_Stress_c0</t>
  </si>
  <si>
    <t>yield_strength (N/mm2)</t>
  </si>
  <si>
    <t>max_principal_stress_0 (Pa)</t>
  </si>
  <si>
    <t>max_principal_stress (Pa)</t>
  </si>
  <si>
    <t>safety_factor</t>
  </si>
  <si>
    <t>safety_factor_0</t>
  </si>
  <si>
    <t>sim3_beam_length (m)</t>
  </si>
  <si>
    <t>massa jenis</t>
  </si>
  <si>
    <t>tanpa massa jenis</t>
  </si>
  <si>
    <t>sim3_force_position (m)</t>
  </si>
  <si>
    <t>sim3_mass (kg)</t>
  </si>
  <si>
    <t>sim3_l_tx (m)</t>
  </si>
  <si>
    <t>sim3_l_ty (m)</t>
  </si>
  <si>
    <t>sim3_gravity (m/s2)</t>
  </si>
  <si>
    <t>sim3_yield_strength (N/mm2)</t>
  </si>
  <si>
    <t>sim3_mass_per_length (kg/m)</t>
  </si>
  <si>
    <t>sim3_depth_of_section (mm)</t>
  </si>
  <si>
    <t>sim3_width_of_section (mm)</t>
  </si>
  <si>
    <t>sim3_thickness_flange (mm)</t>
  </si>
  <si>
    <t>sim3_thickness_web (mm)</t>
  </si>
  <si>
    <t>sim3_cross_section_area (cm2)</t>
  </si>
  <si>
    <t>sim3_division</t>
  </si>
  <si>
    <t>sim3_force (N)</t>
  </si>
  <si>
    <t>sim3_q (mm3)</t>
  </si>
  <si>
    <t>sim3_ax (N)</t>
  </si>
  <si>
    <t>sim3_force_resultant (N)</t>
  </si>
  <si>
    <t>sim3_ay (N)</t>
  </si>
  <si>
    <t>sim3_tx (N)</t>
  </si>
  <si>
    <t>sim3_ty (N)</t>
  </si>
  <si>
    <t>sim3_max_principal_stress (Pa)</t>
  </si>
  <si>
    <t>sim3_safety_factor</t>
  </si>
  <si>
    <t>R(i)</t>
  </si>
  <si>
    <t>F(i)</t>
  </si>
  <si>
    <t>bending_moment(i)</t>
  </si>
  <si>
    <t>principal_stress_c0(i)</t>
  </si>
  <si>
    <t>principal_stress_cmax(i)</t>
  </si>
  <si>
    <t>shear_stress(i)</t>
  </si>
  <si>
    <t>normal_bending_stress(i)</t>
  </si>
  <si>
    <t>normal_stress(i)</t>
  </si>
  <si>
    <t>normal_force(i)</t>
  </si>
  <si>
    <t>shear_force(i)</t>
  </si>
  <si>
    <t>R_0(i)</t>
  </si>
  <si>
    <t>ty_0(i)</t>
  </si>
  <si>
    <t>tx_0(i)</t>
  </si>
  <si>
    <t>F_0(i)</t>
  </si>
  <si>
    <t>shear_force_0(i)</t>
  </si>
  <si>
    <t>normal_force_0(i)</t>
  </si>
  <si>
    <t>bending_moment_0(i)</t>
  </si>
  <si>
    <t>normal_stress_0(i)</t>
  </si>
  <si>
    <t>normal_bending_stress_0(i)</t>
  </si>
  <si>
    <t>shear_stress_0(i)</t>
  </si>
  <si>
    <t>principal_stress_cmax_0(i)</t>
  </si>
  <si>
    <t>principal_stress_c0_0(i)</t>
  </si>
  <si>
    <t>Kategori</t>
  </si>
  <si>
    <t>Simbol</t>
  </si>
  <si>
    <t>Arti</t>
  </si>
  <si>
    <t>Simulasi Batang Crane</t>
  </si>
  <si>
    <t>Dua Tumpuan</t>
  </si>
  <si>
    <t>Cantilever</t>
  </si>
  <si>
    <t>Tali Baja</t>
  </si>
  <si>
    <t>Input</t>
  </si>
  <si>
    <t>Panjang batang</t>
  </si>
  <si>
    <t>v</t>
  </si>
  <si>
    <t>Posisi Massa Beban</t>
  </si>
  <si>
    <t>m</t>
  </si>
  <si>
    <t>Massa Beban</t>
  </si>
  <si>
    <t>Percepatan Gravitasi</t>
  </si>
  <si>
    <t>Ltx</t>
  </si>
  <si>
    <t>Lty</t>
  </si>
  <si>
    <t>Panjang Tali Baja Sumbu x</t>
  </si>
  <si>
    <t>Panjang Tali Baja Sumbu y</t>
  </si>
  <si>
    <t>Pembagi Titik Nodal</t>
  </si>
  <si>
    <t>n</t>
  </si>
  <si>
    <t>sigma.y</t>
  </si>
  <si>
    <t>W0</t>
  </si>
  <si>
    <t>Tegangan Yield</t>
  </si>
  <si>
    <t>Massa Per Satuan Panjang</t>
  </si>
  <si>
    <t>h</t>
  </si>
  <si>
    <t>Tinggi Penampang Batang</t>
  </si>
  <si>
    <t>b</t>
  </si>
  <si>
    <t>Lebar Penampang Batang</t>
  </si>
  <si>
    <t>t.web</t>
  </si>
  <si>
    <t>t.flange</t>
  </si>
  <si>
    <t>(Lihat Gambar xx)</t>
  </si>
  <si>
    <t>A.section</t>
  </si>
  <si>
    <t>Luas Penampang</t>
  </si>
  <si>
    <t>Referensi</t>
  </si>
  <si>
    <t>Output</t>
  </si>
  <si>
    <t>F</t>
  </si>
  <si>
    <t>Gaya Akibat Massa Beban</t>
  </si>
  <si>
    <t>R</t>
  </si>
  <si>
    <t>Resultan Gaya Akibat Massa Per Satuan Panjang</t>
  </si>
  <si>
    <t>A.x</t>
  </si>
  <si>
    <t>A.y</t>
  </si>
  <si>
    <t>B.y</t>
  </si>
  <si>
    <t>T.x</t>
  </si>
  <si>
    <t>T.y</t>
  </si>
  <si>
    <t>Gaya Reaksi Sumbu y di Titik A</t>
  </si>
  <si>
    <t>Gaya Reaksi Sumbu y di Titik B</t>
  </si>
  <si>
    <t>Gaya Reaksi Sumbu x di Titik A</t>
  </si>
  <si>
    <t>Gaya Reaksi Sumbu x Tegangan Tali</t>
  </si>
  <si>
    <t>Gaya Reaksi Sumbu y Tegangan Tali</t>
  </si>
  <si>
    <t>S.f</t>
  </si>
  <si>
    <t>V(i)</t>
  </si>
  <si>
    <t>N(i)</t>
  </si>
  <si>
    <t>Fungsi Gaya Akibat Massa Beban terhadap i</t>
  </si>
  <si>
    <t>i</t>
  </si>
  <si>
    <t>Satuan</t>
  </si>
  <si>
    <t>kg</t>
  </si>
  <si>
    <t>m/s2</t>
  </si>
  <si>
    <t>N/mm2</t>
  </si>
  <si>
    <t>kg/m</t>
  </si>
  <si>
    <t>mm</t>
  </si>
  <si>
    <t>cm2</t>
  </si>
  <si>
    <t>Posisi di setiap titik nodal</t>
  </si>
  <si>
    <t>Fungsi Resultan Gaya Akibat Massa Per Satuan Panjang terhadap i</t>
  </si>
  <si>
    <t>Ty(i)</t>
  </si>
  <si>
    <t>Tx(i)</t>
  </si>
  <si>
    <t>T.x(i)</t>
  </si>
  <si>
    <t>T.y(i)</t>
  </si>
  <si>
    <t>Fungsi Gaya Reaksi Sumbu x Tegangan Tali terhadap i</t>
  </si>
  <si>
    <t>Fungsi Gaya Reaksi Sumbu y Tegangan Tali terhadap i</t>
  </si>
  <si>
    <t>M(i)</t>
  </si>
  <si>
    <t>sigma(i)</t>
  </si>
  <si>
    <t>sigma.M(i)</t>
  </si>
  <si>
    <t>tau(i)</t>
  </si>
  <si>
    <t>c</t>
  </si>
  <si>
    <t>Jarak Dari Tengah Penampang</t>
  </si>
  <si>
    <t>y</t>
  </si>
  <si>
    <t>Jarak Maksimum Dari Tengah Penampang</t>
  </si>
  <si>
    <t>Fungsi Tegangan Principal Tarik Maksimum terhadap i , posisi di ujung penampang</t>
  </si>
  <si>
    <t>Fungsi Tegangan Principal Tarik Maksimum terhadap i , posisi di tengah penampang</t>
  </si>
  <si>
    <t xml:space="preserve">Output </t>
  </si>
  <si>
    <t>Faktor Keamanan</t>
  </si>
  <si>
    <t>sigma.max (c=y)(i)</t>
  </si>
  <si>
    <t>sigma.max (c=0)(i)</t>
  </si>
  <si>
    <t>sigma.max all</t>
  </si>
  <si>
    <t>Tegangan Principal Tarik Maksimum tertingi yang terjadi diantara semua titik nodal</t>
  </si>
  <si>
    <t>N/m2</t>
  </si>
  <si>
    <t>sim3_second_moment_x (cm4)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</si>
</sst>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3366FF"/>
      <name val="Calibri"/>
      <scheme val="minor"/>
    </font>
    <font>
      <b/>
      <sz val="11"/>
      <color rgb="FF008000"/>
      <name val="Calibri"/>
      <scheme val="minor"/>
    </font>
    <font>
      <b/>
      <sz val="11"/>
      <color rgb="FFFF0000"/>
      <name val="Calibri"/>
      <scheme val="minor"/>
    </font>
    <font>
      <sz val="11"/>
      <color theme="5" tint="0.59999389629810485"/>
      <name val="Calibri"/>
      <scheme val="minor"/>
    </font>
    <font>
      <sz val="11"/>
      <color rgb="FF3366FF"/>
      <name val="Calibri"/>
      <scheme val="minor"/>
    </font>
    <font>
      <sz val="11"/>
      <color rgb="FF008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/>
    <xf numFmtId="164" fontId="0" fillId="6" borderId="0" xfId="0" applyNumberFormat="1" applyFill="1"/>
    <xf numFmtId="164" fontId="0" fillId="0" borderId="0" xfId="0" applyNumberFormat="1" applyFont="1" applyFill="1"/>
    <xf numFmtId="165" fontId="0" fillId="0" borderId="0" xfId="0" applyNumberFormat="1"/>
    <xf numFmtId="165" fontId="1" fillId="7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164" fontId="2" fillId="0" borderId="0" xfId="0" applyNumberFormat="1" applyFont="1"/>
    <xf numFmtId="0" fontId="2" fillId="0" borderId="0" xfId="0" applyNumberFormat="1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3" borderId="0" xfId="0" applyFont="1" applyFill="1"/>
    <xf numFmtId="0" fontId="0" fillId="3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0" fillId="0" borderId="0" xfId="0" applyFill="1"/>
    <xf numFmtId="0" fontId="13" fillId="12" borderId="0" xfId="0" applyFont="1" applyFill="1"/>
    <xf numFmtId="0" fontId="14" fillId="0" borderId="0" xfId="0" applyFont="1"/>
    <xf numFmtId="0" fontId="15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right"/>
    </xf>
    <xf numFmtId="164" fontId="0" fillId="2" borderId="1" xfId="0" applyNumberForma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64" fontId="0" fillId="4" borderId="2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'_Simulasi Batang 2 Penyangga'!$X$10</c:f>
              <c:strCache>
                <c:ptCount val="1"/>
                <c:pt idx="0">
                  <c:v>Mx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'_Simulasi Batang 2 Penyangga'!$W$11:$W$212</c:f>
              <c:numCache>
                <c:formatCode>0.000</c:formatCode>
                <c:ptCount val="20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6.6669999999999998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7.9999999900000001</c:v>
                </c:pt>
                <c:pt idx="161">
                  <c:v>8</c:v>
                </c:pt>
                <c:pt idx="162">
                  <c:v>8.0500000000000007</c:v>
                </c:pt>
                <c:pt idx="163">
                  <c:v>8.1</c:v>
                </c:pt>
                <c:pt idx="164">
                  <c:v>8.15</c:v>
                </c:pt>
                <c:pt idx="165">
                  <c:v>8.1999999999999993</c:v>
                </c:pt>
                <c:pt idx="166">
                  <c:v>8.25</c:v>
                </c:pt>
                <c:pt idx="167">
                  <c:v>8.3000000000000007</c:v>
                </c:pt>
                <c:pt idx="168">
                  <c:v>8.35</c:v>
                </c:pt>
                <c:pt idx="169">
                  <c:v>8.4</c:v>
                </c:pt>
                <c:pt idx="170">
                  <c:v>8.4499999999999993</c:v>
                </c:pt>
                <c:pt idx="171">
                  <c:v>8.5</c:v>
                </c:pt>
                <c:pt idx="172">
                  <c:v>8.5500000000000007</c:v>
                </c:pt>
                <c:pt idx="173">
                  <c:v>8.6</c:v>
                </c:pt>
                <c:pt idx="174">
                  <c:v>8.65</c:v>
                </c:pt>
                <c:pt idx="175">
                  <c:v>8.6999999999999993</c:v>
                </c:pt>
                <c:pt idx="176">
                  <c:v>8.75</c:v>
                </c:pt>
                <c:pt idx="177">
                  <c:v>8.8000000000000007</c:v>
                </c:pt>
                <c:pt idx="178">
                  <c:v>8.85</c:v>
                </c:pt>
                <c:pt idx="179">
                  <c:v>8.9</c:v>
                </c:pt>
                <c:pt idx="180">
                  <c:v>8.9499999999999993</c:v>
                </c:pt>
                <c:pt idx="181">
                  <c:v>9</c:v>
                </c:pt>
                <c:pt idx="182">
                  <c:v>9.0500000000000007</c:v>
                </c:pt>
                <c:pt idx="183">
                  <c:v>9.1</c:v>
                </c:pt>
                <c:pt idx="184">
                  <c:v>9.15</c:v>
                </c:pt>
                <c:pt idx="185">
                  <c:v>9.1999999999999993</c:v>
                </c:pt>
                <c:pt idx="186">
                  <c:v>9.25</c:v>
                </c:pt>
                <c:pt idx="187">
                  <c:v>9.3000000000000007</c:v>
                </c:pt>
                <c:pt idx="188">
                  <c:v>9.35</c:v>
                </c:pt>
                <c:pt idx="189">
                  <c:v>9.4</c:v>
                </c:pt>
                <c:pt idx="190">
                  <c:v>9.4499999999999993</c:v>
                </c:pt>
                <c:pt idx="191">
                  <c:v>9.5</c:v>
                </c:pt>
                <c:pt idx="192">
                  <c:v>9.5500000000000007</c:v>
                </c:pt>
                <c:pt idx="193">
                  <c:v>9.6</c:v>
                </c:pt>
                <c:pt idx="194">
                  <c:v>9.65</c:v>
                </c:pt>
                <c:pt idx="195">
                  <c:v>9.6999999999999993</c:v>
                </c:pt>
                <c:pt idx="196">
                  <c:v>9.75</c:v>
                </c:pt>
                <c:pt idx="197">
                  <c:v>9.8000000000000007</c:v>
                </c:pt>
                <c:pt idx="198">
                  <c:v>9.85</c:v>
                </c:pt>
                <c:pt idx="199">
                  <c:v>9.9</c:v>
                </c:pt>
                <c:pt idx="200">
                  <c:v>9.9499999999999993</c:v>
                </c:pt>
                <c:pt idx="201">
                  <c:v>10</c:v>
                </c:pt>
              </c:numCache>
            </c:numRef>
          </c:xVal>
          <c:yVal>
            <c:numRef>
              <c:f>'_Simulasi Batang 2 Penyangga'!$X$11:$X$212</c:f>
              <c:numCache>
                <c:formatCode>0.000</c:formatCode>
                <c:ptCount val="202"/>
                <c:pt idx="0">
                  <c:v>0</c:v>
                </c:pt>
                <c:pt idx="1">
                  <c:v>34.212375000000002</c:v>
                </c:pt>
                <c:pt idx="2">
                  <c:v>68.179500000000004</c:v>
                </c:pt>
                <c:pt idx="3">
                  <c:v>101.90137500000002</c:v>
                </c:pt>
                <c:pt idx="4">
                  <c:v>135.37800000000001</c:v>
                </c:pt>
                <c:pt idx="5">
                  <c:v>168.609375</c:v>
                </c:pt>
                <c:pt idx="6">
                  <c:v>201.59550000000002</c:v>
                </c:pt>
                <c:pt idx="7">
                  <c:v>234.336375</c:v>
                </c:pt>
                <c:pt idx="8">
                  <c:v>266.83199999999999</c:v>
                </c:pt>
                <c:pt idx="9">
                  <c:v>299.08237500000007</c:v>
                </c:pt>
                <c:pt idx="10">
                  <c:v>331.08750000000003</c:v>
                </c:pt>
                <c:pt idx="11">
                  <c:v>362.84737500000006</c:v>
                </c:pt>
                <c:pt idx="12">
                  <c:v>394.36200000000002</c:v>
                </c:pt>
                <c:pt idx="13">
                  <c:v>425.63137499999999</c:v>
                </c:pt>
                <c:pt idx="14">
                  <c:v>456.65550000000002</c:v>
                </c:pt>
                <c:pt idx="15">
                  <c:v>487.4343750000001</c:v>
                </c:pt>
                <c:pt idx="16">
                  <c:v>517.96799999999996</c:v>
                </c:pt>
                <c:pt idx="17">
                  <c:v>548.25637500000005</c:v>
                </c:pt>
                <c:pt idx="18">
                  <c:v>578.29950000000008</c:v>
                </c:pt>
                <c:pt idx="19">
                  <c:v>608.09737500000006</c:v>
                </c:pt>
                <c:pt idx="20">
                  <c:v>637.65000000000009</c:v>
                </c:pt>
                <c:pt idx="21">
                  <c:v>666.95737500000007</c:v>
                </c:pt>
                <c:pt idx="22">
                  <c:v>696.01950000000011</c:v>
                </c:pt>
                <c:pt idx="23">
                  <c:v>724.83637500000009</c:v>
                </c:pt>
                <c:pt idx="24">
                  <c:v>753.40800000000013</c:v>
                </c:pt>
                <c:pt idx="25">
                  <c:v>781.734375</c:v>
                </c:pt>
                <c:pt idx="26">
                  <c:v>809.81550000000004</c:v>
                </c:pt>
                <c:pt idx="27">
                  <c:v>837.65137500000003</c:v>
                </c:pt>
                <c:pt idx="28">
                  <c:v>865.24199999999996</c:v>
                </c:pt>
                <c:pt idx="29">
                  <c:v>892.58737500000007</c:v>
                </c:pt>
                <c:pt idx="30">
                  <c:v>919.68750000000023</c:v>
                </c:pt>
                <c:pt idx="31">
                  <c:v>946.54237499999999</c:v>
                </c:pt>
                <c:pt idx="32">
                  <c:v>973.15200000000004</c:v>
                </c:pt>
                <c:pt idx="33">
                  <c:v>999.51637500000004</c:v>
                </c:pt>
                <c:pt idx="34">
                  <c:v>1025.6355000000001</c:v>
                </c:pt>
                <c:pt idx="35">
                  <c:v>1051.5093750000001</c:v>
                </c:pt>
                <c:pt idx="36">
                  <c:v>1077.1380000000001</c:v>
                </c:pt>
                <c:pt idx="37">
                  <c:v>1102.5213750000003</c:v>
                </c:pt>
                <c:pt idx="38">
                  <c:v>1127.6595</c:v>
                </c:pt>
                <c:pt idx="39">
                  <c:v>1152.552375</c:v>
                </c:pt>
                <c:pt idx="40">
                  <c:v>1177.2</c:v>
                </c:pt>
                <c:pt idx="41">
                  <c:v>1201.6023749999999</c:v>
                </c:pt>
                <c:pt idx="42">
                  <c:v>1225.7595000000001</c:v>
                </c:pt>
                <c:pt idx="43">
                  <c:v>1249.6713749999999</c:v>
                </c:pt>
                <c:pt idx="44">
                  <c:v>1273.3380000000002</c:v>
                </c:pt>
                <c:pt idx="45">
                  <c:v>1296.7593750000001</c:v>
                </c:pt>
                <c:pt idx="46">
                  <c:v>1319.9355</c:v>
                </c:pt>
                <c:pt idx="47">
                  <c:v>1342.8663750000001</c:v>
                </c:pt>
                <c:pt idx="48">
                  <c:v>1365.5520000000001</c:v>
                </c:pt>
                <c:pt idx="49">
                  <c:v>1387.992375</c:v>
                </c:pt>
                <c:pt idx="50">
                  <c:v>1410.1875</c:v>
                </c:pt>
                <c:pt idx="51">
                  <c:v>1432.137375</c:v>
                </c:pt>
                <c:pt idx="52">
                  <c:v>1453.8420000000001</c:v>
                </c:pt>
                <c:pt idx="53">
                  <c:v>1475.301375</c:v>
                </c:pt>
                <c:pt idx="54">
                  <c:v>1496.5155</c:v>
                </c:pt>
                <c:pt idx="55">
                  <c:v>1517.4843750000002</c:v>
                </c:pt>
                <c:pt idx="56">
                  <c:v>1538.2080000000001</c:v>
                </c:pt>
                <c:pt idx="57">
                  <c:v>1558.6863750000002</c:v>
                </c:pt>
                <c:pt idx="58">
                  <c:v>1578.9195</c:v>
                </c:pt>
                <c:pt idx="59">
                  <c:v>1598.9073750000002</c:v>
                </c:pt>
                <c:pt idx="60">
                  <c:v>1618.6500000000003</c:v>
                </c:pt>
                <c:pt idx="61">
                  <c:v>1638.147375</c:v>
                </c:pt>
                <c:pt idx="62">
                  <c:v>1657.3995</c:v>
                </c:pt>
                <c:pt idx="63">
                  <c:v>1676.406375</c:v>
                </c:pt>
                <c:pt idx="64">
                  <c:v>1695.1679999999999</c:v>
                </c:pt>
                <c:pt idx="65">
                  <c:v>1713.684375</c:v>
                </c:pt>
                <c:pt idx="66">
                  <c:v>1731.9555</c:v>
                </c:pt>
                <c:pt idx="67">
                  <c:v>1749.9813750000003</c:v>
                </c:pt>
                <c:pt idx="68">
                  <c:v>1767.7620000000002</c:v>
                </c:pt>
                <c:pt idx="69">
                  <c:v>1785.2973750000001</c:v>
                </c:pt>
                <c:pt idx="70">
                  <c:v>1802.5875000000001</c:v>
                </c:pt>
                <c:pt idx="71">
                  <c:v>1819.6323749999999</c:v>
                </c:pt>
                <c:pt idx="72">
                  <c:v>1836.4320000000002</c:v>
                </c:pt>
                <c:pt idx="73">
                  <c:v>1852.986375</c:v>
                </c:pt>
                <c:pt idx="74">
                  <c:v>1869.2955000000004</c:v>
                </c:pt>
                <c:pt idx="75">
                  <c:v>1885.359375</c:v>
                </c:pt>
                <c:pt idx="76">
                  <c:v>1901.1779999999999</c:v>
                </c:pt>
                <c:pt idx="77">
                  <c:v>1916.7513749999998</c:v>
                </c:pt>
                <c:pt idx="78">
                  <c:v>1932.0795000000001</c:v>
                </c:pt>
                <c:pt idx="79">
                  <c:v>1947.1623750000001</c:v>
                </c:pt>
                <c:pt idx="80">
                  <c:v>1962</c:v>
                </c:pt>
                <c:pt idx="81">
                  <c:v>1976.5923750000002</c:v>
                </c:pt>
                <c:pt idx="82">
                  <c:v>1990.9395</c:v>
                </c:pt>
                <c:pt idx="83">
                  <c:v>2005.0413750000002</c:v>
                </c:pt>
                <c:pt idx="84">
                  <c:v>2018.8980000000001</c:v>
                </c:pt>
                <c:pt idx="85">
                  <c:v>2032.5093750000003</c:v>
                </c:pt>
                <c:pt idx="86">
                  <c:v>2045.8755000000001</c:v>
                </c:pt>
                <c:pt idx="87">
                  <c:v>2058.9963750000002</c:v>
                </c:pt>
                <c:pt idx="88">
                  <c:v>2071.8720000000003</c:v>
                </c:pt>
                <c:pt idx="89">
                  <c:v>2084.502375</c:v>
                </c:pt>
                <c:pt idx="90">
                  <c:v>2096.8874999999998</c:v>
                </c:pt>
                <c:pt idx="91">
                  <c:v>2109.0273750000001</c:v>
                </c:pt>
                <c:pt idx="92">
                  <c:v>2120.9220000000005</c:v>
                </c:pt>
                <c:pt idx="93">
                  <c:v>2132.5713750000004</c:v>
                </c:pt>
                <c:pt idx="94">
                  <c:v>2143.9755</c:v>
                </c:pt>
                <c:pt idx="95">
                  <c:v>2155.1343750000005</c:v>
                </c:pt>
                <c:pt idx="96">
                  <c:v>2166.0480000000007</c:v>
                </c:pt>
                <c:pt idx="97">
                  <c:v>2176.716375</c:v>
                </c:pt>
                <c:pt idx="98">
                  <c:v>2187.1395000000002</c:v>
                </c:pt>
                <c:pt idx="99">
                  <c:v>2197.3173750000005</c:v>
                </c:pt>
                <c:pt idx="100">
                  <c:v>2207.25</c:v>
                </c:pt>
                <c:pt idx="101">
                  <c:v>2216.937375</c:v>
                </c:pt>
                <c:pt idx="102">
                  <c:v>2226.3795</c:v>
                </c:pt>
                <c:pt idx="103">
                  <c:v>2235.5763750000006</c:v>
                </c:pt>
                <c:pt idx="104">
                  <c:v>2244.5280000000002</c:v>
                </c:pt>
                <c:pt idx="105">
                  <c:v>2253.234375</c:v>
                </c:pt>
                <c:pt idx="106">
                  <c:v>2261.6955000000003</c:v>
                </c:pt>
                <c:pt idx="107">
                  <c:v>2269.9113749999997</c:v>
                </c:pt>
                <c:pt idx="108">
                  <c:v>2277.8820000000001</c:v>
                </c:pt>
                <c:pt idx="109">
                  <c:v>2285.6073750000005</c:v>
                </c:pt>
                <c:pt idx="110">
                  <c:v>2293.0875000000005</c:v>
                </c:pt>
                <c:pt idx="111">
                  <c:v>2300.3223749999997</c:v>
                </c:pt>
                <c:pt idx="112">
                  <c:v>2307.3119999999999</c:v>
                </c:pt>
                <c:pt idx="113">
                  <c:v>2314.0563750000001</c:v>
                </c:pt>
                <c:pt idx="114">
                  <c:v>2320.5555000000004</c:v>
                </c:pt>
                <c:pt idx="115">
                  <c:v>2326.8093749999998</c:v>
                </c:pt>
                <c:pt idx="116">
                  <c:v>2332.8180000000002</c:v>
                </c:pt>
                <c:pt idx="117">
                  <c:v>2338.5813750000002</c:v>
                </c:pt>
                <c:pt idx="118">
                  <c:v>2344.0995000000003</c:v>
                </c:pt>
                <c:pt idx="119">
                  <c:v>2349.3723749999999</c:v>
                </c:pt>
                <c:pt idx="120">
                  <c:v>2354.4000000000005</c:v>
                </c:pt>
                <c:pt idx="121">
                  <c:v>2359.1823749999999</c:v>
                </c:pt>
                <c:pt idx="122">
                  <c:v>2363.7195000000002</c:v>
                </c:pt>
                <c:pt idx="123">
                  <c:v>2368.011375000001</c:v>
                </c:pt>
                <c:pt idx="124">
                  <c:v>2372.058</c:v>
                </c:pt>
                <c:pt idx="125">
                  <c:v>2375.859375</c:v>
                </c:pt>
                <c:pt idx="126">
                  <c:v>2379.4155000000001</c:v>
                </c:pt>
                <c:pt idx="127">
                  <c:v>2382.7263750000002</c:v>
                </c:pt>
                <c:pt idx="128">
                  <c:v>2385.7919999999995</c:v>
                </c:pt>
                <c:pt idx="129">
                  <c:v>2388.6123750000002</c:v>
                </c:pt>
                <c:pt idx="130">
                  <c:v>2391.1875</c:v>
                </c:pt>
                <c:pt idx="131">
                  <c:v>2393.5173750000004</c:v>
                </c:pt>
                <c:pt idx="132">
                  <c:v>2395.6020000000003</c:v>
                </c:pt>
                <c:pt idx="133">
                  <c:v>2398.0108945500001</c:v>
                </c:pt>
                <c:pt idx="134">
                  <c:v>2399.0355000000004</c:v>
                </c:pt>
                <c:pt idx="135">
                  <c:v>2400.3843750000001</c:v>
                </c:pt>
                <c:pt idx="136">
                  <c:v>2401.4880000000003</c:v>
                </c:pt>
                <c:pt idx="137">
                  <c:v>2402.346375000001</c:v>
                </c:pt>
                <c:pt idx="138">
                  <c:v>2402.9594999999999</c:v>
                </c:pt>
                <c:pt idx="139">
                  <c:v>2403.3273750000003</c:v>
                </c:pt>
                <c:pt idx="140">
                  <c:v>2403.4500000000003</c:v>
                </c:pt>
                <c:pt idx="141">
                  <c:v>2403.3273750000008</c:v>
                </c:pt>
                <c:pt idx="142">
                  <c:v>2402.9594999999999</c:v>
                </c:pt>
                <c:pt idx="143">
                  <c:v>2402.3463750000005</c:v>
                </c:pt>
                <c:pt idx="144">
                  <c:v>2401.4880000000003</c:v>
                </c:pt>
                <c:pt idx="145">
                  <c:v>2400.3843750000005</c:v>
                </c:pt>
                <c:pt idx="146">
                  <c:v>2399.0355</c:v>
                </c:pt>
                <c:pt idx="147">
                  <c:v>2397.4413750000003</c:v>
                </c:pt>
                <c:pt idx="148">
                  <c:v>2395.6020000000008</c:v>
                </c:pt>
                <c:pt idx="149">
                  <c:v>2393.5173750000004</c:v>
                </c:pt>
                <c:pt idx="150">
                  <c:v>2391.1875</c:v>
                </c:pt>
                <c:pt idx="151">
                  <c:v>2388.6123750000002</c:v>
                </c:pt>
                <c:pt idx="152">
                  <c:v>2385.7919999999999</c:v>
                </c:pt>
                <c:pt idx="153">
                  <c:v>2382.7263750000002</c:v>
                </c:pt>
                <c:pt idx="154">
                  <c:v>2379.4154999999996</c:v>
                </c:pt>
                <c:pt idx="155">
                  <c:v>2375.859375</c:v>
                </c:pt>
                <c:pt idx="156">
                  <c:v>2372.058</c:v>
                </c:pt>
                <c:pt idx="157">
                  <c:v>2368.0113750000005</c:v>
                </c:pt>
                <c:pt idx="158">
                  <c:v>2363.7195000000002</c:v>
                </c:pt>
                <c:pt idx="159">
                  <c:v>2359.1823750000003</c:v>
                </c:pt>
                <c:pt idx="160">
                  <c:v>2354.4000009810006</c:v>
                </c:pt>
                <c:pt idx="161">
                  <c:v>2354.4</c:v>
                </c:pt>
                <c:pt idx="162">
                  <c:v>2300.3223749999993</c:v>
                </c:pt>
                <c:pt idx="163">
                  <c:v>2245.9995000000008</c:v>
                </c:pt>
                <c:pt idx="164">
                  <c:v>2191.4313749999997</c:v>
                </c:pt>
                <c:pt idx="165">
                  <c:v>2136.6180000000004</c:v>
                </c:pt>
                <c:pt idx="166">
                  <c:v>2081.5593750000003</c:v>
                </c:pt>
                <c:pt idx="167">
                  <c:v>2026.2554999999993</c:v>
                </c:pt>
                <c:pt idx="168">
                  <c:v>1970.7063750000004</c:v>
                </c:pt>
                <c:pt idx="169">
                  <c:v>1914.912</c:v>
                </c:pt>
                <c:pt idx="170">
                  <c:v>1858.8723750000008</c:v>
                </c:pt>
                <c:pt idx="171">
                  <c:v>1802.5875000000005</c:v>
                </c:pt>
                <c:pt idx="172">
                  <c:v>1746.0573749999994</c:v>
                </c:pt>
                <c:pt idx="173">
                  <c:v>1689.2820000000004</c:v>
                </c:pt>
                <c:pt idx="174">
                  <c:v>1632.2613750000003</c:v>
                </c:pt>
                <c:pt idx="175">
                  <c:v>1574.9955000000009</c:v>
                </c:pt>
                <c:pt idx="176">
                  <c:v>1517.484375</c:v>
                </c:pt>
                <c:pt idx="177">
                  <c:v>1459.7279999999996</c:v>
                </c:pt>
                <c:pt idx="178">
                  <c:v>1401.7263750000004</c:v>
                </c:pt>
                <c:pt idx="179">
                  <c:v>1343.4794999999997</c:v>
                </c:pt>
                <c:pt idx="180">
                  <c:v>1284.9873750000011</c:v>
                </c:pt>
                <c:pt idx="181">
                  <c:v>1226.25</c:v>
                </c:pt>
                <c:pt idx="182">
                  <c:v>1167.2673749999994</c:v>
                </c:pt>
                <c:pt idx="183">
                  <c:v>1108.039500000001</c:v>
                </c:pt>
                <c:pt idx="184">
                  <c:v>1048.5663749999987</c:v>
                </c:pt>
                <c:pt idx="185">
                  <c:v>988.84800000000132</c:v>
                </c:pt>
                <c:pt idx="186">
                  <c:v>928.88437500000055</c:v>
                </c:pt>
                <c:pt idx="187">
                  <c:v>868.67549999999983</c:v>
                </c:pt>
                <c:pt idx="188">
                  <c:v>808.22137500000076</c:v>
                </c:pt>
                <c:pt idx="189">
                  <c:v>747.52199999999925</c:v>
                </c:pt>
                <c:pt idx="190">
                  <c:v>686.5773750000003</c:v>
                </c:pt>
                <c:pt idx="191">
                  <c:v>625.38750000000073</c:v>
                </c:pt>
                <c:pt idx="192">
                  <c:v>563.95237499999939</c:v>
                </c:pt>
                <c:pt idx="193">
                  <c:v>502.27200000000153</c:v>
                </c:pt>
                <c:pt idx="194">
                  <c:v>440.34637500000031</c:v>
                </c:pt>
                <c:pt idx="195">
                  <c:v>378.17550000000074</c:v>
                </c:pt>
                <c:pt idx="196">
                  <c:v>315.75937500000055</c:v>
                </c:pt>
                <c:pt idx="197">
                  <c:v>253.09799999999859</c:v>
                </c:pt>
                <c:pt idx="198">
                  <c:v>190.19137500000011</c:v>
                </c:pt>
                <c:pt idx="199">
                  <c:v>127.03950000000009</c:v>
                </c:pt>
                <c:pt idx="200">
                  <c:v>63.642375000000811</c:v>
                </c:pt>
                <c:pt idx="20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04920"/>
        <c:axId val="324797472"/>
      </c:scatterChart>
      <c:valAx>
        <c:axId val="32480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97472"/>
        <c:crosses val="autoZero"/>
        <c:crossBetween val="midCat"/>
      </c:valAx>
      <c:valAx>
        <c:axId val="3247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0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Baja'!$K$30</c:f>
              <c:strCache>
                <c:ptCount val="1"/>
                <c:pt idx="0">
                  <c:v>normal_bending_stress(i)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Baja'!$K$31:$K$231</c:f>
              <c:numCache>
                <c:formatCode>General</c:formatCode>
                <c:ptCount val="201"/>
                <c:pt idx="0">
                  <c:v>0</c:v>
                </c:pt>
                <c:pt idx="1">
                  <c:v>1963734.5170574293</c:v>
                </c:pt>
                <c:pt idx="2">
                  <c:v>3901275.4812961007</c:v>
                </c:pt>
                <c:pt idx="3">
                  <c:v>5812622.8927160166</c:v>
                </c:pt>
                <c:pt idx="4">
                  <c:v>7697776.751317177</c:v>
                </c:pt>
                <c:pt idx="5">
                  <c:v>9556737.0570995808</c:v>
                </c:pt>
                <c:pt idx="6">
                  <c:v>11389503.810063224</c:v>
                </c:pt>
                <c:pt idx="7">
                  <c:v>13196077.010208117</c:v>
                </c:pt>
                <c:pt idx="8">
                  <c:v>14976456.657534249</c:v>
                </c:pt>
                <c:pt idx="9">
                  <c:v>16730642.752041623</c:v>
                </c:pt>
                <c:pt idx="10">
                  <c:v>18458635.293730248</c:v>
                </c:pt>
                <c:pt idx="11">
                  <c:v>20160434.282600109</c:v>
                </c:pt>
                <c:pt idx="12">
                  <c:v>21836039.718651216</c:v>
                </c:pt>
                <c:pt idx="13">
                  <c:v>23485451.601883564</c:v>
                </c:pt>
                <c:pt idx="14">
                  <c:v>25108669.932297163</c:v>
                </c:pt>
                <c:pt idx="15">
                  <c:v>26705694.709892005</c:v>
                </c:pt>
                <c:pt idx="16">
                  <c:v>28276525.934668075</c:v>
                </c:pt>
                <c:pt idx="17">
                  <c:v>29821163.6066254</c:v>
                </c:pt>
                <c:pt idx="18">
                  <c:v>31339607.725763973</c:v>
                </c:pt>
                <c:pt idx="19">
                  <c:v>32831858.292083781</c:v>
                </c:pt>
                <c:pt idx="20">
                  <c:v>34297915.305584833</c:v>
                </c:pt>
                <c:pt idx="21">
                  <c:v>35737778.766267128</c:v>
                </c:pt>
                <c:pt idx="22">
                  <c:v>37151448.674130663</c:v>
                </c:pt>
                <c:pt idx="23">
                  <c:v>38538925.029175453</c:v>
                </c:pt>
                <c:pt idx="24">
                  <c:v>39900207.831401482</c:v>
                </c:pt>
                <c:pt idx="25">
                  <c:v>41235297.080808751</c:v>
                </c:pt>
                <c:pt idx="26">
                  <c:v>42544192.777397268</c:v>
                </c:pt>
                <c:pt idx="27">
                  <c:v>43826894.921167031</c:v>
                </c:pt>
                <c:pt idx="28">
                  <c:v>45083403.512118027</c:v>
                </c:pt>
                <c:pt idx="29">
                  <c:v>46313718.550250269</c:v>
                </c:pt>
                <c:pt idx="30">
                  <c:v>47517840.03556376</c:v>
                </c:pt>
                <c:pt idx="31">
                  <c:v>48695767.968058497</c:v>
                </c:pt>
                <c:pt idx="32">
                  <c:v>49847502.347734459</c:v>
                </c:pt>
                <c:pt idx="33">
                  <c:v>50973043.174591683</c:v>
                </c:pt>
                <c:pt idx="34">
                  <c:v>52072390.448630154</c:v>
                </c:pt>
                <c:pt idx="35">
                  <c:v>53145544.169849858</c:v>
                </c:pt>
                <c:pt idx="36">
                  <c:v>54192504.338250794</c:v>
                </c:pt>
                <c:pt idx="37">
                  <c:v>55213270.953832999</c:v>
                </c:pt>
                <c:pt idx="38">
                  <c:v>56207844.016596437</c:v>
                </c:pt>
                <c:pt idx="39">
                  <c:v>57176223.526541092</c:v>
                </c:pt>
                <c:pt idx="40">
                  <c:v>58118409.483667038</c:v>
                </c:pt>
                <c:pt idx="41">
                  <c:v>59034401.88797421</c:v>
                </c:pt>
                <c:pt idx="42">
                  <c:v>59924200.739462607</c:v>
                </c:pt>
                <c:pt idx="43">
                  <c:v>60787806.03813225</c:v>
                </c:pt>
                <c:pt idx="44">
                  <c:v>61625217.783983149</c:v>
                </c:pt>
                <c:pt idx="45">
                  <c:v>62436435.977015302</c:v>
                </c:pt>
                <c:pt idx="46">
                  <c:v>63221460.617228664</c:v>
                </c:pt>
                <c:pt idx="47">
                  <c:v>63980291.704623312</c:v>
                </c:pt>
                <c:pt idx="48">
                  <c:v>64712929.239199169</c:v>
                </c:pt>
                <c:pt idx="49">
                  <c:v>65419373.220956303</c:v>
                </c:pt>
                <c:pt idx="50">
                  <c:v>66099623.649894632</c:v>
                </c:pt>
                <c:pt idx="51">
                  <c:v>66753680.526014224</c:v>
                </c:pt>
                <c:pt idx="52">
                  <c:v>67381543.849315092</c:v>
                </c:pt>
                <c:pt idx="53">
                  <c:v>67983213.61979717</c:v>
                </c:pt>
                <c:pt idx="54">
                  <c:v>68558689.837460503</c:v>
                </c:pt>
                <c:pt idx="55">
                  <c:v>69107972.50230509</c:v>
                </c:pt>
                <c:pt idx="56">
                  <c:v>69631061.614330888</c:v>
                </c:pt>
                <c:pt idx="57">
                  <c:v>70127957.17353794</c:v>
                </c:pt>
                <c:pt idx="58">
                  <c:v>70598659.179926261</c:v>
                </c:pt>
                <c:pt idx="59">
                  <c:v>71043167.633495793</c:v>
                </c:pt>
                <c:pt idx="60">
                  <c:v>71461482.534246594</c:v>
                </c:pt>
                <c:pt idx="61">
                  <c:v>71853603.882178634</c:v>
                </c:pt>
                <c:pt idx="62">
                  <c:v>72219531.677291915</c:v>
                </c:pt>
                <c:pt idx="63">
                  <c:v>72559265.919586435</c:v>
                </c:pt>
                <c:pt idx="64">
                  <c:v>72872806.60906218</c:v>
                </c:pt>
                <c:pt idx="65">
                  <c:v>73160153.745719194</c:v>
                </c:pt>
                <c:pt idx="66">
                  <c:v>73421307.329557449</c:v>
                </c:pt>
                <c:pt idx="67">
                  <c:v>73656267.360576943</c:v>
                </c:pt>
                <c:pt idx="68">
                  <c:v>73865033.838777691</c:v>
                </c:pt>
                <c:pt idx="69">
                  <c:v>74047606.764159679</c:v>
                </c:pt>
                <c:pt idx="70">
                  <c:v>74203986.136722907</c:v>
                </c:pt>
                <c:pt idx="71">
                  <c:v>74334171.956467345</c:v>
                </c:pt>
                <c:pt idx="72">
                  <c:v>74438164.223393068</c:v>
                </c:pt>
                <c:pt idx="73">
                  <c:v>74515962.937500015</c:v>
                </c:pt>
                <c:pt idx="74">
                  <c:v>74567568.098788217</c:v>
                </c:pt>
                <c:pt idx="75">
                  <c:v>74592979.707257673</c:v>
                </c:pt>
                <c:pt idx="76">
                  <c:v>74592197.762908354</c:v>
                </c:pt>
                <c:pt idx="77">
                  <c:v>74565222.26574029</c:v>
                </c:pt>
                <c:pt idx="78">
                  <c:v>74512053.215753436</c:v>
                </c:pt>
                <c:pt idx="79">
                  <c:v>74432690.612947866</c:v>
                </c:pt>
                <c:pt idx="80">
                  <c:v>74327134.457323536</c:v>
                </c:pt>
                <c:pt idx="81">
                  <c:v>74195384.748880446</c:v>
                </c:pt>
                <c:pt idx="82">
                  <c:v>74037441.48761858</c:v>
                </c:pt>
                <c:pt idx="83">
                  <c:v>73853304.673537984</c:v>
                </c:pt>
                <c:pt idx="84">
                  <c:v>73642974.306638584</c:v>
                </c:pt>
                <c:pt idx="85">
                  <c:v>73406450.386920467</c:v>
                </c:pt>
                <c:pt idx="86">
                  <c:v>72854291.396996856</c:v>
                </c:pt>
                <c:pt idx="87">
                  <c:v>71552335.060787708</c:v>
                </c:pt>
                <c:pt idx="88">
                  <c:v>70224185.171759784</c:v>
                </c:pt>
                <c:pt idx="89">
                  <c:v>68869841.729913116</c:v>
                </c:pt>
                <c:pt idx="90">
                  <c:v>67489304.735247701</c:v>
                </c:pt>
                <c:pt idx="91">
                  <c:v>66082574.187763453</c:v>
                </c:pt>
                <c:pt idx="92">
                  <c:v>64649650.087460518</c:v>
                </c:pt>
                <c:pt idx="93">
                  <c:v>63190532.434338823</c:v>
                </c:pt>
                <c:pt idx="94">
                  <c:v>61705221.228398353</c:v>
                </c:pt>
                <c:pt idx="95">
                  <c:v>60193716.46963913</c:v>
                </c:pt>
                <c:pt idx="96">
                  <c:v>58656018.158061169</c:v>
                </c:pt>
                <c:pt idx="97">
                  <c:v>57092126.293664455</c:v>
                </c:pt>
                <c:pt idx="98">
                  <c:v>55502040.876448959</c:v>
                </c:pt>
                <c:pt idx="99">
                  <c:v>53885761.906414703</c:v>
                </c:pt>
                <c:pt idx="100">
                  <c:v>52243289.383561671</c:v>
                </c:pt>
                <c:pt idx="101">
                  <c:v>50574623.307889946</c:v>
                </c:pt>
                <c:pt idx="102">
                  <c:v>48879763.679399386</c:v>
                </c:pt>
                <c:pt idx="103">
                  <c:v>47158710.498090133</c:v>
                </c:pt>
                <c:pt idx="104">
                  <c:v>45411463.763962112</c:v>
                </c:pt>
                <c:pt idx="105">
                  <c:v>43638023.477015287</c:v>
                </c:pt>
                <c:pt idx="106">
                  <c:v>41838389.637249783</c:v>
                </c:pt>
                <c:pt idx="107">
                  <c:v>40012562.244665504</c:v>
                </c:pt>
                <c:pt idx="108">
                  <c:v>38160541.299262419</c:v>
                </c:pt>
                <c:pt idx="109">
                  <c:v>36282326.801040605</c:v>
                </c:pt>
                <c:pt idx="110">
                  <c:v>34377918.750000052</c:v>
                </c:pt>
                <c:pt idx="111">
                  <c:v>32447317.146140739</c:v>
                </c:pt>
                <c:pt idx="112">
                  <c:v>30490521.989462666</c:v>
                </c:pt>
                <c:pt idx="113">
                  <c:v>28507533.279965837</c:v>
                </c:pt>
                <c:pt idx="114">
                  <c:v>26498351.017650168</c:v>
                </c:pt>
                <c:pt idx="115">
                  <c:v>24462975.202515814</c:v>
                </c:pt>
                <c:pt idx="116">
                  <c:v>22401405.834562756</c:v>
                </c:pt>
                <c:pt idx="117">
                  <c:v>20313642.913790848</c:v>
                </c:pt>
                <c:pt idx="118">
                  <c:v>18199686.440200247</c:v>
                </c:pt>
                <c:pt idx="119">
                  <c:v>16059536.413790889</c:v>
                </c:pt>
                <c:pt idx="120">
                  <c:v>13893192.834562706</c:v>
                </c:pt>
                <c:pt idx="121">
                  <c:v>11700655.702515872</c:v>
                </c:pt>
                <c:pt idx="122">
                  <c:v>9481925.017650241</c:v>
                </c:pt>
                <c:pt idx="123">
                  <c:v>7237000.7799657816</c:v>
                </c:pt>
                <c:pt idx="124">
                  <c:v>4965882.9894626327</c:v>
                </c:pt>
                <c:pt idx="125">
                  <c:v>2668571.646140743</c:v>
                </c:pt>
                <c:pt idx="126">
                  <c:v>345066.75000009459</c:v>
                </c:pt>
                <c:pt idx="127">
                  <c:v>-2004631.6989593497</c:v>
                </c:pt>
                <c:pt idx="128">
                  <c:v>-4380523.7007375797</c:v>
                </c:pt>
                <c:pt idx="129">
                  <c:v>-6782609.2553344974</c:v>
                </c:pt>
                <c:pt idx="130">
                  <c:v>-9210888.3627502434</c:v>
                </c:pt>
                <c:pt idx="131">
                  <c:v>-11665361.022984661</c:v>
                </c:pt>
                <c:pt idx="132">
                  <c:v>-14146027.236037835</c:v>
                </c:pt>
                <c:pt idx="133">
                  <c:v>-16652887.001909878</c:v>
                </c:pt>
                <c:pt idx="134">
                  <c:v>-19185940.320600569</c:v>
                </c:pt>
                <c:pt idx="135">
                  <c:v>-21745187.192110039</c:v>
                </c:pt>
                <c:pt idx="136">
                  <c:v>-24330627.616438273</c:v>
                </c:pt>
                <c:pt idx="137">
                  <c:v>-26942261.593585268</c:v>
                </c:pt>
                <c:pt idx="138">
                  <c:v>-29580089.123551022</c:v>
                </c:pt>
                <c:pt idx="139">
                  <c:v>-32244110.206335574</c:v>
                </c:pt>
                <c:pt idx="140">
                  <c:v>-34934324.841938823</c:v>
                </c:pt>
                <c:pt idx="141">
                  <c:v>-37650733.030360818</c:v>
                </c:pt>
                <c:pt idx="142">
                  <c:v>-40393334.771601669</c:v>
                </c:pt>
                <c:pt idx="143">
                  <c:v>-42551426.554070033</c:v>
                </c:pt>
                <c:pt idx="144">
                  <c:v>-41071490.819810249</c:v>
                </c:pt>
                <c:pt idx="145">
                  <c:v>-39617748.638369329</c:v>
                </c:pt>
                <c:pt idx="146">
                  <c:v>-38190200.009747125</c:v>
                </c:pt>
                <c:pt idx="147">
                  <c:v>-36788844.933943599</c:v>
                </c:pt>
                <c:pt idx="148">
                  <c:v>-35413683.410958923</c:v>
                </c:pt>
                <c:pt idx="149">
                  <c:v>-34064715.440792903</c:v>
                </c:pt>
                <c:pt idx="150">
                  <c:v>-32741941.02344567</c:v>
                </c:pt>
                <c:pt idx="151">
                  <c:v>-31445360.158917237</c:v>
                </c:pt>
                <c:pt idx="152">
                  <c:v>-30174972.847207561</c:v>
                </c:pt>
                <c:pt idx="153">
                  <c:v>-28930779.088316575</c:v>
                </c:pt>
                <c:pt idx="154">
                  <c:v>-27712778.882244412</c:v>
                </c:pt>
                <c:pt idx="155">
                  <c:v>-26520972.228991035</c:v>
                </c:pt>
                <c:pt idx="156">
                  <c:v>-25355359.128556374</c:v>
                </c:pt>
                <c:pt idx="157">
                  <c:v>-24215939.580940429</c:v>
                </c:pt>
                <c:pt idx="158">
                  <c:v>-23102713.586143292</c:v>
                </c:pt>
                <c:pt idx="159">
                  <c:v>-22015681.14416486</c:v>
                </c:pt>
                <c:pt idx="160">
                  <c:v>-20954842.255005211</c:v>
                </c:pt>
                <c:pt idx="161">
                  <c:v>-19920196.918664362</c:v>
                </c:pt>
                <c:pt idx="162">
                  <c:v>-18911745.135142144</c:v>
                </c:pt>
                <c:pt idx="163">
                  <c:v>-17929486.90443882</c:v>
                </c:pt>
                <c:pt idx="164">
                  <c:v>-16973422.226554248</c:v>
                </c:pt>
                <c:pt idx="165">
                  <c:v>-16043551.101488387</c:v>
                </c:pt>
                <c:pt idx="166">
                  <c:v>-15139873.529241245</c:v>
                </c:pt>
                <c:pt idx="167">
                  <c:v>-14262389.509812925</c:v>
                </c:pt>
                <c:pt idx="168">
                  <c:v>-13411099.043203373</c:v>
                </c:pt>
                <c:pt idx="169">
                  <c:v>-12586002.129412526</c:v>
                </c:pt>
                <c:pt idx="170">
                  <c:v>-11787098.768440483</c:v>
                </c:pt>
                <c:pt idx="171">
                  <c:v>-11014388.960287066</c:v>
                </c:pt>
                <c:pt idx="172">
                  <c:v>-10267872.704952648</c:v>
                </c:pt>
                <c:pt idx="173">
                  <c:v>-9547550.0024367366</c:v>
                </c:pt>
                <c:pt idx="174">
                  <c:v>-8853420.8527397048</c:v>
                </c:pt>
                <c:pt idx="175">
                  <c:v>-8185485.2558613429</c:v>
                </c:pt>
                <c:pt idx="176">
                  <c:v>-7543743.2118018689</c:v>
                </c:pt>
                <c:pt idx="177">
                  <c:v>-6928194.720561089</c:v>
                </c:pt>
                <c:pt idx="178">
                  <c:v>-6338839.7821390806</c:v>
                </c:pt>
                <c:pt idx="179">
                  <c:v>-5775678.396535689</c:v>
                </c:pt>
                <c:pt idx="180">
                  <c:v>-5238710.5637512272</c:v>
                </c:pt>
                <c:pt idx="181">
                  <c:v>-4727936.2837855676</c:v>
                </c:pt>
                <c:pt idx="182">
                  <c:v>-4243355.5566386022</c:v>
                </c:pt>
                <c:pt idx="183">
                  <c:v>-3784968.3823103197</c:v>
                </c:pt>
                <c:pt idx="184">
                  <c:v>-3352774.7608009023</c:v>
                </c:pt>
                <c:pt idx="185">
                  <c:v>-2946774.6921101152</c:v>
                </c:pt>
                <c:pt idx="186">
                  <c:v>-2566968.1762381508</c:v>
                </c:pt>
                <c:pt idx="187">
                  <c:v>-2213355.2131849444</c:v>
                </c:pt>
                <c:pt idx="188">
                  <c:v>-1885935.8029504542</c:v>
                </c:pt>
                <c:pt idx="189">
                  <c:v>-1584709.9455346789</c:v>
                </c:pt>
                <c:pt idx="190">
                  <c:v>-1309677.6409377907</c:v>
                </c:pt>
                <c:pt idx="191">
                  <c:v>-1060838.8891595539</c:v>
                </c:pt>
                <c:pt idx="192">
                  <c:v>-838193.69020020426</c:v>
                </c:pt>
                <c:pt idx="193">
                  <c:v>-641742.04405939812</c:v>
                </c:pt>
                <c:pt idx="194">
                  <c:v>-471483.95073752222</c:v>
                </c:pt>
                <c:pt idx="195">
                  <c:v>-327419.41023444769</c:v>
                </c:pt>
                <c:pt idx="196">
                  <c:v>-209548.42254993835</c:v>
                </c:pt>
                <c:pt idx="197">
                  <c:v>-117870.98768431616</c:v>
                </c:pt>
                <c:pt idx="198">
                  <c:v>-52387.105637495311</c:v>
                </c:pt>
                <c:pt idx="199">
                  <c:v>-13096.776409261123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Baja'!$X$30</c:f>
              <c:strCache>
                <c:ptCount val="1"/>
                <c:pt idx="0">
                  <c:v>normal_bending_stress_0(i)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Baja'!$X$31:$X$231</c:f>
              <c:numCache>
                <c:formatCode>General</c:formatCode>
                <c:ptCount val="201"/>
                <c:pt idx="0">
                  <c:v>0</c:v>
                </c:pt>
                <c:pt idx="1">
                  <c:v>405218.12434141192</c:v>
                </c:pt>
                <c:pt idx="2">
                  <c:v>810436.24868282385</c:v>
                </c:pt>
                <c:pt idx="3">
                  <c:v>1215654.3730242357</c:v>
                </c:pt>
                <c:pt idx="4">
                  <c:v>1620872.4973656477</c:v>
                </c:pt>
                <c:pt idx="5">
                  <c:v>2026090.6217070599</c:v>
                </c:pt>
                <c:pt idx="6">
                  <c:v>2431308.7460484714</c:v>
                </c:pt>
                <c:pt idx="7">
                  <c:v>2836526.8703898839</c:v>
                </c:pt>
                <c:pt idx="8">
                  <c:v>3241744.9947312954</c:v>
                </c:pt>
                <c:pt idx="9">
                  <c:v>3646963.1190727078</c:v>
                </c:pt>
                <c:pt idx="10">
                  <c:v>4052181.2434141198</c:v>
                </c:pt>
                <c:pt idx="11">
                  <c:v>4457399.3677555313</c:v>
                </c:pt>
                <c:pt idx="12">
                  <c:v>4862617.4920969428</c:v>
                </c:pt>
                <c:pt idx="13">
                  <c:v>5267835.6164383562</c:v>
                </c:pt>
                <c:pt idx="14">
                  <c:v>5673053.7407797677</c:v>
                </c:pt>
                <c:pt idx="15">
                  <c:v>6078271.8651211793</c:v>
                </c:pt>
                <c:pt idx="16">
                  <c:v>6483489.9894625908</c:v>
                </c:pt>
                <c:pt idx="17">
                  <c:v>6888708.1138040032</c:v>
                </c:pt>
                <c:pt idx="18">
                  <c:v>7293926.2381454157</c:v>
                </c:pt>
                <c:pt idx="19">
                  <c:v>7699144.3624868272</c:v>
                </c:pt>
                <c:pt idx="20">
                  <c:v>8104362.4868282396</c:v>
                </c:pt>
                <c:pt idx="21">
                  <c:v>8509580.6111696512</c:v>
                </c:pt>
                <c:pt idx="22">
                  <c:v>8914798.7355110627</c:v>
                </c:pt>
                <c:pt idx="23">
                  <c:v>9320016.8598524742</c:v>
                </c:pt>
                <c:pt idx="24">
                  <c:v>9725234.9841938857</c:v>
                </c:pt>
                <c:pt idx="25">
                  <c:v>10130453.108535301</c:v>
                </c:pt>
                <c:pt idx="26">
                  <c:v>10535671.232876712</c:v>
                </c:pt>
                <c:pt idx="27">
                  <c:v>10940889.357218122</c:v>
                </c:pt>
                <c:pt idx="28">
                  <c:v>11346107.481559535</c:v>
                </c:pt>
                <c:pt idx="29">
                  <c:v>11751325.605900947</c:v>
                </c:pt>
                <c:pt idx="30">
                  <c:v>12156543.730242359</c:v>
                </c:pt>
                <c:pt idx="31">
                  <c:v>12561761.854583774</c:v>
                </c:pt>
                <c:pt idx="32">
                  <c:v>12966979.978925182</c:v>
                </c:pt>
                <c:pt idx="33">
                  <c:v>13372198.103266595</c:v>
                </c:pt>
                <c:pt idx="34">
                  <c:v>13777416.227608006</c:v>
                </c:pt>
                <c:pt idx="35">
                  <c:v>14182634.351949418</c:v>
                </c:pt>
                <c:pt idx="36">
                  <c:v>14587852.476290831</c:v>
                </c:pt>
                <c:pt idx="37">
                  <c:v>14993070.600632239</c:v>
                </c:pt>
                <c:pt idx="38">
                  <c:v>15398288.724973654</c:v>
                </c:pt>
                <c:pt idx="39">
                  <c:v>15803506.849315064</c:v>
                </c:pt>
                <c:pt idx="40">
                  <c:v>16208724.973656479</c:v>
                </c:pt>
                <c:pt idx="41">
                  <c:v>16613943.097997893</c:v>
                </c:pt>
                <c:pt idx="42">
                  <c:v>17019161.222339302</c:v>
                </c:pt>
                <c:pt idx="43">
                  <c:v>17424379.346680716</c:v>
                </c:pt>
                <c:pt idx="44">
                  <c:v>17829597.471022125</c:v>
                </c:pt>
                <c:pt idx="45">
                  <c:v>18234815.595363539</c:v>
                </c:pt>
                <c:pt idx="46">
                  <c:v>18640033.719704948</c:v>
                </c:pt>
                <c:pt idx="47">
                  <c:v>19045251.844046365</c:v>
                </c:pt>
                <c:pt idx="48">
                  <c:v>19450469.968387771</c:v>
                </c:pt>
                <c:pt idx="49">
                  <c:v>19855688.092729189</c:v>
                </c:pt>
                <c:pt idx="50">
                  <c:v>20260906.217070602</c:v>
                </c:pt>
                <c:pt idx="51">
                  <c:v>20666124.341412008</c:v>
                </c:pt>
                <c:pt idx="52">
                  <c:v>21071342.465753425</c:v>
                </c:pt>
                <c:pt idx="53">
                  <c:v>21476560.590094831</c:v>
                </c:pt>
                <c:pt idx="54">
                  <c:v>21881778.714436244</c:v>
                </c:pt>
                <c:pt idx="55">
                  <c:v>22286996.838777661</c:v>
                </c:pt>
                <c:pt idx="56">
                  <c:v>22692214.963119071</c:v>
                </c:pt>
                <c:pt idx="57">
                  <c:v>23097433.087460481</c:v>
                </c:pt>
                <c:pt idx="58">
                  <c:v>23502651.211801894</c:v>
                </c:pt>
                <c:pt idx="59">
                  <c:v>23907869.336143304</c:v>
                </c:pt>
                <c:pt idx="60">
                  <c:v>24313087.460484717</c:v>
                </c:pt>
                <c:pt idx="61">
                  <c:v>24718305.584826127</c:v>
                </c:pt>
                <c:pt idx="62">
                  <c:v>25123523.709167548</c:v>
                </c:pt>
                <c:pt idx="63">
                  <c:v>25528741.83350895</c:v>
                </c:pt>
                <c:pt idx="64">
                  <c:v>25933959.957850363</c:v>
                </c:pt>
                <c:pt idx="65">
                  <c:v>26339178.082191784</c:v>
                </c:pt>
                <c:pt idx="66">
                  <c:v>26744396.20653319</c:v>
                </c:pt>
                <c:pt idx="67">
                  <c:v>27149614.3308746</c:v>
                </c:pt>
                <c:pt idx="68">
                  <c:v>27554832.455216013</c:v>
                </c:pt>
                <c:pt idx="69">
                  <c:v>27960050.57955743</c:v>
                </c:pt>
                <c:pt idx="70">
                  <c:v>28365268.703898836</c:v>
                </c:pt>
                <c:pt idx="71">
                  <c:v>28770486.828240253</c:v>
                </c:pt>
                <c:pt idx="72">
                  <c:v>29175704.952581663</c:v>
                </c:pt>
                <c:pt idx="73">
                  <c:v>29580923.076923072</c:v>
                </c:pt>
                <c:pt idx="74">
                  <c:v>29986141.201264478</c:v>
                </c:pt>
                <c:pt idx="75">
                  <c:v>30391359.325605903</c:v>
                </c:pt>
                <c:pt idx="76">
                  <c:v>30796577.449947309</c:v>
                </c:pt>
                <c:pt idx="77">
                  <c:v>31201795.574288718</c:v>
                </c:pt>
                <c:pt idx="78">
                  <c:v>31607013.698630128</c:v>
                </c:pt>
                <c:pt idx="79">
                  <c:v>32012231.822971545</c:v>
                </c:pt>
                <c:pt idx="80">
                  <c:v>32417449.947312959</c:v>
                </c:pt>
                <c:pt idx="81">
                  <c:v>32822668.071654368</c:v>
                </c:pt>
                <c:pt idx="82">
                  <c:v>33227886.195995785</c:v>
                </c:pt>
                <c:pt idx="83">
                  <c:v>33633104.320337191</c:v>
                </c:pt>
                <c:pt idx="84">
                  <c:v>34038322.444678605</c:v>
                </c:pt>
                <c:pt idx="85">
                  <c:v>34443540.569020011</c:v>
                </c:pt>
                <c:pt idx="86">
                  <c:v>34559317.175974704</c:v>
                </c:pt>
                <c:pt idx="87">
                  <c:v>33951489.989462599</c:v>
                </c:pt>
                <c:pt idx="88">
                  <c:v>33343662.802950479</c:v>
                </c:pt>
                <c:pt idx="89">
                  <c:v>32735835.616438355</c:v>
                </c:pt>
                <c:pt idx="90">
                  <c:v>32128008.429926246</c:v>
                </c:pt>
                <c:pt idx="91">
                  <c:v>31520181.243414123</c:v>
                </c:pt>
                <c:pt idx="92">
                  <c:v>30912354.056902006</c:v>
                </c:pt>
                <c:pt idx="93">
                  <c:v>30304526.87038989</c:v>
                </c:pt>
                <c:pt idx="94">
                  <c:v>29696699.683877766</c:v>
                </c:pt>
                <c:pt idx="95">
                  <c:v>29088872.497365646</c:v>
                </c:pt>
                <c:pt idx="96">
                  <c:v>28481045.310853533</c:v>
                </c:pt>
                <c:pt idx="97">
                  <c:v>27873218.124341417</c:v>
                </c:pt>
                <c:pt idx="98">
                  <c:v>27265390.937829293</c:v>
                </c:pt>
                <c:pt idx="99">
                  <c:v>26657563.751317173</c:v>
                </c:pt>
                <c:pt idx="100">
                  <c:v>26049736.564805057</c:v>
                </c:pt>
                <c:pt idx="101">
                  <c:v>25441909.378292944</c:v>
                </c:pt>
                <c:pt idx="102">
                  <c:v>24834082.191780824</c:v>
                </c:pt>
                <c:pt idx="103">
                  <c:v>24226255.005268708</c:v>
                </c:pt>
                <c:pt idx="104">
                  <c:v>23618427.818756584</c:v>
                </c:pt>
                <c:pt idx="105">
                  <c:v>23010600.632244464</c:v>
                </c:pt>
                <c:pt idx="106">
                  <c:v>22402773.445732359</c:v>
                </c:pt>
                <c:pt idx="107">
                  <c:v>21794946.259220235</c:v>
                </c:pt>
                <c:pt idx="108">
                  <c:v>21187119.072708115</c:v>
                </c:pt>
                <c:pt idx="109">
                  <c:v>20579291.886195995</c:v>
                </c:pt>
                <c:pt idx="110">
                  <c:v>19971464.699683875</c:v>
                </c:pt>
                <c:pt idx="111">
                  <c:v>19363637.513171762</c:v>
                </c:pt>
                <c:pt idx="112">
                  <c:v>18755810.32665965</c:v>
                </c:pt>
                <c:pt idx="113">
                  <c:v>18147983.140147526</c:v>
                </c:pt>
                <c:pt idx="114">
                  <c:v>17540155.953635409</c:v>
                </c:pt>
                <c:pt idx="115">
                  <c:v>16932328.767123282</c:v>
                </c:pt>
                <c:pt idx="116">
                  <c:v>16324501.580611175</c:v>
                </c:pt>
                <c:pt idx="117">
                  <c:v>15716674.394099055</c:v>
                </c:pt>
                <c:pt idx="118">
                  <c:v>15108847.207586933</c:v>
                </c:pt>
                <c:pt idx="119">
                  <c:v>14501020.02107482</c:v>
                </c:pt>
                <c:pt idx="120">
                  <c:v>13893192.834562697</c:v>
                </c:pt>
                <c:pt idx="121">
                  <c:v>13285365.648050584</c:v>
                </c:pt>
                <c:pt idx="122">
                  <c:v>12677538.461538462</c:v>
                </c:pt>
                <c:pt idx="123">
                  <c:v>12069711.275026351</c:v>
                </c:pt>
                <c:pt idx="124">
                  <c:v>11461884.088514231</c:v>
                </c:pt>
                <c:pt idx="125">
                  <c:v>10854056.902002107</c:v>
                </c:pt>
                <c:pt idx="126">
                  <c:v>10246229.715489995</c:v>
                </c:pt>
                <c:pt idx="127">
                  <c:v>9638402.5289778747</c:v>
                </c:pt>
                <c:pt idx="128">
                  <c:v>9030575.3424657509</c:v>
                </c:pt>
                <c:pt idx="129">
                  <c:v>8422748.1559536327</c:v>
                </c:pt>
                <c:pt idx="130">
                  <c:v>7814920.9694415191</c:v>
                </c:pt>
                <c:pt idx="131">
                  <c:v>7207093.7829294065</c:v>
                </c:pt>
                <c:pt idx="132">
                  <c:v>6599266.5964172883</c:v>
                </c:pt>
                <c:pt idx="133">
                  <c:v>5991439.4099051636</c:v>
                </c:pt>
                <c:pt idx="134">
                  <c:v>5383612.2233930444</c:v>
                </c:pt>
                <c:pt idx="135">
                  <c:v>4775785.0368809206</c:v>
                </c:pt>
                <c:pt idx="136">
                  <c:v>4167957.8503688183</c:v>
                </c:pt>
                <c:pt idx="137">
                  <c:v>3560130.663856694</c:v>
                </c:pt>
                <c:pt idx="138">
                  <c:v>2952303.4773445809</c:v>
                </c:pt>
                <c:pt idx="139">
                  <c:v>2344476.2908324571</c:v>
                </c:pt>
                <c:pt idx="140">
                  <c:v>1736649.1043203329</c:v>
                </c:pt>
                <c:pt idx="141">
                  <c:v>1128821.9178082196</c:v>
                </c:pt>
                <c:pt idx="142">
                  <c:v>520994.7312961063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784336"/>
        <c:axId val="328783552"/>
      </c:lineChart>
      <c:catAx>
        <c:axId val="32878433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3552"/>
        <c:crosses val="autoZero"/>
        <c:auto val="1"/>
        <c:lblAlgn val="ctr"/>
        <c:lblOffset val="100"/>
        <c:noMultiLvlLbl val="0"/>
      </c:catAx>
      <c:valAx>
        <c:axId val="328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Baja'!$M$30</c:f>
              <c:strCache>
                <c:ptCount val="1"/>
                <c:pt idx="0">
                  <c:v>principal_stress_cmax(i)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Baja'!$M$31:$M$231</c:f>
              <c:numCache>
                <c:formatCode>General</c:formatCode>
                <c:ptCount val="201"/>
                <c:pt idx="0">
                  <c:v>5497606.0756972106</c:v>
                </c:pt>
                <c:pt idx="1">
                  <c:v>7461340.5927546397</c:v>
                </c:pt>
                <c:pt idx="2">
                  <c:v>9398881.5569933113</c:v>
                </c:pt>
                <c:pt idx="3">
                  <c:v>11310228.968413226</c:v>
                </c:pt>
                <c:pt idx="4">
                  <c:v>13195382.827014387</c:v>
                </c:pt>
                <c:pt idx="5">
                  <c:v>15054343.13279679</c:v>
                </c:pt>
                <c:pt idx="6">
                  <c:v>16887109.885760434</c:v>
                </c:pt>
                <c:pt idx="7">
                  <c:v>18693683.085905328</c:v>
                </c:pt>
                <c:pt idx="8">
                  <c:v>20474062.733231459</c:v>
                </c:pt>
                <c:pt idx="9">
                  <c:v>22228248.827738833</c:v>
                </c:pt>
                <c:pt idx="10">
                  <c:v>23956241.369427457</c:v>
                </c:pt>
                <c:pt idx="11">
                  <c:v>25658040.358297318</c:v>
                </c:pt>
                <c:pt idx="12">
                  <c:v>27333645.794348426</c:v>
                </c:pt>
                <c:pt idx="13">
                  <c:v>28983057.677580774</c:v>
                </c:pt>
                <c:pt idx="14">
                  <c:v>30606276.007994372</c:v>
                </c:pt>
                <c:pt idx="15">
                  <c:v>32203300.785589214</c:v>
                </c:pt>
                <c:pt idx="16">
                  <c:v>33774132.010365285</c:v>
                </c:pt>
                <c:pt idx="17">
                  <c:v>35318769.682322614</c:v>
                </c:pt>
                <c:pt idx="18">
                  <c:v>36837213.801461183</c:v>
                </c:pt>
                <c:pt idx="19">
                  <c:v>38329464.367780991</c:v>
                </c:pt>
                <c:pt idx="20">
                  <c:v>39795521.381282046</c:v>
                </c:pt>
                <c:pt idx="21">
                  <c:v>41235384.841964342</c:v>
                </c:pt>
                <c:pt idx="22">
                  <c:v>42649054.749827877</c:v>
                </c:pt>
                <c:pt idx="23">
                  <c:v>44036531.104872666</c:v>
                </c:pt>
                <c:pt idx="24">
                  <c:v>45397813.907098696</c:v>
                </c:pt>
                <c:pt idx="25">
                  <c:v>46732903.156505965</c:v>
                </c:pt>
                <c:pt idx="26">
                  <c:v>48041798.853094481</c:v>
                </c:pt>
                <c:pt idx="27">
                  <c:v>49324500.996864244</c:v>
                </c:pt>
                <c:pt idx="28">
                  <c:v>50581009.58781524</c:v>
                </c:pt>
                <c:pt idx="29">
                  <c:v>51811324.625947483</c:v>
                </c:pt>
                <c:pt idx="30">
                  <c:v>53015446.111260973</c:v>
                </c:pt>
                <c:pt idx="31">
                  <c:v>54193374.04375571</c:v>
                </c:pt>
                <c:pt idx="32">
                  <c:v>55345108.423431672</c:v>
                </c:pt>
                <c:pt idx="33">
                  <c:v>56470649.250288896</c:v>
                </c:pt>
                <c:pt idx="34">
                  <c:v>57569996.524327368</c:v>
                </c:pt>
                <c:pt idx="35">
                  <c:v>58643150.245547071</c:v>
                </c:pt>
                <c:pt idx="36">
                  <c:v>59690110.413948007</c:v>
                </c:pt>
                <c:pt idx="37">
                  <c:v>60710877.029530212</c:v>
                </c:pt>
                <c:pt idx="38">
                  <c:v>61705450.09229365</c:v>
                </c:pt>
                <c:pt idx="39">
                  <c:v>62673829.602238305</c:v>
                </c:pt>
                <c:pt idx="40">
                  <c:v>63616015.559364252</c:v>
                </c:pt>
                <c:pt idx="41">
                  <c:v>64532007.963671423</c:v>
                </c:pt>
                <c:pt idx="42">
                  <c:v>65421806.81515982</c:v>
                </c:pt>
                <c:pt idx="43">
                  <c:v>66285412.113829464</c:v>
                </c:pt>
                <c:pt idx="44">
                  <c:v>67122823.859680355</c:v>
                </c:pt>
                <c:pt idx="45">
                  <c:v>67934042.052712515</c:v>
                </c:pt>
                <c:pt idx="46">
                  <c:v>68719066.69292587</c:v>
                </c:pt>
                <c:pt idx="47">
                  <c:v>69477897.780320525</c:v>
                </c:pt>
                <c:pt idx="48">
                  <c:v>70210535.314896375</c:v>
                </c:pt>
                <c:pt idx="49">
                  <c:v>70916979.296653509</c:v>
                </c:pt>
                <c:pt idx="50">
                  <c:v>71597229.725591838</c:v>
                </c:pt>
                <c:pt idx="51">
                  <c:v>72251286.601711437</c:v>
                </c:pt>
                <c:pt idx="52">
                  <c:v>72879149.925012305</c:v>
                </c:pt>
                <c:pt idx="53">
                  <c:v>73480819.695494384</c:v>
                </c:pt>
                <c:pt idx="54">
                  <c:v>74056295.913157716</c:v>
                </c:pt>
                <c:pt idx="55">
                  <c:v>74605578.578002304</c:v>
                </c:pt>
                <c:pt idx="56">
                  <c:v>75128667.690028101</c:v>
                </c:pt>
                <c:pt idx="57">
                  <c:v>75625563.249235153</c:v>
                </c:pt>
                <c:pt idx="58">
                  <c:v>76096265.255623475</c:v>
                </c:pt>
                <c:pt idx="59">
                  <c:v>76540773.709193006</c:v>
                </c:pt>
                <c:pt idx="60">
                  <c:v>76959088.609943807</c:v>
                </c:pt>
                <c:pt idx="61">
                  <c:v>77351209.957875848</c:v>
                </c:pt>
                <c:pt idx="62">
                  <c:v>77717137.752989128</c:v>
                </c:pt>
                <c:pt idx="63">
                  <c:v>78056871.995283648</c:v>
                </c:pt>
                <c:pt idx="64">
                  <c:v>78370412.684759393</c:v>
                </c:pt>
                <c:pt idx="65">
                  <c:v>78657759.821416408</c:v>
                </c:pt>
                <c:pt idx="66">
                  <c:v>78918913.405254662</c:v>
                </c:pt>
                <c:pt idx="67">
                  <c:v>79153873.436274156</c:v>
                </c:pt>
                <c:pt idx="68">
                  <c:v>79362639.914474905</c:v>
                </c:pt>
                <c:pt idx="69">
                  <c:v>79545212.839856893</c:v>
                </c:pt>
                <c:pt idx="70">
                  <c:v>79701592.212420121</c:v>
                </c:pt>
                <c:pt idx="71">
                  <c:v>79831778.032164559</c:v>
                </c:pt>
                <c:pt idx="72">
                  <c:v>79935770.299090281</c:v>
                </c:pt>
                <c:pt idx="73">
                  <c:v>80013569.013197228</c:v>
                </c:pt>
                <c:pt idx="74">
                  <c:v>80065174.17448543</c:v>
                </c:pt>
                <c:pt idx="75">
                  <c:v>80090585.782954887</c:v>
                </c:pt>
                <c:pt idx="76">
                  <c:v>80089803.838605568</c:v>
                </c:pt>
                <c:pt idx="77">
                  <c:v>80062828.341437504</c:v>
                </c:pt>
                <c:pt idx="78">
                  <c:v>80009659.291450649</c:v>
                </c:pt>
                <c:pt idx="79">
                  <c:v>79930296.68864508</c:v>
                </c:pt>
                <c:pt idx="80">
                  <c:v>79824740.53302075</c:v>
                </c:pt>
                <c:pt idx="81">
                  <c:v>79692990.824577659</c:v>
                </c:pt>
                <c:pt idx="82">
                  <c:v>79535047.563315794</c:v>
                </c:pt>
                <c:pt idx="83">
                  <c:v>79350910.749235198</c:v>
                </c:pt>
                <c:pt idx="84">
                  <c:v>79140580.382335797</c:v>
                </c:pt>
                <c:pt idx="85">
                  <c:v>78904056.46261768</c:v>
                </c:pt>
                <c:pt idx="86">
                  <c:v>78351897.472694069</c:v>
                </c:pt>
                <c:pt idx="87">
                  <c:v>77049941.136484921</c:v>
                </c:pt>
                <c:pt idx="88">
                  <c:v>75721791.247456998</c:v>
                </c:pt>
                <c:pt idx="89">
                  <c:v>74367447.805610329</c:v>
                </c:pt>
                <c:pt idx="90">
                  <c:v>72986910.810944915</c:v>
                </c:pt>
                <c:pt idx="91">
                  <c:v>71580180.263460666</c:v>
                </c:pt>
                <c:pt idx="92">
                  <c:v>70147256.163157731</c:v>
                </c:pt>
                <c:pt idx="93">
                  <c:v>68688138.510036036</c:v>
                </c:pt>
                <c:pt idx="94">
                  <c:v>67202827.304095566</c:v>
                </c:pt>
                <c:pt idx="95">
                  <c:v>65691322.545336343</c:v>
                </c:pt>
                <c:pt idx="96">
                  <c:v>64153624.233758382</c:v>
                </c:pt>
                <c:pt idx="97">
                  <c:v>62589732.369361669</c:v>
                </c:pt>
                <c:pt idx="98">
                  <c:v>60999646.952146173</c:v>
                </c:pt>
                <c:pt idx="99">
                  <c:v>59383367.982111916</c:v>
                </c:pt>
                <c:pt idx="100">
                  <c:v>57740895.459258884</c:v>
                </c:pt>
                <c:pt idx="101">
                  <c:v>56072229.383587159</c:v>
                </c:pt>
                <c:pt idx="102">
                  <c:v>54377369.755096599</c:v>
                </c:pt>
                <c:pt idx="103">
                  <c:v>52656316.573787346</c:v>
                </c:pt>
                <c:pt idx="104">
                  <c:v>50909069.839659326</c:v>
                </c:pt>
                <c:pt idx="105">
                  <c:v>49135629.5527125</c:v>
                </c:pt>
                <c:pt idx="106">
                  <c:v>47335995.712946996</c:v>
                </c:pt>
                <c:pt idx="107">
                  <c:v>45510168.320362717</c:v>
                </c:pt>
                <c:pt idx="108">
                  <c:v>43658147.374959633</c:v>
                </c:pt>
                <c:pt idx="109">
                  <c:v>41779932.876737818</c:v>
                </c:pt>
                <c:pt idx="110">
                  <c:v>39875524.825697266</c:v>
                </c:pt>
                <c:pt idx="111">
                  <c:v>37944923.221837953</c:v>
                </c:pt>
                <c:pt idx="112">
                  <c:v>35988128.06515988</c:v>
                </c:pt>
                <c:pt idx="113">
                  <c:v>34005139.355663046</c:v>
                </c:pt>
                <c:pt idx="114">
                  <c:v>31995957.093347378</c:v>
                </c:pt>
                <c:pt idx="115">
                  <c:v>29960581.278213024</c:v>
                </c:pt>
                <c:pt idx="116">
                  <c:v>27899011.910259966</c:v>
                </c:pt>
                <c:pt idx="117">
                  <c:v>25811248.989488058</c:v>
                </c:pt>
                <c:pt idx="118">
                  <c:v>23697292.515897457</c:v>
                </c:pt>
                <c:pt idx="119">
                  <c:v>21557142.489488099</c:v>
                </c:pt>
                <c:pt idx="120">
                  <c:v>19390798.910259917</c:v>
                </c:pt>
                <c:pt idx="121">
                  <c:v>17198261.778213084</c:v>
                </c:pt>
                <c:pt idx="122">
                  <c:v>14979531.093347453</c:v>
                </c:pt>
                <c:pt idx="123">
                  <c:v>12734606.855662992</c:v>
                </c:pt>
                <c:pt idx="124">
                  <c:v>10463489.065159842</c:v>
                </c:pt>
                <c:pt idx="125">
                  <c:v>8166177.7218379537</c:v>
                </c:pt>
                <c:pt idx="126">
                  <c:v>5842672.8256973056</c:v>
                </c:pt>
                <c:pt idx="127">
                  <c:v>7502237.7746565603</c:v>
                </c:pt>
                <c:pt idx="128">
                  <c:v>9878129.7764347903</c:v>
                </c:pt>
                <c:pt idx="129">
                  <c:v>12280215.331031708</c:v>
                </c:pt>
                <c:pt idx="130">
                  <c:v>14708494.438447453</c:v>
                </c:pt>
                <c:pt idx="131">
                  <c:v>17162967.098681871</c:v>
                </c:pt>
                <c:pt idx="132">
                  <c:v>19643633.311735045</c:v>
                </c:pt>
                <c:pt idx="133">
                  <c:v>22150493.077607088</c:v>
                </c:pt>
                <c:pt idx="134">
                  <c:v>24683546.396297779</c:v>
                </c:pt>
                <c:pt idx="135">
                  <c:v>27242793.267807249</c:v>
                </c:pt>
                <c:pt idx="136">
                  <c:v>29828233.692135483</c:v>
                </c:pt>
                <c:pt idx="137">
                  <c:v>32439867.669282477</c:v>
                </c:pt>
                <c:pt idx="138">
                  <c:v>35077695.199248232</c:v>
                </c:pt>
                <c:pt idx="139">
                  <c:v>37741716.282032788</c:v>
                </c:pt>
                <c:pt idx="140">
                  <c:v>40431930.917636037</c:v>
                </c:pt>
                <c:pt idx="141">
                  <c:v>43148339.106058031</c:v>
                </c:pt>
                <c:pt idx="142">
                  <c:v>45890940.847298883</c:v>
                </c:pt>
                <c:pt idx="143">
                  <c:v>42551426.554070033</c:v>
                </c:pt>
                <c:pt idx="144">
                  <c:v>41071490.819810249</c:v>
                </c:pt>
                <c:pt idx="145">
                  <c:v>39617748.638369329</c:v>
                </c:pt>
                <c:pt idx="146">
                  <c:v>38190200.009747125</c:v>
                </c:pt>
                <c:pt idx="147">
                  <c:v>36788844.933943599</c:v>
                </c:pt>
                <c:pt idx="148">
                  <c:v>35413683.410958923</c:v>
                </c:pt>
                <c:pt idx="149">
                  <c:v>34064715.440792903</c:v>
                </c:pt>
                <c:pt idx="150">
                  <c:v>32741941.02344567</c:v>
                </c:pt>
                <c:pt idx="151">
                  <c:v>31445360.158917237</c:v>
                </c:pt>
                <c:pt idx="152">
                  <c:v>30174972.847207561</c:v>
                </c:pt>
                <c:pt idx="153">
                  <c:v>28930779.088316575</c:v>
                </c:pt>
                <c:pt idx="154">
                  <c:v>27712778.882244412</c:v>
                </c:pt>
                <c:pt idx="155">
                  <c:v>26520972.228991035</c:v>
                </c:pt>
                <c:pt idx="156">
                  <c:v>25355359.128556374</c:v>
                </c:pt>
                <c:pt idx="157">
                  <c:v>24215939.580940429</c:v>
                </c:pt>
                <c:pt idx="158">
                  <c:v>23102713.586143292</c:v>
                </c:pt>
                <c:pt idx="159">
                  <c:v>22015681.14416486</c:v>
                </c:pt>
                <c:pt idx="160">
                  <c:v>20954842.255005211</c:v>
                </c:pt>
                <c:pt idx="161">
                  <c:v>19920196.918664362</c:v>
                </c:pt>
                <c:pt idx="162">
                  <c:v>18911745.135142144</c:v>
                </c:pt>
                <c:pt idx="163">
                  <c:v>17929486.90443882</c:v>
                </c:pt>
                <c:pt idx="164">
                  <c:v>16973422.226554248</c:v>
                </c:pt>
                <c:pt idx="165">
                  <c:v>16043551.101488387</c:v>
                </c:pt>
                <c:pt idx="166">
                  <c:v>15139873.529241245</c:v>
                </c:pt>
                <c:pt idx="167">
                  <c:v>14262389.509812925</c:v>
                </c:pt>
                <c:pt idx="168">
                  <c:v>13411099.043203373</c:v>
                </c:pt>
                <c:pt idx="169">
                  <c:v>12586002.129412526</c:v>
                </c:pt>
                <c:pt idx="170">
                  <c:v>11787098.768440483</c:v>
                </c:pt>
                <c:pt idx="171">
                  <c:v>11014388.960287066</c:v>
                </c:pt>
                <c:pt idx="172">
                  <c:v>10267872.704952648</c:v>
                </c:pt>
                <c:pt idx="173">
                  <c:v>9547550.0024367366</c:v>
                </c:pt>
                <c:pt idx="174">
                  <c:v>8853420.8527397048</c:v>
                </c:pt>
                <c:pt idx="175">
                  <c:v>8185485.2558613429</c:v>
                </c:pt>
                <c:pt idx="176">
                  <c:v>7543743.2118018689</c:v>
                </c:pt>
                <c:pt idx="177">
                  <c:v>6928194.720561089</c:v>
                </c:pt>
                <c:pt idx="178">
                  <c:v>6338839.7821390806</c:v>
                </c:pt>
                <c:pt idx="179">
                  <c:v>5775678.396535689</c:v>
                </c:pt>
                <c:pt idx="180">
                  <c:v>5238710.5637512272</c:v>
                </c:pt>
                <c:pt idx="181">
                  <c:v>4727936.2837855676</c:v>
                </c:pt>
                <c:pt idx="182">
                  <c:v>4243355.5566386022</c:v>
                </c:pt>
                <c:pt idx="183">
                  <c:v>3784968.3823103197</c:v>
                </c:pt>
                <c:pt idx="184">
                  <c:v>3352774.7608009023</c:v>
                </c:pt>
                <c:pt idx="185">
                  <c:v>2946774.6921101152</c:v>
                </c:pt>
                <c:pt idx="186">
                  <c:v>2566968.1762381508</c:v>
                </c:pt>
                <c:pt idx="187">
                  <c:v>2213355.2131849444</c:v>
                </c:pt>
                <c:pt idx="188">
                  <c:v>1885935.8029504542</c:v>
                </c:pt>
                <c:pt idx="189">
                  <c:v>1584709.9455346789</c:v>
                </c:pt>
                <c:pt idx="190">
                  <c:v>1309677.6409377907</c:v>
                </c:pt>
                <c:pt idx="191">
                  <c:v>1060838.8891595539</c:v>
                </c:pt>
                <c:pt idx="192">
                  <c:v>838193.69020020426</c:v>
                </c:pt>
                <c:pt idx="193">
                  <c:v>641742.04405939812</c:v>
                </c:pt>
                <c:pt idx="194">
                  <c:v>471483.95073752222</c:v>
                </c:pt>
                <c:pt idx="195">
                  <c:v>327419.41023444769</c:v>
                </c:pt>
                <c:pt idx="196">
                  <c:v>209548.42254993835</c:v>
                </c:pt>
                <c:pt idx="197">
                  <c:v>117870.98768431616</c:v>
                </c:pt>
                <c:pt idx="198">
                  <c:v>52387.105637495311</c:v>
                </c:pt>
                <c:pt idx="199">
                  <c:v>13096.776409261123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Baja'!$Z$30</c:f>
              <c:strCache>
                <c:ptCount val="1"/>
                <c:pt idx="0">
                  <c:v>principal_stress_cmax_0(i)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Baja'!$Z$31:$Z$231</c:f>
              <c:numCache>
                <c:formatCode>General</c:formatCode>
                <c:ptCount val="201"/>
                <c:pt idx="0">
                  <c:v>781673.30677290831</c:v>
                </c:pt>
                <c:pt idx="1">
                  <c:v>1186891.4311143202</c:v>
                </c:pt>
                <c:pt idx="2">
                  <c:v>1592109.5554557322</c:v>
                </c:pt>
                <c:pt idx="3">
                  <c:v>1997327.6797971441</c:v>
                </c:pt>
                <c:pt idx="4">
                  <c:v>2402545.8041385561</c:v>
                </c:pt>
                <c:pt idx="5">
                  <c:v>2807763.9284799681</c:v>
                </c:pt>
                <c:pt idx="6">
                  <c:v>3212982.0528213796</c:v>
                </c:pt>
                <c:pt idx="7">
                  <c:v>3618200.1771627921</c:v>
                </c:pt>
                <c:pt idx="8">
                  <c:v>4023418.3015042036</c:v>
                </c:pt>
                <c:pt idx="9">
                  <c:v>4428636.4258456165</c:v>
                </c:pt>
                <c:pt idx="10">
                  <c:v>4833854.550187028</c:v>
                </c:pt>
                <c:pt idx="11">
                  <c:v>5239072.6745284395</c:v>
                </c:pt>
                <c:pt idx="12">
                  <c:v>5644290.798869851</c:v>
                </c:pt>
                <c:pt idx="13">
                  <c:v>6049508.9232112644</c:v>
                </c:pt>
                <c:pt idx="14">
                  <c:v>6454727.0475526759</c:v>
                </c:pt>
                <c:pt idx="15">
                  <c:v>6859945.1718940875</c:v>
                </c:pt>
                <c:pt idx="16">
                  <c:v>7265163.296235499</c:v>
                </c:pt>
                <c:pt idx="17">
                  <c:v>7670381.4205769114</c:v>
                </c:pt>
                <c:pt idx="18">
                  <c:v>8075599.5449183239</c:v>
                </c:pt>
                <c:pt idx="19">
                  <c:v>8480817.6692597363</c:v>
                </c:pt>
                <c:pt idx="20">
                  <c:v>8886035.7936011478</c:v>
                </c:pt>
                <c:pt idx="21">
                  <c:v>9291253.9179425593</c:v>
                </c:pt>
                <c:pt idx="22">
                  <c:v>9696472.0422839709</c:v>
                </c:pt>
                <c:pt idx="23">
                  <c:v>10101690.166625382</c:v>
                </c:pt>
                <c:pt idx="24">
                  <c:v>10506908.290966794</c:v>
                </c:pt>
                <c:pt idx="25">
                  <c:v>10912126.415308209</c:v>
                </c:pt>
                <c:pt idx="26">
                  <c:v>11317344.539649621</c:v>
                </c:pt>
                <c:pt idx="27">
                  <c:v>11722562.66399103</c:v>
                </c:pt>
                <c:pt idx="28">
                  <c:v>12127780.788332444</c:v>
                </c:pt>
                <c:pt idx="29">
                  <c:v>12532998.912673855</c:v>
                </c:pt>
                <c:pt idx="30">
                  <c:v>12938217.037015267</c:v>
                </c:pt>
                <c:pt idx="31">
                  <c:v>13343435.161356682</c:v>
                </c:pt>
                <c:pt idx="32">
                  <c:v>13748653.28569809</c:v>
                </c:pt>
                <c:pt idx="33">
                  <c:v>14153871.410039503</c:v>
                </c:pt>
                <c:pt idx="34">
                  <c:v>14559089.534380915</c:v>
                </c:pt>
                <c:pt idx="35">
                  <c:v>14964307.658722326</c:v>
                </c:pt>
                <c:pt idx="36">
                  <c:v>15369525.78306374</c:v>
                </c:pt>
                <c:pt idx="37">
                  <c:v>15774743.907405147</c:v>
                </c:pt>
                <c:pt idx="38">
                  <c:v>16179962.031746563</c:v>
                </c:pt>
                <c:pt idx="39">
                  <c:v>16585180.156087972</c:v>
                </c:pt>
                <c:pt idx="40">
                  <c:v>16990398.280429389</c:v>
                </c:pt>
                <c:pt idx="41">
                  <c:v>17395616.404770803</c:v>
                </c:pt>
                <c:pt idx="42">
                  <c:v>17800834.529112212</c:v>
                </c:pt>
                <c:pt idx="43">
                  <c:v>18206052.653453626</c:v>
                </c:pt>
                <c:pt idx="44">
                  <c:v>18611270.777795035</c:v>
                </c:pt>
                <c:pt idx="45">
                  <c:v>19016488.902136449</c:v>
                </c:pt>
                <c:pt idx="46">
                  <c:v>19421707.026477858</c:v>
                </c:pt>
                <c:pt idx="47">
                  <c:v>19826925.150819276</c:v>
                </c:pt>
                <c:pt idx="48">
                  <c:v>20232143.275160681</c:v>
                </c:pt>
                <c:pt idx="49">
                  <c:v>20637361.399502099</c:v>
                </c:pt>
                <c:pt idx="50">
                  <c:v>21042579.523843512</c:v>
                </c:pt>
                <c:pt idx="51">
                  <c:v>21447797.648184918</c:v>
                </c:pt>
                <c:pt idx="52">
                  <c:v>21853015.772526335</c:v>
                </c:pt>
                <c:pt idx="53">
                  <c:v>22258233.896867741</c:v>
                </c:pt>
                <c:pt idx="54">
                  <c:v>22663452.021209154</c:v>
                </c:pt>
                <c:pt idx="55">
                  <c:v>23068670.145550571</c:v>
                </c:pt>
                <c:pt idx="56">
                  <c:v>23473888.269891981</c:v>
                </c:pt>
                <c:pt idx="57">
                  <c:v>23879106.394233391</c:v>
                </c:pt>
                <c:pt idx="58">
                  <c:v>24284324.518574804</c:v>
                </c:pt>
                <c:pt idx="59">
                  <c:v>24689542.642916214</c:v>
                </c:pt>
                <c:pt idx="60">
                  <c:v>25094760.767257627</c:v>
                </c:pt>
                <c:pt idx="61">
                  <c:v>25499978.891599037</c:v>
                </c:pt>
                <c:pt idx="62">
                  <c:v>25905197.015940458</c:v>
                </c:pt>
                <c:pt idx="63">
                  <c:v>26310415.14028186</c:v>
                </c:pt>
                <c:pt idx="64">
                  <c:v>26715633.264623273</c:v>
                </c:pt>
                <c:pt idx="65">
                  <c:v>27120851.388964694</c:v>
                </c:pt>
                <c:pt idx="66">
                  <c:v>27526069.5133061</c:v>
                </c:pt>
                <c:pt idx="67">
                  <c:v>27931287.63764751</c:v>
                </c:pt>
                <c:pt idx="68">
                  <c:v>28336505.761988923</c:v>
                </c:pt>
                <c:pt idx="69">
                  <c:v>28741723.88633034</c:v>
                </c:pt>
                <c:pt idx="70">
                  <c:v>29146942.010671746</c:v>
                </c:pt>
                <c:pt idx="71">
                  <c:v>29552160.135013163</c:v>
                </c:pt>
                <c:pt idx="72">
                  <c:v>29957378.259354573</c:v>
                </c:pt>
                <c:pt idx="73">
                  <c:v>30362596.383695982</c:v>
                </c:pt>
                <c:pt idx="74">
                  <c:v>30767814.508037388</c:v>
                </c:pt>
                <c:pt idx="75">
                  <c:v>31173032.632378813</c:v>
                </c:pt>
                <c:pt idx="76">
                  <c:v>31578250.756720219</c:v>
                </c:pt>
                <c:pt idx="77">
                  <c:v>31983468.881061628</c:v>
                </c:pt>
                <c:pt idx="78">
                  <c:v>32388687.005403038</c:v>
                </c:pt>
                <c:pt idx="79">
                  <c:v>32793905.129744455</c:v>
                </c:pt>
                <c:pt idx="80">
                  <c:v>33199123.254085869</c:v>
                </c:pt>
                <c:pt idx="81">
                  <c:v>33604341.378427275</c:v>
                </c:pt>
                <c:pt idx="82">
                  <c:v>34009559.502768695</c:v>
                </c:pt>
                <c:pt idx="83">
                  <c:v>34414777.627110101</c:v>
                </c:pt>
                <c:pt idx="84">
                  <c:v>34819995.751451515</c:v>
                </c:pt>
                <c:pt idx="85">
                  <c:v>35225213.875792921</c:v>
                </c:pt>
                <c:pt idx="86">
                  <c:v>35340990.482747614</c:v>
                </c:pt>
                <c:pt idx="87">
                  <c:v>34733163.296235509</c:v>
                </c:pt>
                <c:pt idx="88">
                  <c:v>34125336.109723389</c:v>
                </c:pt>
                <c:pt idx="89">
                  <c:v>33517508.923211265</c:v>
                </c:pt>
                <c:pt idx="90">
                  <c:v>32909681.736699156</c:v>
                </c:pt>
                <c:pt idx="91">
                  <c:v>32301854.550187033</c:v>
                </c:pt>
                <c:pt idx="92">
                  <c:v>31694027.363674916</c:v>
                </c:pt>
                <c:pt idx="93">
                  <c:v>31086200.1771628</c:v>
                </c:pt>
                <c:pt idx="94">
                  <c:v>30478372.990650676</c:v>
                </c:pt>
                <c:pt idx="95">
                  <c:v>29870545.804138556</c:v>
                </c:pt>
                <c:pt idx="96">
                  <c:v>29262718.617626444</c:v>
                </c:pt>
                <c:pt idx="97">
                  <c:v>28654891.431114327</c:v>
                </c:pt>
                <c:pt idx="98">
                  <c:v>28047064.244602203</c:v>
                </c:pt>
                <c:pt idx="99">
                  <c:v>27439237.058090083</c:v>
                </c:pt>
                <c:pt idx="100">
                  <c:v>26831409.871577967</c:v>
                </c:pt>
                <c:pt idx="101">
                  <c:v>26223582.685065854</c:v>
                </c:pt>
                <c:pt idx="102">
                  <c:v>25615755.498553734</c:v>
                </c:pt>
                <c:pt idx="103">
                  <c:v>25007928.312041618</c:v>
                </c:pt>
                <c:pt idx="104">
                  <c:v>24400101.125529494</c:v>
                </c:pt>
                <c:pt idx="105">
                  <c:v>23792273.939017374</c:v>
                </c:pt>
                <c:pt idx="106">
                  <c:v>23184446.752505269</c:v>
                </c:pt>
                <c:pt idx="107">
                  <c:v>22576619.565993145</c:v>
                </c:pt>
                <c:pt idx="108">
                  <c:v>21968792.379481025</c:v>
                </c:pt>
                <c:pt idx="109">
                  <c:v>21360965.192968905</c:v>
                </c:pt>
                <c:pt idx="110">
                  <c:v>20753138.006456785</c:v>
                </c:pt>
                <c:pt idx="111">
                  <c:v>20145310.819944672</c:v>
                </c:pt>
                <c:pt idx="112">
                  <c:v>19537483.63343256</c:v>
                </c:pt>
                <c:pt idx="113">
                  <c:v>18929656.446920436</c:v>
                </c:pt>
                <c:pt idx="114">
                  <c:v>18321829.26040832</c:v>
                </c:pt>
                <c:pt idx="115">
                  <c:v>17714002.073896192</c:v>
                </c:pt>
                <c:pt idx="116">
                  <c:v>17106174.887384083</c:v>
                </c:pt>
                <c:pt idx="117">
                  <c:v>16498347.700871963</c:v>
                </c:pt>
                <c:pt idx="118">
                  <c:v>15890520.514359841</c:v>
                </c:pt>
                <c:pt idx="119">
                  <c:v>15282693.327847729</c:v>
                </c:pt>
                <c:pt idx="120">
                  <c:v>14674866.141335605</c:v>
                </c:pt>
                <c:pt idx="121">
                  <c:v>14067038.954823492</c:v>
                </c:pt>
                <c:pt idx="122">
                  <c:v>13459211.76831137</c:v>
                </c:pt>
                <c:pt idx="123">
                  <c:v>12851384.581799259</c:v>
                </c:pt>
                <c:pt idx="124">
                  <c:v>12243557.395287139</c:v>
                </c:pt>
                <c:pt idx="125">
                  <c:v>11635730.208775016</c:v>
                </c:pt>
                <c:pt idx="126">
                  <c:v>11027903.022262903</c:v>
                </c:pt>
                <c:pt idx="127">
                  <c:v>10420075.835750783</c:v>
                </c:pt>
                <c:pt idx="128">
                  <c:v>9812248.6492386591</c:v>
                </c:pt>
                <c:pt idx="129">
                  <c:v>9204421.4627265409</c:v>
                </c:pt>
                <c:pt idx="130">
                  <c:v>8596594.2762144282</c:v>
                </c:pt>
                <c:pt idx="131">
                  <c:v>7988767.0897023147</c:v>
                </c:pt>
                <c:pt idx="132">
                  <c:v>7380939.9031901965</c:v>
                </c:pt>
                <c:pt idx="133">
                  <c:v>6773112.7166780718</c:v>
                </c:pt>
                <c:pt idx="134">
                  <c:v>6165285.5301659526</c:v>
                </c:pt>
                <c:pt idx="135">
                  <c:v>5557458.3436538288</c:v>
                </c:pt>
                <c:pt idx="136">
                  <c:v>4949631.1571417265</c:v>
                </c:pt>
                <c:pt idx="137">
                  <c:v>4341803.9706296027</c:v>
                </c:pt>
                <c:pt idx="138">
                  <c:v>3733976.7841174891</c:v>
                </c:pt>
                <c:pt idx="139">
                  <c:v>3126149.5976053653</c:v>
                </c:pt>
                <c:pt idx="140">
                  <c:v>2518322.4110932411</c:v>
                </c:pt>
                <c:pt idx="141">
                  <c:v>1910495.224581128</c:v>
                </c:pt>
                <c:pt idx="142">
                  <c:v>1302668.0380690147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431168"/>
        <c:axId val="329428816"/>
      </c:lineChart>
      <c:catAx>
        <c:axId val="32943116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28816"/>
        <c:crosses val="autoZero"/>
        <c:auto val="1"/>
        <c:lblAlgn val="ctr"/>
        <c:lblOffset val="100"/>
        <c:noMultiLvlLbl val="0"/>
      </c:catAx>
      <c:valAx>
        <c:axId val="3294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08434135950399"/>
          <c:y val="6.1624649859944002E-2"/>
          <c:w val="0.78775937654532302"/>
          <c:h val="0.87675070028011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 2 Penyangga'!$F$27</c:f>
              <c:strCache>
                <c:ptCount val="1"/>
                <c:pt idx="0">
                  <c:v>V_0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Penyangga'!$F$28:$F$228</c:f>
              <c:numCache>
                <c:formatCode>0.000</c:formatCode>
                <c:ptCount val="201"/>
                <c:pt idx="0">
                  <c:v>5605.7142857142853</c:v>
                </c:pt>
                <c:pt idx="1">
                  <c:v>5605.7142857142853</c:v>
                </c:pt>
                <c:pt idx="2">
                  <c:v>5605.7142857142853</c:v>
                </c:pt>
                <c:pt idx="3">
                  <c:v>5605.7142857142853</c:v>
                </c:pt>
                <c:pt idx="4">
                  <c:v>5605.7142857142853</c:v>
                </c:pt>
                <c:pt idx="5">
                  <c:v>5605.7142857142853</c:v>
                </c:pt>
                <c:pt idx="6">
                  <c:v>5605.7142857142853</c:v>
                </c:pt>
                <c:pt idx="7">
                  <c:v>5605.7142857142853</c:v>
                </c:pt>
                <c:pt idx="8">
                  <c:v>5605.7142857142853</c:v>
                </c:pt>
                <c:pt idx="9">
                  <c:v>5605.7142857142853</c:v>
                </c:pt>
                <c:pt idx="10">
                  <c:v>5605.7142857142853</c:v>
                </c:pt>
                <c:pt idx="11">
                  <c:v>5605.7142857142853</c:v>
                </c:pt>
                <c:pt idx="12">
                  <c:v>5605.7142857142853</c:v>
                </c:pt>
                <c:pt idx="13">
                  <c:v>5605.7142857142853</c:v>
                </c:pt>
                <c:pt idx="14">
                  <c:v>5605.7142857142853</c:v>
                </c:pt>
                <c:pt idx="15">
                  <c:v>5605.7142857142853</c:v>
                </c:pt>
                <c:pt idx="16">
                  <c:v>5605.7142857142853</c:v>
                </c:pt>
                <c:pt idx="17">
                  <c:v>5605.7142857142853</c:v>
                </c:pt>
                <c:pt idx="18">
                  <c:v>5605.7142857142853</c:v>
                </c:pt>
                <c:pt idx="19">
                  <c:v>5605.7142857142853</c:v>
                </c:pt>
                <c:pt idx="20">
                  <c:v>5605.7142857142853</c:v>
                </c:pt>
                <c:pt idx="21">
                  <c:v>5605.7142857142853</c:v>
                </c:pt>
                <c:pt idx="22">
                  <c:v>5605.7142857142853</c:v>
                </c:pt>
                <c:pt idx="23">
                  <c:v>5605.7142857142853</c:v>
                </c:pt>
                <c:pt idx="24">
                  <c:v>5605.7142857142853</c:v>
                </c:pt>
                <c:pt idx="25">
                  <c:v>5605.7142857142853</c:v>
                </c:pt>
                <c:pt idx="26">
                  <c:v>5605.7142857142853</c:v>
                </c:pt>
                <c:pt idx="27">
                  <c:v>5605.7142857142853</c:v>
                </c:pt>
                <c:pt idx="28">
                  <c:v>5605.7142857142853</c:v>
                </c:pt>
                <c:pt idx="29">
                  <c:v>5605.7142857142853</c:v>
                </c:pt>
                <c:pt idx="30">
                  <c:v>5605.7142857142853</c:v>
                </c:pt>
                <c:pt idx="31">
                  <c:v>5605.7142857142853</c:v>
                </c:pt>
                <c:pt idx="32">
                  <c:v>5605.7142857142853</c:v>
                </c:pt>
                <c:pt idx="33">
                  <c:v>5605.7142857142853</c:v>
                </c:pt>
                <c:pt idx="34">
                  <c:v>5605.7142857142853</c:v>
                </c:pt>
                <c:pt idx="35">
                  <c:v>5605.7142857142853</c:v>
                </c:pt>
                <c:pt idx="36">
                  <c:v>5605.7142857142853</c:v>
                </c:pt>
                <c:pt idx="37">
                  <c:v>5605.7142857142853</c:v>
                </c:pt>
                <c:pt idx="38">
                  <c:v>5605.7142857142853</c:v>
                </c:pt>
                <c:pt idx="39">
                  <c:v>5605.7142857142853</c:v>
                </c:pt>
                <c:pt idx="40">
                  <c:v>5605.7142857142853</c:v>
                </c:pt>
                <c:pt idx="41">
                  <c:v>5605.7142857142853</c:v>
                </c:pt>
                <c:pt idx="42">
                  <c:v>5605.7142857142853</c:v>
                </c:pt>
                <c:pt idx="43">
                  <c:v>5605.7142857142853</c:v>
                </c:pt>
                <c:pt idx="44">
                  <c:v>5605.7142857142853</c:v>
                </c:pt>
                <c:pt idx="45">
                  <c:v>5605.7142857142853</c:v>
                </c:pt>
                <c:pt idx="46">
                  <c:v>5605.7142857142853</c:v>
                </c:pt>
                <c:pt idx="47">
                  <c:v>5605.7142857142853</c:v>
                </c:pt>
                <c:pt idx="48">
                  <c:v>5605.7142857142853</c:v>
                </c:pt>
                <c:pt idx="49">
                  <c:v>5605.7142857142853</c:v>
                </c:pt>
                <c:pt idx="50">
                  <c:v>5605.7142857142853</c:v>
                </c:pt>
                <c:pt idx="51">
                  <c:v>5605.7142857142853</c:v>
                </c:pt>
                <c:pt idx="52">
                  <c:v>5605.7142857142853</c:v>
                </c:pt>
                <c:pt idx="53">
                  <c:v>5605.7142857142853</c:v>
                </c:pt>
                <c:pt idx="54">
                  <c:v>5605.7142857142853</c:v>
                </c:pt>
                <c:pt idx="55">
                  <c:v>5605.7142857142853</c:v>
                </c:pt>
                <c:pt idx="56">
                  <c:v>5605.7142857142853</c:v>
                </c:pt>
                <c:pt idx="57">
                  <c:v>5605.7142857142853</c:v>
                </c:pt>
                <c:pt idx="58">
                  <c:v>5605.7142857142853</c:v>
                </c:pt>
                <c:pt idx="59">
                  <c:v>5605.7142857142853</c:v>
                </c:pt>
                <c:pt idx="60">
                  <c:v>5605.7142857142853</c:v>
                </c:pt>
                <c:pt idx="61">
                  <c:v>5605.7142857142853</c:v>
                </c:pt>
                <c:pt idx="62">
                  <c:v>5605.7142857142853</c:v>
                </c:pt>
                <c:pt idx="63">
                  <c:v>5605.7142857142853</c:v>
                </c:pt>
                <c:pt idx="64">
                  <c:v>5605.7142857142853</c:v>
                </c:pt>
                <c:pt idx="65">
                  <c:v>5605.7142857142853</c:v>
                </c:pt>
                <c:pt idx="66">
                  <c:v>5605.7142857142853</c:v>
                </c:pt>
                <c:pt idx="67">
                  <c:v>5605.7142857142853</c:v>
                </c:pt>
                <c:pt idx="68">
                  <c:v>5605.7142857142853</c:v>
                </c:pt>
                <c:pt idx="69">
                  <c:v>5605.7142857142853</c:v>
                </c:pt>
                <c:pt idx="70">
                  <c:v>5605.7142857142853</c:v>
                </c:pt>
                <c:pt idx="71">
                  <c:v>5605.7142857142853</c:v>
                </c:pt>
                <c:pt idx="72">
                  <c:v>5605.7142857142853</c:v>
                </c:pt>
                <c:pt idx="73">
                  <c:v>5605.7142857142853</c:v>
                </c:pt>
                <c:pt idx="74">
                  <c:v>5605.7142857142853</c:v>
                </c:pt>
                <c:pt idx="75">
                  <c:v>5605.7142857142853</c:v>
                </c:pt>
                <c:pt idx="76">
                  <c:v>5605.7142857142853</c:v>
                </c:pt>
                <c:pt idx="77">
                  <c:v>5605.7142857142853</c:v>
                </c:pt>
                <c:pt idx="78">
                  <c:v>5605.7142857142853</c:v>
                </c:pt>
                <c:pt idx="79">
                  <c:v>5605.7142857142853</c:v>
                </c:pt>
                <c:pt idx="80">
                  <c:v>5605.7142857142853</c:v>
                </c:pt>
                <c:pt idx="81">
                  <c:v>5605.7142857142853</c:v>
                </c:pt>
                <c:pt idx="82">
                  <c:v>5605.7142857142853</c:v>
                </c:pt>
                <c:pt idx="83">
                  <c:v>5605.7142857142853</c:v>
                </c:pt>
                <c:pt idx="84">
                  <c:v>5605.7142857142853</c:v>
                </c:pt>
                <c:pt idx="85">
                  <c:v>5605.7142857142853</c:v>
                </c:pt>
                <c:pt idx="86">
                  <c:v>-4204.2857142857147</c:v>
                </c:pt>
                <c:pt idx="87">
                  <c:v>-4204.2857142857147</c:v>
                </c:pt>
                <c:pt idx="88">
                  <c:v>-4204.2857142857147</c:v>
                </c:pt>
                <c:pt idx="89">
                  <c:v>-4204.2857142857147</c:v>
                </c:pt>
                <c:pt idx="90">
                  <c:v>-4204.2857142857147</c:v>
                </c:pt>
                <c:pt idx="91">
                  <c:v>-4204.2857142857147</c:v>
                </c:pt>
                <c:pt idx="92">
                  <c:v>-4204.2857142857147</c:v>
                </c:pt>
                <c:pt idx="93">
                  <c:v>-4204.2857142857147</c:v>
                </c:pt>
                <c:pt idx="94">
                  <c:v>-4204.2857142857147</c:v>
                </c:pt>
                <c:pt idx="95">
                  <c:v>-4204.2857142857147</c:v>
                </c:pt>
                <c:pt idx="96">
                  <c:v>-4204.2857142857147</c:v>
                </c:pt>
                <c:pt idx="97">
                  <c:v>-4204.2857142857147</c:v>
                </c:pt>
                <c:pt idx="98">
                  <c:v>-4204.2857142857147</c:v>
                </c:pt>
                <c:pt idx="99">
                  <c:v>-4204.2857142857147</c:v>
                </c:pt>
                <c:pt idx="100">
                  <c:v>-4204.2857142857147</c:v>
                </c:pt>
                <c:pt idx="101">
                  <c:v>-4204.2857142857147</c:v>
                </c:pt>
                <c:pt idx="102">
                  <c:v>-4204.2857142857147</c:v>
                </c:pt>
                <c:pt idx="103">
                  <c:v>-4204.2857142857147</c:v>
                </c:pt>
                <c:pt idx="104">
                  <c:v>-4204.2857142857147</c:v>
                </c:pt>
                <c:pt idx="105">
                  <c:v>-4204.2857142857147</c:v>
                </c:pt>
                <c:pt idx="106">
                  <c:v>-4204.2857142857147</c:v>
                </c:pt>
                <c:pt idx="107">
                  <c:v>-4204.2857142857147</c:v>
                </c:pt>
                <c:pt idx="108">
                  <c:v>-4204.2857142857147</c:v>
                </c:pt>
                <c:pt idx="109">
                  <c:v>-4204.2857142857147</c:v>
                </c:pt>
                <c:pt idx="110">
                  <c:v>-4204.2857142857147</c:v>
                </c:pt>
                <c:pt idx="111">
                  <c:v>-4204.2857142857147</c:v>
                </c:pt>
                <c:pt idx="112">
                  <c:v>-4204.2857142857147</c:v>
                </c:pt>
                <c:pt idx="113">
                  <c:v>-4204.2857142857147</c:v>
                </c:pt>
                <c:pt idx="114">
                  <c:v>-4204.2857142857147</c:v>
                </c:pt>
                <c:pt idx="115">
                  <c:v>-4204.2857142857147</c:v>
                </c:pt>
                <c:pt idx="116">
                  <c:v>-4204.2857142857147</c:v>
                </c:pt>
                <c:pt idx="117">
                  <c:v>-4204.2857142857147</c:v>
                </c:pt>
                <c:pt idx="118">
                  <c:v>-4204.2857142857147</c:v>
                </c:pt>
                <c:pt idx="119">
                  <c:v>-4204.2857142857147</c:v>
                </c:pt>
                <c:pt idx="120">
                  <c:v>-4204.2857142857147</c:v>
                </c:pt>
                <c:pt idx="121">
                  <c:v>-4204.2857142857147</c:v>
                </c:pt>
                <c:pt idx="122">
                  <c:v>-4204.2857142857147</c:v>
                </c:pt>
                <c:pt idx="123">
                  <c:v>-4204.2857142857147</c:v>
                </c:pt>
                <c:pt idx="124">
                  <c:v>-4204.2857142857147</c:v>
                </c:pt>
                <c:pt idx="125">
                  <c:v>-4204.2857142857147</c:v>
                </c:pt>
                <c:pt idx="126">
                  <c:v>-4204.2857142857147</c:v>
                </c:pt>
                <c:pt idx="127">
                  <c:v>-4204.2857142857147</c:v>
                </c:pt>
                <c:pt idx="128">
                  <c:v>-4204.2857142857147</c:v>
                </c:pt>
                <c:pt idx="129">
                  <c:v>-4204.2857142857147</c:v>
                </c:pt>
                <c:pt idx="130">
                  <c:v>-4204.2857142857147</c:v>
                </c:pt>
                <c:pt idx="131">
                  <c:v>-4204.2857142857147</c:v>
                </c:pt>
                <c:pt idx="132">
                  <c:v>-4204.2857142857147</c:v>
                </c:pt>
                <c:pt idx="133">
                  <c:v>-4204.2857142857147</c:v>
                </c:pt>
                <c:pt idx="134">
                  <c:v>-4204.2857142857147</c:v>
                </c:pt>
                <c:pt idx="135">
                  <c:v>-4204.2857142857147</c:v>
                </c:pt>
                <c:pt idx="136">
                  <c:v>-4204.2857142857147</c:v>
                </c:pt>
                <c:pt idx="137">
                  <c:v>-4204.2857142857147</c:v>
                </c:pt>
                <c:pt idx="138">
                  <c:v>-4204.2857142857147</c:v>
                </c:pt>
                <c:pt idx="139">
                  <c:v>-4204.2857142857147</c:v>
                </c:pt>
                <c:pt idx="140">
                  <c:v>-4204.2857142857147</c:v>
                </c:pt>
                <c:pt idx="141">
                  <c:v>-4204.2857142857147</c:v>
                </c:pt>
                <c:pt idx="142">
                  <c:v>-4204.2857142857147</c:v>
                </c:pt>
                <c:pt idx="143">
                  <c:v>-4204.2857142857147</c:v>
                </c:pt>
                <c:pt idx="144">
                  <c:v>-4204.2857142857147</c:v>
                </c:pt>
                <c:pt idx="145">
                  <c:v>-4204.2857142857147</c:v>
                </c:pt>
                <c:pt idx="146">
                  <c:v>-4204.2857142857147</c:v>
                </c:pt>
                <c:pt idx="147">
                  <c:v>-4204.2857142857147</c:v>
                </c:pt>
                <c:pt idx="148">
                  <c:v>-4204.2857142857147</c:v>
                </c:pt>
                <c:pt idx="149">
                  <c:v>-4204.2857142857147</c:v>
                </c:pt>
                <c:pt idx="150">
                  <c:v>-4204.2857142857147</c:v>
                </c:pt>
                <c:pt idx="151">
                  <c:v>-4204.2857142857147</c:v>
                </c:pt>
                <c:pt idx="152">
                  <c:v>-4204.2857142857147</c:v>
                </c:pt>
                <c:pt idx="153">
                  <c:v>-4204.2857142857147</c:v>
                </c:pt>
                <c:pt idx="154">
                  <c:v>-4204.2857142857147</c:v>
                </c:pt>
                <c:pt idx="155">
                  <c:v>-4204.2857142857147</c:v>
                </c:pt>
                <c:pt idx="156">
                  <c:v>-4204.2857142857147</c:v>
                </c:pt>
                <c:pt idx="157">
                  <c:v>-4204.2857142857147</c:v>
                </c:pt>
                <c:pt idx="158">
                  <c:v>-4204.2857142857147</c:v>
                </c:pt>
                <c:pt idx="159">
                  <c:v>-4204.2857142857147</c:v>
                </c:pt>
                <c:pt idx="160">
                  <c:v>-4204.2857142857147</c:v>
                </c:pt>
                <c:pt idx="161">
                  <c:v>-4204.2857142857147</c:v>
                </c:pt>
                <c:pt idx="162">
                  <c:v>-4204.2857142857147</c:v>
                </c:pt>
                <c:pt idx="163">
                  <c:v>-4204.2857142857147</c:v>
                </c:pt>
                <c:pt idx="164">
                  <c:v>-4204.2857142857147</c:v>
                </c:pt>
                <c:pt idx="165">
                  <c:v>-4204.2857142857147</c:v>
                </c:pt>
                <c:pt idx="166">
                  <c:v>-4204.2857142857147</c:v>
                </c:pt>
                <c:pt idx="167">
                  <c:v>-4204.2857142857147</c:v>
                </c:pt>
                <c:pt idx="168">
                  <c:v>-4204.2857142857147</c:v>
                </c:pt>
                <c:pt idx="169">
                  <c:v>-4204.2857142857147</c:v>
                </c:pt>
                <c:pt idx="170">
                  <c:v>-4204.2857142857147</c:v>
                </c:pt>
                <c:pt idx="171">
                  <c:v>-4204.2857142857147</c:v>
                </c:pt>
                <c:pt idx="172">
                  <c:v>-4204.2857142857147</c:v>
                </c:pt>
                <c:pt idx="173">
                  <c:v>-4204.2857142857147</c:v>
                </c:pt>
                <c:pt idx="174">
                  <c:v>-4204.2857142857147</c:v>
                </c:pt>
                <c:pt idx="175">
                  <c:v>-4204.2857142857147</c:v>
                </c:pt>
                <c:pt idx="176">
                  <c:v>-4204.2857142857147</c:v>
                </c:pt>
                <c:pt idx="177">
                  <c:v>-4204.2857142857147</c:v>
                </c:pt>
                <c:pt idx="178">
                  <c:v>-4204.2857142857147</c:v>
                </c:pt>
                <c:pt idx="179">
                  <c:v>-4204.2857142857147</c:v>
                </c:pt>
                <c:pt idx="180">
                  <c:v>-4204.2857142857147</c:v>
                </c:pt>
                <c:pt idx="181">
                  <c:v>-4204.2857142857147</c:v>
                </c:pt>
                <c:pt idx="182">
                  <c:v>-4204.2857142857147</c:v>
                </c:pt>
                <c:pt idx="183">
                  <c:v>-4204.2857142857147</c:v>
                </c:pt>
                <c:pt idx="184">
                  <c:v>-4204.2857142857147</c:v>
                </c:pt>
                <c:pt idx="185">
                  <c:v>-4204.2857142857147</c:v>
                </c:pt>
                <c:pt idx="186">
                  <c:v>-4204.2857142857147</c:v>
                </c:pt>
                <c:pt idx="187">
                  <c:v>-4204.2857142857147</c:v>
                </c:pt>
                <c:pt idx="188">
                  <c:v>-4204.2857142857147</c:v>
                </c:pt>
                <c:pt idx="189">
                  <c:v>-4204.2857142857147</c:v>
                </c:pt>
                <c:pt idx="190">
                  <c:v>-4204.2857142857147</c:v>
                </c:pt>
                <c:pt idx="191">
                  <c:v>-4204.2857142857147</c:v>
                </c:pt>
                <c:pt idx="192">
                  <c:v>-4204.2857142857147</c:v>
                </c:pt>
                <c:pt idx="193">
                  <c:v>-4204.2857142857147</c:v>
                </c:pt>
                <c:pt idx="194">
                  <c:v>-4204.2857142857147</c:v>
                </c:pt>
                <c:pt idx="195">
                  <c:v>-4204.2857142857147</c:v>
                </c:pt>
                <c:pt idx="196">
                  <c:v>-4204.2857142857147</c:v>
                </c:pt>
                <c:pt idx="197">
                  <c:v>-4204.2857142857147</c:v>
                </c:pt>
                <c:pt idx="198">
                  <c:v>-4204.2857142857147</c:v>
                </c:pt>
                <c:pt idx="199">
                  <c:v>-4204.2857142857147</c:v>
                </c:pt>
                <c:pt idx="200">
                  <c:v>-4204.2857142857147</c:v>
                </c:pt>
              </c:numCache>
            </c:numRef>
          </c:yVal>
          <c:smooth val="0"/>
        </c:ser>
        <c:ser>
          <c:idx val="1"/>
          <c:order val="1"/>
          <c:tx>
            <c:v>SIM 2 Penyangga Massa Jenis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Penyangga'!$E$28:$E$228</c:f>
              <c:numCache>
                <c:formatCode>0.000</c:formatCode>
                <c:ptCount val="201"/>
                <c:pt idx="0">
                  <c:v>15751.706785714287</c:v>
                </c:pt>
                <c:pt idx="1">
                  <c:v>15650.246860714287</c:v>
                </c:pt>
                <c:pt idx="2">
                  <c:v>15548.786935714286</c:v>
                </c:pt>
                <c:pt idx="3">
                  <c:v>15447.327010714287</c:v>
                </c:pt>
                <c:pt idx="4">
                  <c:v>15345.867085714286</c:v>
                </c:pt>
                <c:pt idx="5">
                  <c:v>15244.407160714287</c:v>
                </c:pt>
                <c:pt idx="6">
                  <c:v>15142.947235714286</c:v>
                </c:pt>
                <c:pt idx="7">
                  <c:v>15041.487310714287</c:v>
                </c:pt>
                <c:pt idx="8">
                  <c:v>14940.027385714286</c:v>
                </c:pt>
                <c:pt idx="9">
                  <c:v>14838.567460714286</c:v>
                </c:pt>
                <c:pt idx="10">
                  <c:v>14737.107535714287</c:v>
                </c:pt>
                <c:pt idx="11">
                  <c:v>14635.647610714286</c:v>
                </c:pt>
                <c:pt idx="12">
                  <c:v>14534.187685714287</c:v>
                </c:pt>
                <c:pt idx="13">
                  <c:v>14432.727760714286</c:v>
                </c:pt>
                <c:pt idx="14">
                  <c:v>14331.267835714287</c:v>
                </c:pt>
                <c:pt idx="15">
                  <c:v>14229.807910714286</c:v>
                </c:pt>
                <c:pt idx="16">
                  <c:v>14128.347985714287</c:v>
                </c:pt>
                <c:pt idx="17">
                  <c:v>14026.888060714286</c:v>
                </c:pt>
                <c:pt idx="18">
                  <c:v>13925.428135714286</c:v>
                </c:pt>
                <c:pt idx="19">
                  <c:v>13823.968210714287</c:v>
                </c:pt>
                <c:pt idx="20">
                  <c:v>13722.508285714286</c:v>
                </c:pt>
                <c:pt idx="21">
                  <c:v>13621.048360714287</c:v>
                </c:pt>
                <c:pt idx="22">
                  <c:v>13519.588435714286</c:v>
                </c:pt>
                <c:pt idx="23">
                  <c:v>13418.128510714287</c:v>
                </c:pt>
                <c:pt idx="24">
                  <c:v>13316.668585714287</c:v>
                </c:pt>
                <c:pt idx="25">
                  <c:v>13215.208660714286</c:v>
                </c:pt>
                <c:pt idx="26">
                  <c:v>13113.748735714287</c:v>
                </c:pt>
                <c:pt idx="27">
                  <c:v>13012.288810714286</c:v>
                </c:pt>
                <c:pt idx="28">
                  <c:v>12910.828885714287</c:v>
                </c:pt>
                <c:pt idx="29">
                  <c:v>12809.368960714288</c:v>
                </c:pt>
                <c:pt idx="30">
                  <c:v>12707.909035714285</c:v>
                </c:pt>
                <c:pt idx="31">
                  <c:v>12606.449110714286</c:v>
                </c:pt>
                <c:pt idx="32">
                  <c:v>12504.989185714287</c:v>
                </c:pt>
                <c:pt idx="33">
                  <c:v>12403.529260714287</c:v>
                </c:pt>
                <c:pt idx="34">
                  <c:v>12302.069335714286</c:v>
                </c:pt>
                <c:pt idx="35">
                  <c:v>12200.609410714285</c:v>
                </c:pt>
                <c:pt idx="36">
                  <c:v>12099.149485714286</c:v>
                </c:pt>
                <c:pt idx="37">
                  <c:v>11997.689560714287</c:v>
                </c:pt>
                <c:pt idx="38">
                  <c:v>11896.229635714286</c:v>
                </c:pt>
                <c:pt idx="39">
                  <c:v>11794.769710714287</c:v>
                </c:pt>
                <c:pt idx="40">
                  <c:v>11693.309785714286</c:v>
                </c:pt>
                <c:pt idx="41">
                  <c:v>11591.849860714286</c:v>
                </c:pt>
                <c:pt idx="42">
                  <c:v>11490.389935714287</c:v>
                </c:pt>
                <c:pt idx="43">
                  <c:v>11388.930010714286</c:v>
                </c:pt>
                <c:pt idx="44">
                  <c:v>11287.470085714285</c:v>
                </c:pt>
                <c:pt idx="45">
                  <c:v>11186.010160714286</c:v>
                </c:pt>
                <c:pt idx="46">
                  <c:v>11084.550235714287</c:v>
                </c:pt>
                <c:pt idx="47">
                  <c:v>10983.090310714288</c:v>
                </c:pt>
                <c:pt idx="48">
                  <c:v>10881.630385714287</c:v>
                </c:pt>
                <c:pt idx="49">
                  <c:v>10780.170460714286</c:v>
                </c:pt>
                <c:pt idx="50">
                  <c:v>10678.710535714286</c:v>
                </c:pt>
                <c:pt idx="51">
                  <c:v>10577.250610714287</c:v>
                </c:pt>
                <c:pt idx="52">
                  <c:v>10475.790685714288</c:v>
                </c:pt>
                <c:pt idx="53">
                  <c:v>10374.330760714287</c:v>
                </c:pt>
                <c:pt idx="54">
                  <c:v>10272.870835714286</c:v>
                </c:pt>
                <c:pt idx="55">
                  <c:v>10171.410910714287</c:v>
                </c:pt>
                <c:pt idx="56">
                  <c:v>10069.950985714288</c:v>
                </c:pt>
                <c:pt idx="57">
                  <c:v>9968.4910607142847</c:v>
                </c:pt>
                <c:pt idx="58">
                  <c:v>9867.0311357142873</c:v>
                </c:pt>
                <c:pt idx="59">
                  <c:v>9765.5712107142863</c:v>
                </c:pt>
                <c:pt idx="60">
                  <c:v>9664.1112857142853</c:v>
                </c:pt>
                <c:pt idx="61">
                  <c:v>9562.6513607142879</c:v>
                </c:pt>
                <c:pt idx="62">
                  <c:v>9461.191435714285</c:v>
                </c:pt>
                <c:pt idx="63">
                  <c:v>9359.7315107142858</c:v>
                </c:pt>
                <c:pt idx="64">
                  <c:v>9258.2715857142866</c:v>
                </c:pt>
                <c:pt idx="65">
                  <c:v>9156.8116607142856</c:v>
                </c:pt>
                <c:pt idx="66">
                  <c:v>9055.3517357142882</c:v>
                </c:pt>
                <c:pt idx="67">
                  <c:v>8953.8918107142854</c:v>
                </c:pt>
                <c:pt idx="68">
                  <c:v>8852.4318857142862</c:v>
                </c:pt>
                <c:pt idx="69">
                  <c:v>8750.971960714287</c:v>
                </c:pt>
                <c:pt idx="70">
                  <c:v>8649.512035714286</c:v>
                </c:pt>
                <c:pt idx="71">
                  <c:v>8548.0521107142849</c:v>
                </c:pt>
                <c:pt idx="72">
                  <c:v>8446.5921857142857</c:v>
                </c:pt>
                <c:pt idx="73">
                  <c:v>8345.1322607142865</c:v>
                </c:pt>
                <c:pt idx="74">
                  <c:v>8243.6723357142855</c:v>
                </c:pt>
                <c:pt idx="75">
                  <c:v>8142.2124107142863</c:v>
                </c:pt>
                <c:pt idx="76">
                  <c:v>8040.7524857142862</c:v>
                </c:pt>
                <c:pt idx="77">
                  <c:v>7939.292560714287</c:v>
                </c:pt>
                <c:pt idx="78">
                  <c:v>7837.8326357142869</c:v>
                </c:pt>
                <c:pt idx="79">
                  <c:v>7736.3727107142859</c:v>
                </c:pt>
                <c:pt idx="80">
                  <c:v>7634.9127857142867</c:v>
                </c:pt>
                <c:pt idx="81">
                  <c:v>7533.4528607142875</c:v>
                </c:pt>
                <c:pt idx="82">
                  <c:v>7431.9929357142864</c:v>
                </c:pt>
                <c:pt idx="83">
                  <c:v>7330.5330107142872</c:v>
                </c:pt>
                <c:pt idx="84">
                  <c:v>7229.0730857142862</c:v>
                </c:pt>
                <c:pt idx="85">
                  <c:v>7127.613160714287</c:v>
                </c:pt>
                <c:pt idx="86">
                  <c:v>-2783.846764285714</c:v>
                </c:pt>
                <c:pt idx="87">
                  <c:v>-2885.3066892857132</c:v>
                </c:pt>
                <c:pt idx="88">
                  <c:v>-2986.7666142857142</c:v>
                </c:pt>
                <c:pt idx="89">
                  <c:v>-3088.2265392857134</c:v>
                </c:pt>
                <c:pt idx="90">
                  <c:v>-3189.6864642857126</c:v>
                </c:pt>
                <c:pt idx="91">
                  <c:v>-3291.1463892857137</c:v>
                </c:pt>
                <c:pt idx="92">
                  <c:v>-3392.6063142857129</c:v>
                </c:pt>
                <c:pt idx="93">
                  <c:v>-3494.0662392857139</c:v>
                </c:pt>
                <c:pt idx="94">
                  <c:v>-3595.5261642857131</c:v>
                </c:pt>
                <c:pt idx="95">
                  <c:v>-3696.9860892857141</c:v>
                </c:pt>
                <c:pt idx="96">
                  <c:v>-3798.4460142857133</c:v>
                </c:pt>
                <c:pt idx="97">
                  <c:v>-3899.9059392857125</c:v>
                </c:pt>
                <c:pt idx="98">
                  <c:v>-4001.3658642857135</c:v>
                </c:pt>
                <c:pt idx="99">
                  <c:v>-4102.8257892857146</c:v>
                </c:pt>
                <c:pt idx="100">
                  <c:v>-4204.2857142857138</c:v>
                </c:pt>
                <c:pt idx="101">
                  <c:v>-4305.7456392857111</c:v>
                </c:pt>
                <c:pt idx="102">
                  <c:v>-4407.205564285714</c:v>
                </c:pt>
                <c:pt idx="103">
                  <c:v>-4508.6654892857132</c:v>
                </c:pt>
                <c:pt idx="104">
                  <c:v>-4610.1254142857124</c:v>
                </c:pt>
                <c:pt idx="105">
                  <c:v>-4711.5853392857152</c:v>
                </c:pt>
                <c:pt idx="106">
                  <c:v>-4813.0452642857126</c:v>
                </c:pt>
                <c:pt idx="107">
                  <c:v>-4914.5051892857118</c:v>
                </c:pt>
                <c:pt idx="108">
                  <c:v>-5015.9651142857147</c:v>
                </c:pt>
                <c:pt idx="109">
                  <c:v>-5117.4250392857139</c:v>
                </c:pt>
                <c:pt idx="110">
                  <c:v>-5218.8849642857131</c:v>
                </c:pt>
                <c:pt idx="111">
                  <c:v>-5320.3448892857141</c:v>
                </c:pt>
                <c:pt idx="112">
                  <c:v>-5421.8048142857133</c:v>
                </c:pt>
                <c:pt idx="113">
                  <c:v>-5523.2647392857125</c:v>
                </c:pt>
                <c:pt idx="114">
                  <c:v>-5624.7246642857153</c:v>
                </c:pt>
                <c:pt idx="115">
                  <c:v>-5726.1845892857145</c:v>
                </c:pt>
                <c:pt idx="116">
                  <c:v>-5827.6445142857119</c:v>
                </c:pt>
                <c:pt idx="117">
                  <c:v>-5929.1044392857148</c:v>
                </c:pt>
                <c:pt idx="118">
                  <c:v>-6030.564364285714</c:v>
                </c:pt>
                <c:pt idx="119">
                  <c:v>-6132.0242892857132</c:v>
                </c:pt>
                <c:pt idx="120">
                  <c:v>-6233.484214285716</c:v>
                </c:pt>
                <c:pt idx="121">
                  <c:v>-6334.9441392857134</c:v>
                </c:pt>
                <c:pt idx="122">
                  <c:v>-6436.4040642857126</c:v>
                </c:pt>
                <c:pt idx="123">
                  <c:v>-6537.8639892857154</c:v>
                </c:pt>
                <c:pt idx="124">
                  <c:v>-6639.3239142857146</c:v>
                </c:pt>
                <c:pt idx="125">
                  <c:v>-6740.7838392857138</c:v>
                </c:pt>
                <c:pt idx="126">
                  <c:v>-6842.243764285713</c:v>
                </c:pt>
                <c:pt idx="127">
                  <c:v>-6943.7036892857141</c:v>
                </c:pt>
                <c:pt idx="128">
                  <c:v>-7045.1636142857133</c:v>
                </c:pt>
                <c:pt idx="129">
                  <c:v>-7146.6235392857125</c:v>
                </c:pt>
                <c:pt idx="130">
                  <c:v>-7248.0834642857153</c:v>
                </c:pt>
                <c:pt idx="131">
                  <c:v>-7349.5433892857127</c:v>
                </c:pt>
                <c:pt idx="132">
                  <c:v>-7451.0033142857119</c:v>
                </c:pt>
                <c:pt idx="133">
                  <c:v>-7552.4632392857147</c:v>
                </c:pt>
                <c:pt idx="134">
                  <c:v>-7653.9231642857139</c:v>
                </c:pt>
                <c:pt idx="135">
                  <c:v>-7755.3830892857131</c:v>
                </c:pt>
                <c:pt idx="136">
                  <c:v>-7856.8430142857142</c:v>
                </c:pt>
                <c:pt idx="137">
                  <c:v>-7958.3029392857134</c:v>
                </c:pt>
                <c:pt idx="138">
                  <c:v>-8059.7628642857126</c:v>
                </c:pt>
                <c:pt idx="139">
                  <c:v>-8161.2227892857154</c:v>
                </c:pt>
                <c:pt idx="140">
                  <c:v>-8262.6827142857146</c:v>
                </c:pt>
                <c:pt idx="141">
                  <c:v>-8364.142639285712</c:v>
                </c:pt>
                <c:pt idx="142">
                  <c:v>-8465.6025642857148</c:v>
                </c:pt>
                <c:pt idx="143">
                  <c:v>-8567.062489285714</c:v>
                </c:pt>
                <c:pt idx="144">
                  <c:v>-8668.5224142857132</c:v>
                </c:pt>
                <c:pt idx="145">
                  <c:v>-8769.9823392857161</c:v>
                </c:pt>
                <c:pt idx="146">
                  <c:v>-8871.4422642857135</c:v>
                </c:pt>
                <c:pt idx="147">
                  <c:v>-8972.9021892857127</c:v>
                </c:pt>
                <c:pt idx="148">
                  <c:v>-9074.3621142857155</c:v>
                </c:pt>
                <c:pt idx="149">
                  <c:v>-9175.8220392857147</c:v>
                </c:pt>
                <c:pt idx="150">
                  <c:v>-9277.2819642857139</c:v>
                </c:pt>
                <c:pt idx="151">
                  <c:v>-9378.7418892857131</c:v>
                </c:pt>
                <c:pt idx="152">
                  <c:v>-9480.2018142857141</c:v>
                </c:pt>
                <c:pt idx="153">
                  <c:v>-9581.6617392857133</c:v>
                </c:pt>
                <c:pt idx="154">
                  <c:v>-9683.1216642857125</c:v>
                </c:pt>
                <c:pt idx="155">
                  <c:v>-9784.5815892857154</c:v>
                </c:pt>
                <c:pt idx="156">
                  <c:v>-9886.0415142857128</c:v>
                </c:pt>
                <c:pt idx="157">
                  <c:v>-9987.501439285712</c:v>
                </c:pt>
                <c:pt idx="158">
                  <c:v>-10088.961364285715</c:v>
                </c:pt>
                <c:pt idx="159">
                  <c:v>-10190.421289285714</c:v>
                </c:pt>
                <c:pt idx="160">
                  <c:v>-10291.881214285713</c:v>
                </c:pt>
                <c:pt idx="161">
                  <c:v>-10393.341139285714</c:v>
                </c:pt>
                <c:pt idx="162">
                  <c:v>-10494.801064285712</c:v>
                </c:pt>
                <c:pt idx="163">
                  <c:v>-10596.260989285714</c:v>
                </c:pt>
                <c:pt idx="164">
                  <c:v>-10697.720914285714</c:v>
                </c:pt>
                <c:pt idx="165">
                  <c:v>-10799.180839285713</c:v>
                </c:pt>
                <c:pt idx="166">
                  <c:v>-10900.640764285712</c:v>
                </c:pt>
                <c:pt idx="167">
                  <c:v>-11002.100689285715</c:v>
                </c:pt>
                <c:pt idx="168">
                  <c:v>-11103.560614285714</c:v>
                </c:pt>
                <c:pt idx="169">
                  <c:v>-11205.020539285713</c:v>
                </c:pt>
                <c:pt idx="170">
                  <c:v>-11306.480464285713</c:v>
                </c:pt>
                <c:pt idx="171">
                  <c:v>-11407.940389285712</c:v>
                </c:pt>
                <c:pt idx="172">
                  <c:v>-11509.400314285715</c:v>
                </c:pt>
                <c:pt idx="173">
                  <c:v>-11610.860239285714</c:v>
                </c:pt>
                <c:pt idx="174">
                  <c:v>-11712.320164285713</c:v>
                </c:pt>
                <c:pt idx="175">
                  <c:v>-11813.780089285712</c:v>
                </c:pt>
                <c:pt idx="176">
                  <c:v>-11915.240014285715</c:v>
                </c:pt>
                <c:pt idx="177">
                  <c:v>-12016.699939285714</c:v>
                </c:pt>
                <c:pt idx="178">
                  <c:v>-12118.159864285713</c:v>
                </c:pt>
                <c:pt idx="179">
                  <c:v>-12219.619789285713</c:v>
                </c:pt>
                <c:pt idx="180">
                  <c:v>-12321.079714285712</c:v>
                </c:pt>
                <c:pt idx="181">
                  <c:v>-12422.539639285711</c:v>
                </c:pt>
                <c:pt idx="182">
                  <c:v>-12523.999564285714</c:v>
                </c:pt>
                <c:pt idx="183">
                  <c:v>-12625.459489285713</c:v>
                </c:pt>
                <c:pt idx="184">
                  <c:v>-12726.919414285712</c:v>
                </c:pt>
                <c:pt idx="185">
                  <c:v>-12828.379339285715</c:v>
                </c:pt>
                <c:pt idx="186">
                  <c:v>-12929.839264285714</c:v>
                </c:pt>
                <c:pt idx="187">
                  <c:v>-13031.299189285717</c:v>
                </c:pt>
                <c:pt idx="188">
                  <c:v>-13132.759114285713</c:v>
                </c:pt>
                <c:pt idx="189">
                  <c:v>-13234.219039285712</c:v>
                </c:pt>
                <c:pt idx="190">
                  <c:v>-13335.678964285715</c:v>
                </c:pt>
                <c:pt idx="191">
                  <c:v>-13437.138889285714</c:v>
                </c:pt>
                <c:pt idx="192">
                  <c:v>-13538.598814285713</c:v>
                </c:pt>
                <c:pt idx="193">
                  <c:v>-13640.058739285712</c:v>
                </c:pt>
                <c:pt idx="194">
                  <c:v>-13741.518664285712</c:v>
                </c:pt>
                <c:pt idx="195">
                  <c:v>-13842.978589285714</c:v>
                </c:pt>
                <c:pt idx="196">
                  <c:v>-13944.438514285714</c:v>
                </c:pt>
                <c:pt idx="197">
                  <c:v>-14045.898439285709</c:v>
                </c:pt>
                <c:pt idx="198">
                  <c:v>-14147.358364285716</c:v>
                </c:pt>
                <c:pt idx="199">
                  <c:v>-14248.818289285711</c:v>
                </c:pt>
                <c:pt idx="200">
                  <c:v>-14350.278214285714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00608"/>
        <c:axId val="324801784"/>
      </c:scatterChart>
      <c:valAx>
        <c:axId val="3248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01784"/>
        <c:crosses val="autoZero"/>
        <c:crossBetween val="midCat"/>
      </c:valAx>
      <c:valAx>
        <c:axId val="3248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006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Penyangga'!$G$27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Penyangga'!$G$28:$G$228</c:f>
              <c:numCache>
                <c:formatCode>0.000</c:formatCode>
                <c:ptCount val="201"/>
                <c:pt idx="0">
                  <c:v>0</c:v>
                </c:pt>
                <c:pt idx="1">
                  <c:v>2747.6709440625</c:v>
                </c:pt>
                <c:pt idx="2">
                  <c:v>5477.5864012500006</c:v>
                </c:pt>
                <c:pt idx="3">
                  <c:v>8189.7463715624981</c:v>
                </c:pt>
                <c:pt idx="4">
                  <c:v>10884.150855</c:v>
                </c:pt>
                <c:pt idx="5">
                  <c:v>13560.7998515625</c:v>
                </c:pt>
                <c:pt idx="6">
                  <c:v>16219.693361249996</c:v>
                </c:pt>
                <c:pt idx="7">
                  <c:v>18860.831384062498</c:v>
                </c:pt>
                <c:pt idx="8">
                  <c:v>21484.213920000002</c:v>
                </c:pt>
                <c:pt idx="9">
                  <c:v>24089.840969062501</c:v>
                </c:pt>
                <c:pt idx="10">
                  <c:v>26677.712531250003</c:v>
                </c:pt>
                <c:pt idx="11">
                  <c:v>29247.828606562496</c:v>
                </c:pt>
                <c:pt idx="12">
                  <c:v>31800.189194999992</c:v>
                </c:pt>
                <c:pt idx="13">
                  <c:v>34334.794296562497</c:v>
                </c:pt>
                <c:pt idx="14">
                  <c:v>36851.643911250001</c:v>
                </c:pt>
                <c:pt idx="15">
                  <c:v>39350.738039062504</c:v>
                </c:pt>
                <c:pt idx="16">
                  <c:v>41832.076679999998</c:v>
                </c:pt>
                <c:pt idx="17">
                  <c:v>44295.659834062491</c:v>
                </c:pt>
                <c:pt idx="18">
                  <c:v>46741.487501249998</c:v>
                </c:pt>
                <c:pt idx="19">
                  <c:v>49169.559681562496</c:v>
                </c:pt>
                <c:pt idx="20">
                  <c:v>51579.876375000007</c:v>
                </c:pt>
                <c:pt idx="21">
                  <c:v>53972.437581562503</c:v>
                </c:pt>
                <c:pt idx="22">
                  <c:v>56347.243301249997</c:v>
                </c:pt>
                <c:pt idx="23">
                  <c:v>58704.293534062497</c:v>
                </c:pt>
                <c:pt idx="24">
                  <c:v>61043.588279999989</c:v>
                </c:pt>
                <c:pt idx="25">
                  <c:v>63365.127539062509</c:v>
                </c:pt>
                <c:pt idx="26">
                  <c:v>65668.911311249991</c:v>
                </c:pt>
                <c:pt idx="27">
                  <c:v>67954.939596562501</c:v>
                </c:pt>
                <c:pt idx="28">
                  <c:v>70223.212394999995</c:v>
                </c:pt>
                <c:pt idx="29">
                  <c:v>72473.729706562488</c:v>
                </c:pt>
                <c:pt idx="30">
                  <c:v>74706.491531250009</c:v>
                </c:pt>
                <c:pt idx="31">
                  <c:v>76921.497869062499</c:v>
                </c:pt>
                <c:pt idx="32">
                  <c:v>79118.748720000003</c:v>
                </c:pt>
                <c:pt idx="33">
                  <c:v>81298.244084062491</c:v>
                </c:pt>
                <c:pt idx="34">
                  <c:v>83459.983961249993</c:v>
                </c:pt>
                <c:pt idx="35">
                  <c:v>85603.968351562507</c:v>
                </c:pt>
                <c:pt idx="36">
                  <c:v>87730.197255000006</c:v>
                </c:pt>
                <c:pt idx="37">
                  <c:v>89838.670671562504</c:v>
                </c:pt>
                <c:pt idx="38">
                  <c:v>91929.388601250001</c:v>
                </c:pt>
                <c:pt idx="39">
                  <c:v>94002.351044062496</c:v>
                </c:pt>
                <c:pt idx="40">
                  <c:v>96057.558000000005</c:v>
                </c:pt>
                <c:pt idx="41">
                  <c:v>98095.009469062497</c:v>
                </c:pt>
                <c:pt idx="42">
                  <c:v>100114.70545125</c:v>
                </c:pt>
                <c:pt idx="43">
                  <c:v>102116.64594656249</c:v>
                </c:pt>
                <c:pt idx="44">
                  <c:v>104100.83095499998</c:v>
                </c:pt>
                <c:pt idx="45">
                  <c:v>106067.2604765625</c:v>
                </c:pt>
                <c:pt idx="46">
                  <c:v>108015.93451124999</c:v>
                </c:pt>
                <c:pt idx="47">
                  <c:v>109946.8530590625</c:v>
                </c:pt>
                <c:pt idx="48">
                  <c:v>111860.01611999997</c:v>
                </c:pt>
                <c:pt idx="49">
                  <c:v>113755.42369406251</c:v>
                </c:pt>
                <c:pt idx="50">
                  <c:v>115633.07578125001</c:v>
                </c:pt>
                <c:pt idx="51">
                  <c:v>117492.97238156249</c:v>
                </c:pt>
                <c:pt idx="52">
                  <c:v>119335.113495</c:v>
                </c:pt>
                <c:pt idx="53">
                  <c:v>121159.49912156248</c:v>
                </c:pt>
                <c:pt idx="54">
                  <c:v>122966.12926125001</c:v>
                </c:pt>
                <c:pt idx="55">
                  <c:v>124755.00391406252</c:v>
                </c:pt>
                <c:pt idx="56">
                  <c:v>126526.12307999999</c:v>
                </c:pt>
                <c:pt idx="57">
                  <c:v>128279.48675906249</c:v>
                </c:pt>
                <c:pt idx="58">
                  <c:v>130015.09495124998</c:v>
                </c:pt>
                <c:pt idx="59">
                  <c:v>131732.94765656249</c:v>
                </c:pt>
                <c:pt idx="60">
                  <c:v>133433.04487500002</c:v>
                </c:pt>
                <c:pt idx="61">
                  <c:v>135115.38660656248</c:v>
                </c:pt>
                <c:pt idx="62">
                  <c:v>136779.97285125</c:v>
                </c:pt>
                <c:pt idx="63">
                  <c:v>138426.80360906248</c:v>
                </c:pt>
                <c:pt idx="64">
                  <c:v>140055.87888</c:v>
                </c:pt>
                <c:pt idx="65">
                  <c:v>141667.19866406251</c:v>
                </c:pt>
                <c:pt idx="66">
                  <c:v>143260.76296125</c:v>
                </c:pt>
                <c:pt idx="67">
                  <c:v>144836.57177156251</c:v>
                </c:pt>
                <c:pt idx="68">
                  <c:v>146394.62509499997</c:v>
                </c:pt>
                <c:pt idx="69">
                  <c:v>147934.92293156253</c:v>
                </c:pt>
                <c:pt idx="70">
                  <c:v>149457.46528125001</c:v>
                </c:pt>
                <c:pt idx="71">
                  <c:v>150962.25214406248</c:v>
                </c:pt>
                <c:pt idx="72">
                  <c:v>152449.28352</c:v>
                </c:pt>
                <c:pt idx="73">
                  <c:v>153918.55940906249</c:v>
                </c:pt>
                <c:pt idx="74">
                  <c:v>155370.07981125001</c:v>
                </c:pt>
                <c:pt idx="75">
                  <c:v>156803.8447265625</c:v>
                </c:pt>
                <c:pt idx="76">
                  <c:v>158219.85415500001</c:v>
                </c:pt>
                <c:pt idx="77">
                  <c:v>159618.1080965625</c:v>
                </c:pt>
                <c:pt idx="78">
                  <c:v>160998.60655124998</c:v>
                </c:pt>
                <c:pt idx="79">
                  <c:v>162361.3495190625</c:v>
                </c:pt>
                <c:pt idx="80">
                  <c:v>163706.337</c:v>
                </c:pt>
                <c:pt idx="81">
                  <c:v>165033.56899406249</c:v>
                </c:pt>
                <c:pt idx="82">
                  <c:v>166343.04550125002</c:v>
                </c:pt>
                <c:pt idx="83">
                  <c:v>167634.76652156247</c:v>
                </c:pt>
                <c:pt idx="84">
                  <c:v>168908.73205500003</c:v>
                </c:pt>
                <c:pt idx="85">
                  <c:v>170164.94210156251</c:v>
                </c:pt>
                <c:pt idx="86">
                  <c:v>170912.89666124998</c:v>
                </c:pt>
                <c:pt idx="87">
                  <c:v>170416.84573406249</c:v>
                </c:pt>
                <c:pt idx="88">
                  <c:v>169903.03931999998</c:v>
                </c:pt>
                <c:pt idx="89">
                  <c:v>169371.47741906252</c:v>
                </c:pt>
                <c:pt idx="90">
                  <c:v>168822.16003125001</c:v>
                </c:pt>
                <c:pt idx="91">
                  <c:v>168255.08715656248</c:v>
                </c:pt>
                <c:pt idx="92">
                  <c:v>167670.258795</c:v>
                </c:pt>
                <c:pt idx="93">
                  <c:v>167067.6749465625</c:v>
                </c:pt>
                <c:pt idx="94">
                  <c:v>166447.33561125002</c:v>
                </c:pt>
                <c:pt idx="95">
                  <c:v>165809.24078906252</c:v>
                </c:pt>
                <c:pt idx="96">
                  <c:v>165153.39047999997</c:v>
                </c:pt>
                <c:pt idx="97">
                  <c:v>164479.78468406256</c:v>
                </c:pt>
                <c:pt idx="98">
                  <c:v>163788.42340125004</c:v>
                </c:pt>
                <c:pt idx="99">
                  <c:v>163079.30663156253</c:v>
                </c:pt>
                <c:pt idx="100">
                  <c:v>162352.43437500001</c:v>
                </c:pt>
                <c:pt idx="101">
                  <c:v>161607.8066315625</c:v>
                </c:pt>
                <c:pt idx="102">
                  <c:v>160845.42340125001</c:v>
                </c:pt>
                <c:pt idx="103">
                  <c:v>160065.28468406253</c:v>
                </c:pt>
                <c:pt idx="104">
                  <c:v>159267.39048</c:v>
                </c:pt>
                <c:pt idx="105">
                  <c:v>158451.74078906246</c:v>
                </c:pt>
                <c:pt idx="106">
                  <c:v>157618.33561124999</c:v>
                </c:pt>
                <c:pt idx="107">
                  <c:v>156767.17494656253</c:v>
                </c:pt>
                <c:pt idx="108">
                  <c:v>155898.25879500003</c:v>
                </c:pt>
                <c:pt idx="109">
                  <c:v>155011.58715656251</c:v>
                </c:pt>
                <c:pt idx="110">
                  <c:v>154107.16003125001</c:v>
                </c:pt>
                <c:pt idx="111">
                  <c:v>153184.97741906252</c:v>
                </c:pt>
                <c:pt idx="112">
                  <c:v>152245.03932000001</c:v>
                </c:pt>
                <c:pt idx="113">
                  <c:v>151287.34573406249</c:v>
                </c:pt>
                <c:pt idx="114">
                  <c:v>150311.89666124998</c:v>
                </c:pt>
                <c:pt idx="115">
                  <c:v>149318.69210156248</c:v>
                </c:pt>
                <c:pt idx="116">
                  <c:v>148307.732055</c:v>
                </c:pt>
                <c:pt idx="117">
                  <c:v>147279.01652156256</c:v>
                </c:pt>
                <c:pt idx="118">
                  <c:v>146232.54550125002</c:v>
                </c:pt>
                <c:pt idx="119">
                  <c:v>145168.31899406252</c:v>
                </c:pt>
                <c:pt idx="120">
                  <c:v>144086.337</c:v>
                </c:pt>
                <c:pt idx="121">
                  <c:v>142986.59951906253</c:v>
                </c:pt>
                <c:pt idx="122">
                  <c:v>141869.10655125001</c:v>
                </c:pt>
                <c:pt idx="123">
                  <c:v>140733.8580965625</c:v>
                </c:pt>
                <c:pt idx="124">
                  <c:v>139580.85415499998</c:v>
                </c:pt>
                <c:pt idx="125">
                  <c:v>138410.09472656247</c:v>
                </c:pt>
                <c:pt idx="126">
                  <c:v>137221.57981125001</c:v>
                </c:pt>
                <c:pt idx="127">
                  <c:v>136015.30940906255</c:v>
                </c:pt>
                <c:pt idx="128">
                  <c:v>134791.28352</c:v>
                </c:pt>
                <c:pt idx="129">
                  <c:v>133549.50214406251</c:v>
                </c:pt>
                <c:pt idx="130">
                  <c:v>132289.96528125001</c:v>
                </c:pt>
                <c:pt idx="131">
                  <c:v>131012.67293156253</c:v>
                </c:pt>
                <c:pt idx="132">
                  <c:v>129717.62509500001</c:v>
                </c:pt>
                <c:pt idx="133">
                  <c:v>128404.82177156249</c:v>
                </c:pt>
                <c:pt idx="134">
                  <c:v>127074.26296125</c:v>
                </c:pt>
                <c:pt idx="135">
                  <c:v>125725.94866406248</c:v>
                </c:pt>
                <c:pt idx="136">
                  <c:v>124359.87888</c:v>
                </c:pt>
                <c:pt idx="137">
                  <c:v>122976.05360906255</c:v>
                </c:pt>
                <c:pt idx="138">
                  <c:v>121574.47285125004</c:v>
                </c:pt>
                <c:pt idx="139">
                  <c:v>120155.1366065625</c:v>
                </c:pt>
                <c:pt idx="140">
                  <c:v>118718.04487500002</c:v>
                </c:pt>
                <c:pt idx="141">
                  <c:v>117263.19765656252</c:v>
                </c:pt>
                <c:pt idx="142">
                  <c:v>115790.59495124999</c:v>
                </c:pt>
                <c:pt idx="143">
                  <c:v>114300.23675906252</c:v>
                </c:pt>
                <c:pt idx="144">
                  <c:v>112792.12307999999</c:v>
                </c:pt>
                <c:pt idx="145">
                  <c:v>111266.25391406246</c:v>
                </c:pt>
                <c:pt idx="146">
                  <c:v>109722.62926125</c:v>
                </c:pt>
                <c:pt idx="147">
                  <c:v>108161.24912156248</c:v>
                </c:pt>
                <c:pt idx="148">
                  <c:v>106582.11349500004</c:v>
                </c:pt>
                <c:pt idx="149">
                  <c:v>104985.22238156252</c:v>
                </c:pt>
                <c:pt idx="150">
                  <c:v>103370.57578124999</c:v>
                </c:pt>
                <c:pt idx="151">
                  <c:v>101738.17369406254</c:v>
                </c:pt>
                <c:pt idx="152">
                  <c:v>100088.01612</c:v>
                </c:pt>
                <c:pt idx="153">
                  <c:v>98420.103059062487</c:v>
                </c:pt>
                <c:pt idx="154">
                  <c:v>96734.434511250001</c:v>
                </c:pt>
                <c:pt idx="155">
                  <c:v>95031.010476562486</c:v>
                </c:pt>
                <c:pt idx="156">
                  <c:v>93309.830954999983</c:v>
                </c:pt>
                <c:pt idx="157">
                  <c:v>91570.895946562479</c:v>
                </c:pt>
                <c:pt idx="158">
                  <c:v>89814.205451250033</c:v>
                </c:pt>
                <c:pt idx="159">
                  <c:v>88039.759469062497</c:v>
                </c:pt>
                <c:pt idx="160">
                  <c:v>86247.558000000019</c:v>
                </c:pt>
                <c:pt idx="161">
                  <c:v>84437.601044062525</c:v>
                </c:pt>
                <c:pt idx="162">
                  <c:v>82609.888601250001</c:v>
                </c:pt>
                <c:pt idx="163">
                  <c:v>80764.42067156249</c:v>
                </c:pt>
                <c:pt idx="164">
                  <c:v>78901.197255000006</c:v>
                </c:pt>
                <c:pt idx="165">
                  <c:v>77020.218351562507</c:v>
                </c:pt>
                <c:pt idx="166">
                  <c:v>75121.483961249964</c:v>
                </c:pt>
                <c:pt idx="167">
                  <c:v>73204.994084062491</c:v>
                </c:pt>
                <c:pt idx="168">
                  <c:v>71270.748720000032</c:v>
                </c:pt>
                <c:pt idx="169">
                  <c:v>69318.747869062499</c:v>
                </c:pt>
                <c:pt idx="170">
                  <c:v>67348.991531250067</c:v>
                </c:pt>
                <c:pt idx="171">
                  <c:v>65361.479706562503</c:v>
                </c:pt>
                <c:pt idx="172">
                  <c:v>63356.21239500001</c:v>
                </c:pt>
                <c:pt idx="173">
                  <c:v>61333.18959656253</c:v>
                </c:pt>
                <c:pt idx="174">
                  <c:v>59292.411311249947</c:v>
                </c:pt>
                <c:pt idx="175">
                  <c:v>57233.877539062552</c:v>
                </c:pt>
                <c:pt idx="176">
                  <c:v>55157.588279999996</c:v>
                </c:pt>
                <c:pt idx="177">
                  <c:v>53063.543534062483</c:v>
                </c:pt>
                <c:pt idx="178">
                  <c:v>50951.743301250041</c:v>
                </c:pt>
                <c:pt idx="179">
                  <c:v>48822.187581562495</c:v>
                </c:pt>
                <c:pt idx="180">
                  <c:v>46674.876375000022</c:v>
                </c:pt>
                <c:pt idx="181">
                  <c:v>44509.809681562503</c:v>
                </c:pt>
                <c:pt idx="182">
                  <c:v>42326.987501250027</c:v>
                </c:pt>
                <c:pt idx="183">
                  <c:v>40126.409834062448</c:v>
                </c:pt>
                <c:pt idx="184">
                  <c:v>37908.076680000027</c:v>
                </c:pt>
                <c:pt idx="185">
                  <c:v>35671.988039062475</c:v>
                </c:pt>
                <c:pt idx="186">
                  <c:v>33418.143911250023</c:v>
                </c:pt>
                <c:pt idx="187">
                  <c:v>31146.544296562439</c:v>
                </c:pt>
                <c:pt idx="188">
                  <c:v>28857.189194999984</c:v>
                </c:pt>
                <c:pt idx="189">
                  <c:v>26550.078606562602</c:v>
                </c:pt>
                <c:pt idx="190">
                  <c:v>24225.212531250028</c:v>
                </c:pt>
                <c:pt idx="191">
                  <c:v>21882.590969062498</c:v>
                </c:pt>
                <c:pt idx="192">
                  <c:v>19522.213920000009</c:v>
                </c:pt>
                <c:pt idx="193">
                  <c:v>17144.081384062534</c:v>
                </c:pt>
                <c:pt idx="194">
                  <c:v>14748.193361250072</c:v>
                </c:pt>
                <c:pt idx="195">
                  <c:v>12334.549851562537</c:v>
                </c:pt>
                <c:pt idx="196">
                  <c:v>9903.1508550001017</c:v>
                </c:pt>
                <c:pt idx="197">
                  <c:v>7453.9963715625927</c:v>
                </c:pt>
                <c:pt idx="198">
                  <c:v>4987.0864012500388</c:v>
                </c:pt>
                <c:pt idx="199">
                  <c:v>2502.4209440625564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Penyangga'!$H$28:$H$228</c:f>
              <c:numCache>
                <c:formatCode>0.000</c:formatCode>
                <c:ptCount val="201"/>
                <c:pt idx="0">
                  <c:v>0</c:v>
                </c:pt>
                <c:pt idx="1">
                  <c:v>980.99999999999989</c:v>
                </c:pt>
                <c:pt idx="2">
                  <c:v>1961.9999999999998</c:v>
                </c:pt>
                <c:pt idx="3">
                  <c:v>2942.9999999999991</c:v>
                </c:pt>
                <c:pt idx="4">
                  <c:v>3923.9999999999995</c:v>
                </c:pt>
                <c:pt idx="5">
                  <c:v>4905</c:v>
                </c:pt>
                <c:pt idx="6">
                  <c:v>5885.9999999999982</c:v>
                </c:pt>
                <c:pt idx="7">
                  <c:v>6866.9999999999991</c:v>
                </c:pt>
                <c:pt idx="8">
                  <c:v>7847.9999999999991</c:v>
                </c:pt>
                <c:pt idx="9">
                  <c:v>8829</c:v>
                </c:pt>
                <c:pt idx="10">
                  <c:v>9810</c:v>
                </c:pt>
                <c:pt idx="11">
                  <c:v>10790.999999999998</c:v>
                </c:pt>
                <c:pt idx="12">
                  <c:v>11771.999999999996</c:v>
                </c:pt>
                <c:pt idx="13">
                  <c:v>12752.999999999998</c:v>
                </c:pt>
                <c:pt idx="14">
                  <c:v>13733.999999999998</c:v>
                </c:pt>
                <c:pt idx="15">
                  <c:v>14714.999999999998</c:v>
                </c:pt>
                <c:pt idx="16">
                  <c:v>15695.999999999998</c:v>
                </c:pt>
                <c:pt idx="17">
                  <c:v>16676.999999999996</c:v>
                </c:pt>
                <c:pt idx="18">
                  <c:v>17658</c:v>
                </c:pt>
                <c:pt idx="19">
                  <c:v>18638.999999999996</c:v>
                </c:pt>
                <c:pt idx="20">
                  <c:v>19620</c:v>
                </c:pt>
                <c:pt idx="21">
                  <c:v>20600.999999999996</c:v>
                </c:pt>
                <c:pt idx="22">
                  <c:v>21581.999999999996</c:v>
                </c:pt>
                <c:pt idx="23">
                  <c:v>22562.999999999996</c:v>
                </c:pt>
                <c:pt idx="24">
                  <c:v>23543.999999999993</c:v>
                </c:pt>
                <c:pt idx="25">
                  <c:v>24525</c:v>
                </c:pt>
                <c:pt idx="26">
                  <c:v>25505.999999999996</c:v>
                </c:pt>
                <c:pt idx="27">
                  <c:v>26486.999999999996</c:v>
                </c:pt>
                <c:pt idx="28">
                  <c:v>27467.999999999996</c:v>
                </c:pt>
                <c:pt idx="29">
                  <c:v>28448.999999999993</c:v>
                </c:pt>
                <c:pt idx="30">
                  <c:v>29429.999999999996</c:v>
                </c:pt>
                <c:pt idx="31">
                  <c:v>30410.999999999996</c:v>
                </c:pt>
                <c:pt idx="32">
                  <c:v>31391.999999999996</c:v>
                </c:pt>
                <c:pt idx="33">
                  <c:v>32372.999999999996</c:v>
                </c:pt>
                <c:pt idx="34">
                  <c:v>33353.999999999993</c:v>
                </c:pt>
                <c:pt idx="35">
                  <c:v>34335</c:v>
                </c:pt>
                <c:pt idx="36">
                  <c:v>35316</c:v>
                </c:pt>
                <c:pt idx="37">
                  <c:v>36296.999999999993</c:v>
                </c:pt>
                <c:pt idx="38">
                  <c:v>37277.999999999993</c:v>
                </c:pt>
                <c:pt idx="39">
                  <c:v>38258.999999999993</c:v>
                </c:pt>
                <c:pt idx="40">
                  <c:v>39240</c:v>
                </c:pt>
                <c:pt idx="41">
                  <c:v>40220.999999999993</c:v>
                </c:pt>
                <c:pt idx="42">
                  <c:v>41201.999999999993</c:v>
                </c:pt>
                <c:pt idx="43">
                  <c:v>42182.999999999993</c:v>
                </c:pt>
                <c:pt idx="44">
                  <c:v>43163.999999999993</c:v>
                </c:pt>
                <c:pt idx="45">
                  <c:v>44144.999999999993</c:v>
                </c:pt>
                <c:pt idx="46">
                  <c:v>45125.999999999993</c:v>
                </c:pt>
                <c:pt idx="47">
                  <c:v>46106.999999999993</c:v>
                </c:pt>
                <c:pt idx="48">
                  <c:v>47087.999999999985</c:v>
                </c:pt>
                <c:pt idx="49">
                  <c:v>48068.999999999993</c:v>
                </c:pt>
                <c:pt idx="50">
                  <c:v>49050</c:v>
                </c:pt>
                <c:pt idx="51">
                  <c:v>50030.999999999993</c:v>
                </c:pt>
                <c:pt idx="52">
                  <c:v>51011.999999999993</c:v>
                </c:pt>
                <c:pt idx="53">
                  <c:v>51992.999999999985</c:v>
                </c:pt>
                <c:pt idx="54">
                  <c:v>52973.999999999993</c:v>
                </c:pt>
                <c:pt idx="55">
                  <c:v>53954.999999999993</c:v>
                </c:pt>
                <c:pt idx="56">
                  <c:v>54935.999999999993</c:v>
                </c:pt>
                <c:pt idx="57">
                  <c:v>55916.999999999993</c:v>
                </c:pt>
                <c:pt idx="58">
                  <c:v>56897.999999999985</c:v>
                </c:pt>
                <c:pt idx="59">
                  <c:v>57878.999999999993</c:v>
                </c:pt>
                <c:pt idx="60">
                  <c:v>58859.999999999993</c:v>
                </c:pt>
                <c:pt idx="61">
                  <c:v>59840.999999999993</c:v>
                </c:pt>
                <c:pt idx="62">
                  <c:v>60821.999999999993</c:v>
                </c:pt>
                <c:pt idx="63">
                  <c:v>61802.999999999985</c:v>
                </c:pt>
                <c:pt idx="64">
                  <c:v>62783.999999999993</c:v>
                </c:pt>
                <c:pt idx="65">
                  <c:v>63764.999999999993</c:v>
                </c:pt>
                <c:pt idx="66">
                  <c:v>64745.999999999993</c:v>
                </c:pt>
                <c:pt idx="67">
                  <c:v>65727</c:v>
                </c:pt>
                <c:pt idx="68">
                  <c:v>66707.999999999985</c:v>
                </c:pt>
                <c:pt idx="69">
                  <c:v>67688.999999999985</c:v>
                </c:pt>
                <c:pt idx="70">
                  <c:v>68670</c:v>
                </c:pt>
                <c:pt idx="71">
                  <c:v>69650.999999999985</c:v>
                </c:pt>
                <c:pt idx="72">
                  <c:v>70632</c:v>
                </c:pt>
                <c:pt idx="73">
                  <c:v>71612.999999999985</c:v>
                </c:pt>
                <c:pt idx="74">
                  <c:v>72593.999999999985</c:v>
                </c:pt>
                <c:pt idx="75">
                  <c:v>73575</c:v>
                </c:pt>
                <c:pt idx="76">
                  <c:v>74555.999999999985</c:v>
                </c:pt>
                <c:pt idx="77">
                  <c:v>75537</c:v>
                </c:pt>
                <c:pt idx="78">
                  <c:v>76517.999999999985</c:v>
                </c:pt>
                <c:pt idx="79">
                  <c:v>77498.999999999985</c:v>
                </c:pt>
                <c:pt idx="80">
                  <c:v>78480</c:v>
                </c:pt>
                <c:pt idx="81">
                  <c:v>79460.999999999985</c:v>
                </c:pt>
                <c:pt idx="82">
                  <c:v>80441.999999999985</c:v>
                </c:pt>
                <c:pt idx="83">
                  <c:v>81422.999999999985</c:v>
                </c:pt>
                <c:pt idx="84">
                  <c:v>82403.999999999985</c:v>
                </c:pt>
                <c:pt idx="85">
                  <c:v>83384.999999999985</c:v>
                </c:pt>
                <c:pt idx="86">
                  <c:v>83875.5</c:v>
                </c:pt>
                <c:pt idx="87">
                  <c:v>83139.749999999985</c:v>
                </c:pt>
                <c:pt idx="88">
                  <c:v>82404</c:v>
                </c:pt>
                <c:pt idx="89">
                  <c:v>81668.25</c:v>
                </c:pt>
                <c:pt idx="90">
                  <c:v>80932.5</c:v>
                </c:pt>
                <c:pt idx="91">
                  <c:v>80196.75</c:v>
                </c:pt>
                <c:pt idx="92">
                  <c:v>79461</c:v>
                </c:pt>
                <c:pt idx="93">
                  <c:v>78725.25</c:v>
                </c:pt>
                <c:pt idx="94">
                  <c:v>77989.5</c:v>
                </c:pt>
                <c:pt idx="95">
                  <c:v>77253.75</c:v>
                </c:pt>
                <c:pt idx="96">
                  <c:v>76518</c:v>
                </c:pt>
                <c:pt idx="97">
                  <c:v>75782.25</c:v>
                </c:pt>
                <c:pt idx="98">
                  <c:v>75046.5</c:v>
                </c:pt>
                <c:pt idx="99">
                  <c:v>74310.75</c:v>
                </c:pt>
                <c:pt idx="100">
                  <c:v>73575</c:v>
                </c:pt>
                <c:pt idx="101">
                  <c:v>72839.25</c:v>
                </c:pt>
                <c:pt idx="102">
                  <c:v>72103.5</c:v>
                </c:pt>
                <c:pt idx="103">
                  <c:v>71367.75</c:v>
                </c:pt>
                <c:pt idx="104">
                  <c:v>70632</c:v>
                </c:pt>
                <c:pt idx="105">
                  <c:v>69896.25</c:v>
                </c:pt>
                <c:pt idx="106">
                  <c:v>69160.5</c:v>
                </c:pt>
                <c:pt idx="107">
                  <c:v>68424.75</c:v>
                </c:pt>
                <c:pt idx="108">
                  <c:v>67689</c:v>
                </c:pt>
                <c:pt idx="109">
                  <c:v>66953.25</c:v>
                </c:pt>
                <c:pt idx="110">
                  <c:v>66217.499999999985</c:v>
                </c:pt>
                <c:pt idx="111">
                  <c:v>65481.75</c:v>
                </c:pt>
                <c:pt idx="112">
                  <c:v>64746.000000000007</c:v>
                </c:pt>
                <c:pt idx="113">
                  <c:v>64010.25</c:v>
                </c:pt>
                <c:pt idx="114">
                  <c:v>63274.499999999993</c:v>
                </c:pt>
                <c:pt idx="115">
                  <c:v>62538.749999999985</c:v>
                </c:pt>
                <c:pt idx="116">
                  <c:v>61803</c:v>
                </c:pt>
                <c:pt idx="117">
                  <c:v>61067.250000000007</c:v>
                </c:pt>
                <c:pt idx="118">
                  <c:v>60331.5</c:v>
                </c:pt>
                <c:pt idx="119">
                  <c:v>59595.749999999993</c:v>
                </c:pt>
                <c:pt idx="120">
                  <c:v>58859.999999999985</c:v>
                </c:pt>
                <c:pt idx="121">
                  <c:v>58124.25</c:v>
                </c:pt>
                <c:pt idx="122">
                  <c:v>57388.500000000007</c:v>
                </c:pt>
                <c:pt idx="123">
                  <c:v>56652.75</c:v>
                </c:pt>
                <c:pt idx="124">
                  <c:v>55916.999999999985</c:v>
                </c:pt>
                <c:pt idx="125">
                  <c:v>55181.249999999985</c:v>
                </c:pt>
                <c:pt idx="126">
                  <c:v>54445.5</c:v>
                </c:pt>
                <c:pt idx="127">
                  <c:v>53709.75</c:v>
                </c:pt>
                <c:pt idx="128">
                  <c:v>52974</c:v>
                </c:pt>
                <c:pt idx="129">
                  <c:v>52238.249999999985</c:v>
                </c:pt>
                <c:pt idx="130">
                  <c:v>51502.499999999985</c:v>
                </c:pt>
                <c:pt idx="131">
                  <c:v>50766.75</c:v>
                </c:pt>
                <c:pt idx="132">
                  <c:v>50031</c:v>
                </c:pt>
                <c:pt idx="133">
                  <c:v>49295.25</c:v>
                </c:pt>
                <c:pt idx="134">
                  <c:v>48559.5</c:v>
                </c:pt>
                <c:pt idx="135">
                  <c:v>47823.75</c:v>
                </c:pt>
                <c:pt idx="136">
                  <c:v>47088</c:v>
                </c:pt>
                <c:pt idx="137">
                  <c:v>46352.249999999985</c:v>
                </c:pt>
                <c:pt idx="138">
                  <c:v>45616.499999999985</c:v>
                </c:pt>
                <c:pt idx="139">
                  <c:v>44880.75</c:v>
                </c:pt>
                <c:pt idx="140">
                  <c:v>44145</c:v>
                </c:pt>
                <c:pt idx="141">
                  <c:v>43409.25</c:v>
                </c:pt>
                <c:pt idx="142">
                  <c:v>42673.499999999985</c:v>
                </c:pt>
                <c:pt idx="143">
                  <c:v>41937.749999999985</c:v>
                </c:pt>
                <c:pt idx="144">
                  <c:v>41202</c:v>
                </c:pt>
                <c:pt idx="145">
                  <c:v>40466.25</c:v>
                </c:pt>
                <c:pt idx="146">
                  <c:v>39730.5</c:v>
                </c:pt>
                <c:pt idx="147">
                  <c:v>38994.749999999985</c:v>
                </c:pt>
                <c:pt idx="148">
                  <c:v>38258.999999999985</c:v>
                </c:pt>
                <c:pt idx="149">
                  <c:v>37523.25</c:v>
                </c:pt>
                <c:pt idx="150">
                  <c:v>36787.5</c:v>
                </c:pt>
                <c:pt idx="151">
                  <c:v>36051.75</c:v>
                </c:pt>
                <c:pt idx="152">
                  <c:v>35315.999999999985</c:v>
                </c:pt>
                <c:pt idx="153">
                  <c:v>34580.249999999985</c:v>
                </c:pt>
                <c:pt idx="154">
                  <c:v>33844.5</c:v>
                </c:pt>
                <c:pt idx="155">
                  <c:v>33108.75</c:v>
                </c:pt>
                <c:pt idx="156">
                  <c:v>32373</c:v>
                </c:pt>
                <c:pt idx="157">
                  <c:v>31637.249999999985</c:v>
                </c:pt>
                <c:pt idx="158">
                  <c:v>30901.499999999985</c:v>
                </c:pt>
                <c:pt idx="159">
                  <c:v>30165.749999999971</c:v>
                </c:pt>
                <c:pt idx="160">
                  <c:v>29430</c:v>
                </c:pt>
                <c:pt idx="161">
                  <c:v>28694.25</c:v>
                </c:pt>
                <c:pt idx="162">
                  <c:v>27958.499999999985</c:v>
                </c:pt>
                <c:pt idx="163">
                  <c:v>27222.749999999971</c:v>
                </c:pt>
                <c:pt idx="164">
                  <c:v>26486.999999999971</c:v>
                </c:pt>
                <c:pt idx="165">
                  <c:v>25751.25</c:v>
                </c:pt>
                <c:pt idx="166">
                  <c:v>25015.5</c:v>
                </c:pt>
                <c:pt idx="167">
                  <c:v>24279.75</c:v>
                </c:pt>
                <c:pt idx="168">
                  <c:v>23543.999999999971</c:v>
                </c:pt>
                <c:pt idx="169">
                  <c:v>22808.249999999971</c:v>
                </c:pt>
                <c:pt idx="170">
                  <c:v>22072.5</c:v>
                </c:pt>
                <c:pt idx="171">
                  <c:v>21336.75</c:v>
                </c:pt>
                <c:pt idx="172">
                  <c:v>20601</c:v>
                </c:pt>
                <c:pt idx="173">
                  <c:v>19865.249999999971</c:v>
                </c:pt>
                <c:pt idx="174">
                  <c:v>19129.499999999971</c:v>
                </c:pt>
                <c:pt idx="175">
                  <c:v>18393.75</c:v>
                </c:pt>
                <c:pt idx="176">
                  <c:v>17658</c:v>
                </c:pt>
                <c:pt idx="177">
                  <c:v>16922.25</c:v>
                </c:pt>
                <c:pt idx="178">
                  <c:v>16186.499999999971</c:v>
                </c:pt>
                <c:pt idx="179">
                  <c:v>15450.749999999971</c:v>
                </c:pt>
                <c:pt idx="180">
                  <c:v>14715</c:v>
                </c:pt>
                <c:pt idx="181">
                  <c:v>13979.25</c:v>
                </c:pt>
                <c:pt idx="182">
                  <c:v>13243.5</c:v>
                </c:pt>
                <c:pt idx="183">
                  <c:v>12507.749999999971</c:v>
                </c:pt>
                <c:pt idx="184">
                  <c:v>11772</c:v>
                </c:pt>
                <c:pt idx="185">
                  <c:v>11036.25</c:v>
                </c:pt>
                <c:pt idx="186">
                  <c:v>10300.5</c:v>
                </c:pt>
                <c:pt idx="187">
                  <c:v>9564.75</c:v>
                </c:pt>
                <c:pt idx="188">
                  <c:v>8828.9999999999709</c:v>
                </c:pt>
                <c:pt idx="189">
                  <c:v>8093.25</c:v>
                </c:pt>
                <c:pt idx="190">
                  <c:v>7357.5</c:v>
                </c:pt>
                <c:pt idx="191">
                  <c:v>6621.75</c:v>
                </c:pt>
                <c:pt idx="192">
                  <c:v>5886</c:v>
                </c:pt>
                <c:pt idx="193">
                  <c:v>5150.2499999999709</c:v>
                </c:pt>
                <c:pt idx="194">
                  <c:v>4414.5</c:v>
                </c:pt>
                <c:pt idx="195">
                  <c:v>3678.75</c:v>
                </c:pt>
                <c:pt idx="196">
                  <c:v>2943</c:v>
                </c:pt>
                <c:pt idx="197">
                  <c:v>2207.25</c:v>
                </c:pt>
                <c:pt idx="198">
                  <c:v>1471.4999999999709</c:v>
                </c:pt>
                <c:pt idx="199">
                  <c:v>735.75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01000"/>
        <c:axId val="324802176"/>
      </c:scatterChart>
      <c:valAx>
        <c:axId val="32480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02176"/>
        <c:crosses val="autoZero"/>
        <c:crossBetween val="midCat"/>
      </c:valAx>
      <c:valAx>
        <c:axId val="3248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0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Penyangga'!$K$27</c:f>
              <c:strCache>
                <c:ptCount val="1"/>
                <c:pt idx="0">
                  <c:v>N_Bending_Stress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Penyangga'!$K$28:$K$228</c:f>
              <c:numCache>
                <c:formatCode>0.000</c:formatCode>
                <c:ptCount val="201"/>
                <c:pt idx="0">
                  <c:v>0</c:v>
                </c:pt>
                <c:pt idx="1">
                  <c:v>4053466.0923998947</c:v>
                </c:pt>
                <c:pt idx="2">
                  <c:v>8080738.6319810338</c:v>
                </c:pt>
                <c:pt idx="3">
                  <c:v>12081817.618743412</c:v>
                </c:pt>
                <c:pt idx="4">
                  <c:v>16056703.052687038</c:v>
                </c:pt>
                <c:pt idx="5">
                  <c:v>20005394.933811907</c:v>
                </c:pt>
                <c:pt idx="6">
                  <c:v>23927893.262118012</c:v>
                </c:pt>
                <c:pt idx="7">
                  <c:v>27824198.037605368</c:v>
                </c:pt>
                <c:pt idx="8">
                  <c:v>31694309.260273974</c:v>
                </c:pt>
                <c:pt idx="9">
                  <c:v>35538226.930123821</c:v>
                </c:pt>
                <c:pt idx="10">
                  <c:v>39355951.047154903</c:v>
                </c:pt>
                <c:pt idx="11">
                  <c:v>43147481.611367226</c:v>
                </c:pt>
                <c:pt idx="12">
                  <c:v>46912818.622760788</c:v>
                </c:pt>
                <c:pt idx="13">
                  <c:v>50651962.081335612</c:v>
                </c:pt>
                <c:pt idx="14">
                  <c:v>54364911.987091683</c:v>
                </c:pt>
                <c:pt idx="15">
                  <c:v>58051668.340028979</c:v>
                </c:pt>
                <c:pt idx="16">
                  <c:v>61712231.14014753</c:v>
                </c:pt>
                <c:pt idx="17">
                  <c:v>65346600.38744729</c:v>
                </c:pt>
                <c:pt idx="18">
                  <c:v>68954776.081928343</c:v>
                </c:pt>
                <c:pt idx="19">
                  <c:v>72536758.223590612</c:v>
                </c:pt>
                <c:pt idx="20">
                  <c:v>76092546.812434152</c:v>
                </c:pt>
                <c:pt idx="21">
                  <c:v>79622141.848458916</c:v>
                </c:pt>
                <c:pt idx="22">
                  <c:v>83125543.331664905</c:v>
                </c:pt>
                <c:pt idx="23">
                  <c:v>86602751.262052163</c:v>
                </c:pt>
                <c:pt idx="24">
                  <c:v>90053765.639620647</c:v>
                </c:pt>
                <c:pt idx="25">
                  <c:v>93478586.4643704</c:v>
                </c:pt>
                <c:pt idx="26">
                  <c:v>96877213.736301348</c:v>
                </c:pt>
                <c:pt idx="27">
                  <c:v>100249647.45541359</c:v>
                </c:pt>
                <c:pt idx="28">
                  <c:v>103595887.62170704</c:v>
                </c:pt>
                <c:pt idx="29">
                  <c:v>106915934.23518178</c:v>
                </c:pt>
                <c:pt idx="30">
                  <c:v>110209787.29583773</c:v>
                </c:pt>
                <c:pt idx="31">
                  <c:v>113477446.80367494</c:v>
                </c:pt>
                <c:pt idx="32">
                  <c:v>116718912.75869338</c:v>
                </c:pt>
                <c:pt idx="33">
                  <c:v>119934185.16089305</c:v>
                </c:pt>
                <c:pt idx="34">
                  <c:v>123123264.01027396</c:v>
                </c:pt>
                <c:pt idx="35">
                  <c:v>126286149.30683616</c:v>
                </c:pt>
                <c:pt idx="36">
                  <c:v>129422841.05057956</c:v>
                </c:pt>
                <c:pt idx="37">
                  <c:v>132533339.24150422</c:v>
                </c:pt>
                <c:pt idx="38">
                  <c:v>135617643.87961012</c:v>
                </c:pt>
                <c:pt idx="39">
                  <c:v>138675754.96489725</c:v>
                </c:pt>
                <c:pt idx="40">
                  <c:v>141707672.49736565</c:v>
                </c:pt>
                <c:pt idx="41">
                  <c:v>144713396.47701529</c:v>
                </c:pt>
                <c:pt idx="42">
                  <c:v>147692926.90384617</c:v>
                </c:pt>
                <c:pt idx="43">
                  <c:v>150646263.77785826</c:v>
                </c:pt>
                <c:pt idx="44">
                  <c:v>153573407.09905162</c:v>
                </c:pt>
                <c:pt idx="45">
                  <c:v>156474356.86742625</c:v>
                </c:pt>
                <c:pt idx="46">
                  <c:v>159349113.08298209</c:v>
                </c:pt>
                <c:pt idx="47">
                  <c:v>162197675.74571916</c:v>
                </c:pt>
                <c:pt idx="48">
                  <c:v>165020044.85563749</c:v>
                </c:pt>
                <c:pt idx="49">
                  <c:v>167816220.4127371</c:v>
                </c:pt>
                <c:pt idx="50">
                  <c:v>170586202.41701791</c:v>
                </c:pt>
                <c:pt idx="51">
                  <c:v>173329990.86847994</c:v>
                </c:pt>
                <c:pt idx="52">
                  <c:v>176047585.76712328</c:v>
                </c:pt>
                <c:pt idx="53">
                  <c:v>178738987.11294779</c:v>
                </c:pt>
                <c:pt idx="54">
                  <c:v>181404194.90595365</c:v>
                </c:pt>
                <c:pt idx="55">
                  <c:v>184043209.14614069</c:v>
                </c:pt>
                <c:pt idx="56">
                  <c:v>186656029.83350894</c:v>
                </c:pt>
                <c:pt idx="57">
                  <c:v>189242656.96805847</c:v>
                </c:pt>
                <c:pt idx="58">
                  <c:v>191803090.54978922</c:v>
                </c:pt>
                <c:pt idx="59">
                  <c:v>194337330.57870126</c:v>
                </c:pt>
                <c:pt idx="60">
                  <c:v>196845377.05479455</c:v>
                </c:pt>
                <c:pt idx="61">
                  <c:v>199327229.97806898</c:v>
                </c:pt>
                <c:pt idx="62">
                  <c:v>201782889.34852475</c:v>
                </c:pt>
                <c:pt idx="63">
                  <c:v>204212355.16616172</c:v>
                </c:pt>
                <c:pt idx="64">
                  <c:v>206615627.43097997</c:v>
                </c:pt>
                <c:pt idx="65">
                  <c:v>208992706.14297947</c:v>
                </c:pt>
                <c:pt idx="66">
                  <c:v>211343591.30216017</c:v>
                </c:pt>
                <c:pt idx="67">
                  <c:v>213668282.90852213</c:v>
                </c:pt>
                <c:pt idx="68">
                  <c:v>215966780.96206528</c:v>
                </c:pt>
                <c:pt idx="69">
                  <c:v>218239085.4627898</c:v>
                </c:pt>
                <c:pt idx="70">
                  <c:v>220485196.41069546</c:v>
                </c:pt>
                <c:pt idx="71">
                  <c:v>222705113.80578238</c:v>
                </c:pt>
                <c:pt idx="72">
                  <c:v>224898837.64805058</c:v>
                </c:pt>
                <c:pt idx="73">
                  <c:v>227066367.9375</c:v>
                </c:pt>
                <c:pt idx="74">
                  <c:v>229207704.67413068</c:v>
                </c:pt>
                <c:pt idx="75">
                  <c:v>231322847.85794258</c:v>
                </c:pt>
                <c:pt idx="76">
                  <c:v>233411797.48893574</c:v>
                </c:pt>
                <c:pt idx="77">
                  <c:v>235474553.56711012</c:v>
                </c:pt>
                <c:pt idx="78">
                  <c:v>237511116.09246573</c:v>
                </c:pt>
                <c:pt idx="79">
                  <c:v>239521485.06500262</c:v>
                </c:pt>
                <c:pt idx="80">
                  <c:v>241505660.4847208</c:v>
                </c:pt>
                <c:pt idx="81">
                  <c:v>243463642.35162014</c:v>
                </c:pt>
                <c:pt idx="82">
                  <c:v>245395430.66570073</c:v>
                </c:pt>
                <c:pt idx="83">
                  <c:v>247301025.42696258</c:v>
                </c:pt>
                <c:pt idx="84">
                  <c:v>249180426.63540572</c:v>
                </c:pt>
                <c:pt idx="85">
                  <c:v>251033634.29103005</c:v>
                </c:pt>
                <c:pt idx="86">
                  <c:v>252137044.6003688</c:v>
                </c:pt>
                <c:pt idx="87">
                  <c:v>251405251.87322181</c:v>
                </c:pt>
                <c:pt idx="88">
                  <c:v>250647265.59325606</c:v>
                </c:pt>
                <c:pt idx="89">
                  <c:v>249863085.76047155</c:v>
                </c:pt>
                <c:pt idx="90">
                  <c:v>249052712.3748683</c:v>
                </c:pt>
                <c:pt idx="91">
                  <c:v>248216145.43644622</c:v>
                </c:pt>
                <c:pt idx="92">
                  <c:v>247353384.94520548</c:v>
                </c:pt>
                <c:pt idx="93">
                  <c:v>246464430.90114594</c:v>
                </c:pt>
                <c:pt idx="94">
                  <c:v>245549283.3042677</c:v>
                </c:pt>
                <c:pt idx="95">
                  <c:v>244607942.15457064</c:v>
                </c:pt>
                <c:pt idx="96">
                  <c:v>243640407.45205474</c:v>
                </c:pt>
                <c:pt idx="97">
                  <c:v>242646679.19672033</c:v>
                </c:pt>
                <c:pt idx="98">
                  <c:v>241626757.38856697</c:v>
                </c:pt>
                <c:pt idx="99">
                  <c:v>240580642.02759486</c:v>
                </c:pt>
                <c:pt idx="100">
                  <c:v>239508333.11380401</c:v>
                </c:pt>
                <c:pt idx="101">
                  <c:v>238409830.64719439</c:v>
                </c:pt>
                <c:pt idx="102">
                  <c:v>237285134.6277661</c:v>
                </c:pt>
                <c:pt idx="103">
                  <c:v>236134245.05551901</c:v>
                </c:pt>
                <c:pt idx="104">
                  <c:v>234957161.93045309</c:v>
                </c:pt>
                <c:pt idx="105">
                  <c:v>233753885.25256839</c:v>
                </c:pt>
                <c:pt idx="106">
                  <c:v>232524415.02186513</c:v>
                </c:pt>
                <c:pt idx="107">
                  <c:v>231268751.23834303</c:v>
                </c:pt>
                <c:pt idx="108">
                  <c:v>229986893.90200216</c:v>
                </c:pt>
                <c:pt idx="109">
                  <c:v>228678843.01284248</c:v>
                </c:pt>
                <c:pt idx="110">
                  <c:v>227344598.57086408</c:v>
                </c:pt>
                <c:pt idx="111">
                  <c:v>225984160.57606691</c:v>
                </c:pt>
                <c:pt idx="112">
                  <c:v>224597529.02845103</c:v>
                </c:pt>
                <c:pt idx="113">
                  <c:v>223184703.92801633</c:v>
                </c:pt>
                <c:pt idx="114">
                  <c:v>221745685.2747629</c:v>
                </c:pt>
                <c:pt idx="115">
                  <c:v>220280473.06869072</c:v>
                </c:pt>
                <c:pt idx="116">
                  <c:v>218789067.30979979</c:v>
                </c:pt>
                <c:pt idx="117">
                  <c:v>217271467.99809021</c:v>
                </c:pt>
                <c:pt idx="118">
                  <c:v>215727675.13356167</c:v>
                </c:pt>
                <c:pt idx="119">
                  <c:v>214157688.71621448</c:v>
                </c:pt>
                <c:pt idx="120">
                  <c:v>212561508.74604851</c:v>
                </c:pt>
                <c:pt idx="121">
                  <c:v>210939135.2230638</c:v>
                </c:pt>
                <c:pt idx="122">
                  <c:v>209290568.14726028</c:v>
                </c:pt>
                <c:pt idx="123">
                  <c:v>207615807.51863804</c:v>
                </c:pt>
                <c:pt idx="124">
                  <c:v>205914853.33719701</c:v>
                </c:pt>
                <c:pt idx="125">
                  <c:v>204187705.60293725</c:v>
                </c:pt>
                <c:pt idx="126">
                  <c:v>202434364.31585878</c:v>
                </c:pt>
                <c:pt idx="127">
                  <c:v>200654829.4759616</c:v>
                </c:pt>
                <c:pt idx="128">
                  <c:v>198849101.08324552</c:v>
                </c:pt>
                <c:pt idx="129">
                  <c:v>197017179.13771075</c:v>
                </c:pt>
                <c:pt idx="130">
                  <c:v>195159063.63935724</c:v>
                </c:pt>
                <c:pt idx="131">
                  <c:v>193274754.58818498</c:v>
                </c:pt>
                <c:pt idx="132">
                  <c:v>191364251.98419392</c:v>
                </c:pt>
                <c:pt idx="133">
                  <c:v>189427555.82738408</c:v>
                </c:pt>
                <c:pt idx="134">
                  <c:v>187464666.11775553</c:v>
                </c:pt>
                <c:pt idx="135">
                  <c:v>185475582.8553082</c:v>
                </c:pt>
                <c:pt idx="136">
                  <c:v>183460306.04004216</c:v>
                </c:pt>
                <c:pt idx="137">
                  <c:v>181418835.6719574</c:v>
                </c:pt>
                <c:pt idx="138">
                  <c:v>179351171.75105378</c:v>
                </c:pt>
                <c:pt idx="139">
                  <c:v>177257314.27733141</c:v>
                </c:pt>
                <c:pt idx="140">
                  <c:v>175137263.25079036</c:v>
                </c:pt>
                <c:pt idx="141">
                  <c:v>172991018.6714305</c:v>
                </c:pt>
                <c:pt idx="142">
                  <c:v>170818580.53925183</c:v>
                </c:pt>
                <c:pt idx="143">
                  <c:v>168619948.85425448</c:v>
                </c:pt>
                <c:pt idx="144">
                  <c:v>166395123.61643833</c:v>
                </c:pt>
                <c:pt idx="145">
                  <c:v>164144104.8258034</c:v>
                </c:pt>
                <c:pt idx="146">
                  <c:v>161866892.48234984</c:v>
                </c:pt>
                <c:pt idx="147">
                  <c:v>159563486.58607742</c:v>
                </c:pt>
                <c:pt idx="148">
                  <c:v>157233887.13698637</c:v>
                </c:pt>
                <c:pt idx="149">
                  <c:v>154878094.1350764</c:v>
                </c:pt>
                <c:pt idx="150">
                  <c:v>152496107.58034772</c:v>
                </c:pt>
                <c:pt idx="151">
                  <c:v>150087927.47280034</c:v>
                </c:pt>
                <c:pt idx="152">
                  <c:v>147653553.81243414</c:v>
                </c:pt>
                <c:pt idx="153">
                  <c:v>145192986.59924918</c:v>
                </c:pt>
                <c:pt idx="154">
                  <c:v>142706225.83324552</c:v>
                </c:pt>
                <c:pt idx="155">
                  <c:v>140193271.51442304</c:v>
                </c:pt>
                <c:pt idx="156">
                  <c:v>137654123.64278185</c:v>
                </c:pt>
                <c:pt idx="157">
                  <c:v>135088782.21832189</c:v>
                </c:pt>
                <c:pt idx="158">
                  <c:v>132497247.24104325</c:v>
                </c:pt>
                <c:pt idx="159">
                  <c:v>129879518.71094574</c:v>
                </c:pt>
                <c:pt idx="160">
                  <c:v>127235596.62802953</c:v>
                </c:pt>
                <c:pt idx="161">
                  <c:v>124565480.99229455</c:v>
                </c:pt>
                <c:pt idx="162">
                  <c:v>121869171.80374078</c:v>
                </c:pt>
                <c:pt idx="163">
                  <c:v>119146669.06236826</c:v>
                </c:pt>
                <c:pt idx="164">
                  <c:v>116397972.76817703</c:v>
                </c:pt>
                <c:pt idx="165">
                  <c:v>113623082.92116702</c:v>
                </c:pt>
                <c:pt idx="166">
                  <c:v>110821999.52133819</c:v>
                </c:pt>
                <c:pt idx="167">
                  <c:v>107994722.56869072</c:v>
                </c:pt>
                <c:pt idx="168">
                  <c:v>105141252.06322451</c:v>
                </c:pt>
                <c:pt idx="169">
                  <c:v>102261588.00493942</c:v>
                </c:pt>
                <c:pt idx="170">
                  <c:v>99355730.393835708</c:v>
                </c:pt>
                <c:pt idx="171">
                  <c:v>96423679.229913071</c:v>
                </c:pt>
                <c:pt idx="172">
                  <c:v>93465434.513171777</c:v>
                </c:pt>
                <c:pt idx="173">
                  <c:v>90480996.243611738</c:v>
                </c:pt>
                <c:pt idx="174">
                  <c:v>87470364.42123279</c:v>
                </c:pt>
                <c:pt idx="175">
                  <c:v>84433539.046035379</c:v>
                </c:pt>
                <c:pt idx="176">
                  <c:v>81370520.11801897</c:v>
                </c:pt>
                <c:pt idx="177">
                  <c:v>78281307.637183845</c:v>
                </c:pt>
                <c:pt idx="178">
                  <c:v>75165901.603530094</c:v>
                </c:pt>
                <c:pt idx="179">
                  <c:v>72024302.017057419</c:v>
                </c:pt>
                <c:pt idx="180">
                  <c:v>68856508.877766103</c:v>
                </c:pt>
                <c:pt idx="181">
                  <c:v>65662522.185655951</c:v>
                </c:pt>
                <c:pt idx="182">
                  <c:v>62442341.940727122</c:v>
                </c:pt>
                <c:pt idx="183">
                  <c:v>59195968.142979369</c:v>
                </c:pt>
                <c:pt idx="184">
                  <c:v>55923400.792413108</c:v>
                </c:pt>
                <c:pt idx="185">
                  <c:v>52624639.889027886</c:v>
                </c:pt>
                <c:pt idx="186">
                  <c:v>49299685.43282406</c:v>
                </c:pt>
                <c:pt idx="187">
                  <c:v>45948537.423801281</c:v>
                </c:pt>
                <c:pt idx="188">
                  <c:v>42571195.861959934</c:v>
                </c:pt>
                <c:pt idx="189">
                  <c:v>39167660.747299939</c:v>
                </c:pt>
                <c:pt idx="190">
                  <c:v>35737932.079820909</c:v>
                </c:pt>
                <c:pt idx="191">
                  <c:v>32282009.859523181</c:v>
                </c:pt>
                <c:pt idx="192">
                  <c:v>28799894.086406756</c:v>
                </c:pt>
                <c:pt idx="193">
                  <c:v>25291584.760471601</c:v>
                </c:pt>
                <c:pt idx="194">
                  <c:v>21757081.881717704</c:v>
                </c:pt>
                <c:pt idx="195">
                  <c:v>18196385.450144943</c:v>
                </c:pt>
                <c:pt idx="196">
                  <c:v>14609495.465753574</c:v>
                </c:pt>
                <c:pt idx="197">
                  <c:v>10996411.92854334</c:v>
                </c:pt>
                <c:pt idx="198">
                  <c:v>7357134.8385142824</c:v>
                </c:pt>
                <c:pt idx="199">
                  <c:v>3691664.1956665744</c:v>
                </c:pt>
                <c:pt idx="2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Penyangga'!$L$27</c:f>
              <c:strCache>
                <c:ptCount val="1"/>
                <c:pt idx="0">
                  <c:v>N_Bending_Stress_0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Penyangga'!$B$28:$B$228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xVal>
          <c:yVal>
            <c:numRef>
              <c:f>'SIM 2 Penyangga'!$L$28:$L$228</c:f>
              <c:numCache>
                <c:formatCode>0.000</c:formatCode>
                <c:ptCount val="201"/>
                <c:pt idx="0">
                  <c:v>0</c:v>
                </c:pt>
                <c:pt idx="1">
                  <c:v>1447207.5869336142</c:v>
                </c:pt>
                <c:pt idx="2">
                  <c:v>2894415.1738672284</c:v>
                </c:pt>
                <c:pt idx="3">
                  <c:v>4341622.7608008413</c:v>
                </c:pt>
                <c:pt idx="4">
                  <c:v>5788830.3477344569</c:v>
                </c:pt>
                <c:pt idx="5">
                  <c:v>7236037.9346680716</c:v>
                </c:pt>
                <c:pt idx="6">
                  <c:v>8683245.5216016825</c:v>
                </c:pt>
                <c:pt idx="7">
                  <c:v>10130453.108535299</c:v>
                </c:pt>
                <c:pt idx="8">
                  <c:v>11577660.695468914</c:v>
                </c:pt>
                <c:pt idx="9">
                  <c:v>13024868.282402528</c:v>
                </c:pt>
                <c:pt idx="10">
                  <c:v>14472075.869336143</c:v>
                </c:pt>
                <c:pt idx="11">
                  <c:v>15919283.456269754</c:v>
                </c:pt>
                <c:pt idx="12">
                  <c:v>17366491.043203365</c:v>
                </c:pt>
                <c:pt idx="13">
                  <c:v>18813698.630136982</c:v>
                </c:pt>
                <c:pt idx="14">
                  <c:v>20260906.217070598</c:v>
                </c:pt>
                <c:pt idx="15">
                  <c:v>21708113.804004211</c:v>
                </c:pt>
                <c:pt idx="16">
                  <c:v>23155321.390937828</c:v>
                </c:pt>
                <c:pt idx="17">
                  <c:v>24602528.97787144</c:v>
                </c:pt>
                <c:pt idx="18">
                  <c:v>26049736.564805057</c:v>
                </c:pt>
                <c:pt idx="19">
                  <c:v>27496944.15173867</c:v>
                </c:pt>
                <c:pt idx="20">
                  <c:v>28944151.738672286</c:v>
                </c:pt>
                <c:pt idx="21">
                  <c:v>30391359.325605899</c:v>
                </c:pt>
                <c:pt idx="22">
                  <c:v>31838566.912539508</c:v>
                </c:pt>
                <c:pt idx="23">
                  <c:v>33285774.499473128</c:v>
                </c:pt>
                <c:pt idx="24">
                  <c:v>34732982.08640673</c:v>
                </c:pt>
                <c:pt idx="25">
                  <c:v>36180189.673340358</c:v>
                </c:pt>
                <c:pt idx="26">
                  <c:v>37627397.260273963</c:v>
                </c:pt>
                <c:pt idx="27">
                  <c:v>39074604.847207583</c:v>
                </c:pt>
                <c:pt idx="28">
                  <c:v>40521812.434141196</c:v>
                </c:pt>
                <c:pt idx="29">
                  <c:v>41969020.021074809</c:v>
                </c:pt>
                <c:pt idx="30">
                  <c:v>43416227.608008422</c:v>
                </c:pt>
                <c:pt idx="31">
                  <c:v>44863435.194942042</c:v>
                </c:pt>
                <c:pt idx="32">
                  <c:v>46310642.781875655</c:v>
                </c:pt>
                <c:pt idx="33">
                  <c:v>47757850.368809268</c:v>
                </c:pt>
                <c:pt idx="34">
                  <c:v>49205057.955742881</c:v>
                </c:pt>
                <c:pt idx="35">
                  <c:v>50652265.542676501</c:v>
                </c:pt>
                <c:pt idx="36">
                  <c:v>52099473.129610114</c:v>
                </c:pt>
                <c:pt idx="37">
                  <c:v>53546680.716543719</c:v>
                </c:pt>
                <c:pt idx="38">
                  <c:v>54993888.303477339</c:v>
                </c:pt>
                <c:pt idx="39">
                  <c:v>56441095.890410952</c:v>
                </c:pt>
                <c:pt idx="40">
                  <c:v>57888303.477344573</c:v>
                </c:pt>
                <c:pt idx="41">
                  <c:v>59335511.064278185</c:v>
                </c:pt>
                <c:pt idx="42">
                  <c:v>60782718.651211798</c:v>
                </c:pt>
                <c:pt idx="43">
                  <c:v>62229926.238145411</c:v>
                </c:pt>
                <c:pt idx="44">
                  <c:v>63677133.825079016</c:v>
                </c:pt>
                <c:pt idx="45">
                  <c:v>65124341.412012644</c:v>
                </c:pt>
                <c:pt idx="46">
                  <c:v>66571548.998946257</c:v>
                </c:pt>
                <c:pt idx="47">
                  <c:v>68018756.585879862</c:v>
                </c:pt>
                <c:pt idx="48">
                  <c:v>69465964.17281346</c:v>
                </c:pt>
                <c:pt idx="49">
                  <c:v>70913171.759747103</c:v>
                </c:pt>
                <c:pt idx="50">
                  <c:v>72360379.346680716</c:v>
                </c:pt>
                <c:pt idx="51">
                  <c:v>73807586.933614329</c:v>
                </c:pt>
                <c:pt idx="52">
                  <c:v>75254794.520547926</c:v>
                </c:pt>
                <c:pt idx="53">
                  <c:v>76702002.107481539</c:v>
                </c:pt>
                <c:pt idx="54">
                  <c:v>78149209.694415167</c:v>
                </c:pt>
                <c:pt idx="55">
                  <c:v>79596417.28134878</c:v>
                </c:pt>
                <c:pt idx="56">
                  <c:v>81043624.868282393</c:v>
                </c:pt>
                <c:pt idx="57">
                  <c:v>82490832.45521602</c:v>
                </c:pt>
                <c:pt idx="58">
                  <c:v>83938040.042149618</c:v>
                </c:pt>
                <c:pt idx="59">
                  <c:v>85385247.629083231</c:v>
                </c:pt>
                <c:pt idx="60">
                  <c:v>86832455.216016844</c:v>
                </c:pt>
                <c:pt idx="61">
                  <c:v>88279662.802950472</c:v>
                </c:pt>
                <c:pt idx="62">
                  <c:v>89726870.389884084</c:v>
                </c:pt>
                <c:pt idx="63">
                  <c:v>91174077.976817682</c:v>
                </c:pt>
                <c:pt idx="64">
                  <c:v>92621285.56375131</c:v>
                </c:pt>
                <c:pt idx="65">
                  <c:v>94068493.150684923</c:v>
                </c:pt>
                <c:pt idx="66">
                  <c:v>95515700.737618536</c:v>
                </c:pt>
                <c:pt idx="67">
                  <c:v>96962908.324552178</c:v>
                </c:pt>
                <c:pt idx="68">
                  <c:v>98410115.911485761</c:v>
                </c:pt>
                <c:pt idx="69">
                  <c:v>99857323.498419374</c:v>
                </c:pt>
                <c:pt idx="70">
                  <c:v>101304531.085353</c:v>
                </c:pt>
                <c:pt idx="71">
                  <c:v>102751738.6722866</c:v>
                </c:pt>
                <c:pt idx="72">
                  <c:v>104198946.25922023</c:v>
                </c:pt>
                <c:pt idx="73">
                  <c:v>105646153.84615383</c:v>
                </c:pt>
                <c:pt idx="74">
                  <c:v>107093361.43308744</c:v>
                </c:pt>
                <c:pt idx="75">
                  <c:v>108540569.02002108</c:v>
                </c:pt>
                <c:pt idx="76">
                  <c:v>109987776.60695468</c:v>
                </c:pt>
                <c:pt idx="77">
                  <c:v>111434984.19388831</c:v>
                </c:pt>
                <c:pt idx="78">
                  <c:v>112882191.7808219</c:v>
                </c:pt>
                <c:pt idx="79">
                  <c:v>114329399.36775552</c:v>
                </c:pt>
                <c:pt idx="80">
                  <c:v>115776606.95468915</c:v>
                </c:pt>
                <c:pt idx="81">
                  <c:v>117223814.54162274</c:v>
                </c:pt>
                <c:pt idx="82">
                  <c:v>118671022.12855637</c:v>
                </c:pt>
                <c:pt idx="83">
                  <c:v>120118229.71548998</c:v>
                </c:pt>
                <c:pt idx="84">
                  <c:v>121565437.3024236</c:v>
                </c:pt>
                <c:pt idx="85">
                  <c:v>123012644.88935721</c:v>
                </c:pt>
                <c:pt idx="86">
                  <c:v>123736248.68282403</c:v>
                </c:pt>
                <c:pt idx="87">
                  <c:v>122650842.99262381</c:v>
                </c:pt>
                <c:pt idx="88">
                  <c:v>121565437.30242361</c:v>
                </c:pt>
                <c:pt idx="89">
                  <c:v>120480031.6122234</c:v>
                </c:pt>
                <c:pt idx="90">
                  <c:v>119394625.92202319</c:v>
                </c:pt>
                <c:pt idx="91">
                  <c:v>118309220.23182298</c:v>
                </c:pt>
                <c:pt idx="92">
                  <c:v>117223814.54162276</c:v>
                </c:pt>
                <c:pt idx="93">
                  <c:v>116138408.85142255</c:v>
                </c:pt>
                <c:pt idx="94">
                  <c:v>115053003.16122234</c:v>
                </c:pt>
                <c:pt idx="95">
                  <c:v>113967597.47102213</c:v>
                </c:pt>
                <c:pt idx="96">
                  <c:v>112882191.78082192</c:v>
                </c:pt>
                <c:pt idx="97">
                  <c:v>111796786.09062171</c:v>
                </c:pt>
                <c:pt idx="98">
                  <c:v>110711380.4004215</c:v>
                </c:pt>
                <c:pt idx="99">
                  <c:v>109625974.71022129</c:v>
                </c:pt>
                <c:pt idx="100">
                  <c:v>108540569.02002108</c:v>
                </c:pt>
                <c:pt idx="101">
                  <c:v>107455163.32982087</c:v>
                </c:pt>
                <c:pt idx="102">
                  <c:v>106369757.63962065</c:v>
                </c:pt>
                <c:pt idx="103">
                  <c:v>105284351.94942044</c:v>
                </c:pt>
                <c:pt idx="104">
                  <c:v>104198946.25922023</c:v>
                </c:pt>
                <c:pt idx="105">
                  <c:v>103113540.56902002</c:v>
                </c:pt>
                <c:pt idx="106">
                  <c:v>102028134.87881981</c:v>
                </c:pt>
                <c:pt idx="107">
                  <c:v>100942729.1886196</c:v>
                </c:pt>
                <c:pt idx="108">
                  <c:v>99857323.498419389</c:v>
                </c:pt>
                <c:pt idx="109">
                  <c:v>98771917.808219194</c:v>
                </c:pt>
                <c:pt idx="110">
                  <c:v>97686512.118018955</c:v>
                </c:pt>
                <c:pt idx="111">
                  <c:v>96601106.427818775</c:v>
                </c:pt>
                <c:pt idx="112">
                  <c:v>95515700.737618566</c:v>
                </c:pt>
                <c:pt idx="113">
                  <c:v>94430295.047418341</c:v>
                </c:pt>
                <c:pt idx="114">
                  <c:v>93344889.357218117</c:v>
                </c:pt>
                <c:pt idx="115">
                  <c:v>92259483.667017892</c:v>
                </c:pt>
                <c:pt idx="116">
                  <c:v>91174077.976817697</c:v>
                </c:pt>
                <c:pt idx="117">
                  <c:v>90088672.286617503</c:v>
                </c:pt>
                <c:pt idx="118">
                  <c:v>89003266.596417293</c:v>
                </c:pt>
                <c:pt idx="119">
                  <c:v>87917860.906217068</c:v>
                </c:pt>
                <c:pt idx="120">
                  <c:v>86832455.216016844</c:v>
                </c:pt>
                <c:pt idx="121">
                  <c:v>85747049.525816649</c:v>
                </c:pt>
                <c:pt idx="122">
                  <c:v>84661643.835616454</c:v>
                </c:pt>
                <c:pt idx="123">
                  <c:v>83576238.14541623</c:v>
                </c:pt>
                <c:pt idx="124">
                  <c:v>82490832.455216005</c:v>
                </c:pt>
                <c:pt idx="125">
                  <c:v>81405426.765015781</c:v>
                </c:pt>
                <c:pt idx="126">
                  <c:v>80320021.074815601</c:v>
                </c:pt>
                <c:pt idx="127">
                  <c:v>79234615.384615391</c:v>
                </c:pt>
                <c:pt idx="128">
                  <c:v>78149209.694415182</c:v>
                </c:pt>
                <c:pt idx="129">
                  <c:v>77063804.004214942</c:v>
                </c:pt>
                <c:pt idx="130">
                  <c:v>75978398.314014733</c:v>
                </c:pt>
                <c:pt idx="131">
                  <c:v>74892992.623814538</c:v>
                </c:pt>
                <c:pt idx="132">
                  <c:v>73807586.933614329</c:v>
                </c:pt>
                <c:pt idx="133">
                  <c:v>72722181.243414119</c:v>
                </c:pt>
                <c:pt idx="134">
                  <c:v>71636775.553213909</c:v>
                </c:pt>
                <c:pt idx="135">
                  <c:v>70551369.8630137</c:v>
                </c:pt>
                <c:pt idx="136">
                  <c:v>69465964.17281349</c:v>
                </c:pt>
                <c:pt idx="137">
                  <c:v>68380558.482613251</c:v>
                </c:pt>
                <c:pt idx="138">
                  <c:v>67295152.792413041</c:v>
                </c:pt>
                <c:pt idx="139">
                  <c:v>66209747.102212861</c:v>
                </c:pt>
                <c:pt idx="140">
                  <c:v>65124341.412012652</c:v>
                </c:pt>
                <c:pt idx="141">
                  <c:v>64038935.721812434</c:v>
                </c:pt>
                <c:pt idx="142">
                  <c:v>62953530.031612203</c:v>
                </c:pt>
                <c:pt idx="143">
                  <c:v>61868124.341411993</c:v>
                </c:pt>
                <c:pt idx="144">
                  <c:v>60782718.651211806</c:v>
                </c:pt>
                <c:pt idx="145">
                  <c:v>59697312.961011596</c:v>
                </c:pt>
                <c:pt idx="146">
                  <c:v>58611907.270811379</c:v>
                </c:pt>
                <c:pt idx="147">
                  <c:v>57526501.580611147</c:v>
                </c:pt>
                <c:pt idx="148">
                  <c:v>56441095.890410937</c:v>
                </c:pt>
                <c:pt idx="149">
                  <c:v>55355690.20021075</c:v>
                </c:pt>
                <c:pt idx="150">
                  <c:v>54270284.51001054</c:v>
                </c:pt>
                <c:pt idx="151">
                  <c:v>53184878.819810323</c:v>
                </c:pt>
                <c:pt idx="152">
                  <c:v>52099473.129610091</c:v>
                </c:pt>
                <c:pt idx="153">
                  <c:v>51014067.439409882</c:v>
                </c:pt>
                <c:pt idx="154">
                  <c:v>49928661.749209695</c:v>
                </c:pt>
                <c:pt idx="155">
                  <c:v>48843256.059009492</c:v>
                </c:pt>
                <c:pt idx="156">
                  <c:v>47757850.368809275</c:v>
                </c:pt>
                <c:pt idx="157">
                  <c:v>46672444.678609043</c:v>
                </c:pt>
                <c:pt idx="158">
                  <c:v>45587038.988408834</c:v>
                </c:pt>
                <c:pt idx="159">
                  <c:v>44501633.298208602</c:v>
                </c:pt>
                <c:pt idx="160">
                  <c:v>43416227.608008429</c:v>
                </c:pt>
                <c:pt idx="161">
                  <c:v>42330821.91780822</c:v>
                </c:pt>
                <c:pt idx="162">
                  <c:v>41245416.227607988</c:v>
                </c:pt>
                <c:pt idx="163">
                  <c:v>40160010.537407756</c:v>
                </c:pt>
                <c:pt idx="164">
                  <c:v>39074604.847207546</c:v>
                </c:pt>
                <c:pt idx="165">
                  <c:v>37989199.157007374</c:v>
                </c:pt>
                <c:pt idx="166">
                  <c:v>36903793.466807164</c:v>
                </c:pt>
                <c:pt idx="167">
                  <c:v>35818387.776606955</c:v>
                </c:pt>
                <c:pt idx="168">
                  <c:v>34732982.0864067</c:v>
                </c:pt>
                <c:pt idx="169">
                  <c:v>33647576.396206491</c:v>
                </c:pt>
                <c:pt idx="170">
                  <c:v>32562170.706006326</c:v>
                </c:pt>
                <c:pt idx="171">
                  <c:v>31476765.015806112</c:v>
                </c:pt>
                <c:pt idx="172">
                  <c:v>30391359.325605903</c:v>
                </c:pt>
                <c:pt idx="173">
                  <c:v>29305953.635405648</c:v>
                </c:pt>
                <c:pt idx="174">
                  <c:v>28220547.945205439</c:v>
                </c:pt>
                <c:pt idx="175">
                  <c:v>27135142.25500527</c:v>
                </c:pt>
                <c:pt idx="176">
                  <c:v>26049736.564805057</c:v>
                </c:pt>
                <c:pt idx="177">
                  <c:v>24964330.874604847</c:v>
                </c:pt>
                <c:pt idx="178">
                  <c:v>23878925.184404597</c:v>
                </c:pt>
                <c:pt idx="179">
                  <c:v>22793519.494204383</c:v>
                </c:pt>
                <c:pt idx="180">
                  <c:v>21708113.804004215</c:v>
                </c:pt>
                <c:pt idx="181">
                  <c:v>20622708.113804005</c:v>
                </c:pt>
                <c:pt idx="182">
                  <c:v>19537302.423603795</c:v>
                </c:pt>
                <c:pt idx="183">
                  <c:v>18451896.733403541</c:v>
                </c:pt>
                <c:pt idx="184">
                  <c:v>17366491.043203373</c:v>
                </c:pt>
                <c:pt idx="185">
                  <c:v>16281085.353003163</c:v>
                </c:pt>
                <c:pt idx="186">
                  <c:v>15195679.662802951</c:v>
                </c:pt>
                <c:pt idx="187">
                  <c:v>14110273.97260274</c:v>
                </c:pt>
                <c:pt idx="188">
                  <c:v>13024868.282402486</c:v>
                </c:pt>
                <c:pt idx="189">
                  <c:v>11939462.592202319</c:v>
                </c:pt>
                <c:pt idx="190">
                  <c:v>10854056.902002107</c:v>
                </c:pt>
                <c:pt idx="191">
                  <c:v>9768651.2118018977</c:v>
                </c:pt>
                <c:pt idx="192">
                  <c:v>8683245.5216016863</c:v>
                </c:pt>
                <c:pt idx="193">
                  <c:v>7597839.8314014329</c:v>
                </c:pt>
                <c:pt idx="194">
                  <c:v>6512434.1412012642</c:v>
                </c:pt>
                <c:pt idx="195">
                  <c:v>5427028.4510010537</c:v>
                </c:pt>
                <c:pt idx="196">
                  <c:v>4341622.7608008431</c:v>
                </c:pt>
                <c:pt idx="197">
                  <c:v>3256217.0706006321</c:v>
                </c:pt>
                <c:pt idx="198">
                  <c:v>2170811.3804003787</c:v>
                </c:pt>
                <c:pt idx="199">
                  <c:v>1085405.6902002108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01392"/>
        <c:axId val="324799040"/>
      </c:scatterChart>
      <c:valAx>
        <c:axId val="32480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99040"/>
        <c:crosses val="autoZero"/>
        <c:crossBetween val="midCat"/>
      </c:valAx>
      <c:valAx>
        <c:axId val="3247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Shear_Stress on Center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 2 Penyangga'!$M$27</c:f>
              <c:strCache>
                <c:ptCount val="1"/>
                <c:pt idx="0">
                  <c:v>Shear_Stress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</c:numCache>
            </c:numRef>
          </c:xVal>
          <c:yVal>
            <c:numRef>
              <c:f>'SIM 2 Penyangga'!$M$28:$M$128</c:f>
              <c:numCache>
                <c:formatCode>0.000</c:formatCode>
                <c:ptCount val="101"/>
                <c:pt idx="0">
                  <c:v>7583171.5210748157</c:v>
                </c:pt>
                <c:pt idx="1">
                  <c:v>7534326.7816280304</c:v>
                </c:pt>
                <c:pt idx="2">
                  <c:v>7485482.0421812432</c:v>
                </c:pt>
                <c:pt idx="3">
                  <c:v>7436637.3027344588</c:v>
                </c:pt>
                <c:pt idx="4">
                  <c:v>7387792.5632876726</c:v>
                </c:pt>
                <c:pt idx="5">
                  <c:v>7338947.8238408845</c:v>
                </c:pt>
                <c:pt idx="6">
                  <c:v>7290103.0843940983</c:v>
                </c:pt>
                <c:pt idx="7">
                  <c:v>7241258.3449473139</c:v>
                </c:pt>
                <c:pt idx="8">
                  <c:v>7192413.6055005267</c:v>
                </c:pt>
                <c:pt idx="9">
                  <c:v>7143568.8660537414</c:v>
                </c:pt>
                <c:pt idx="10">
                  <c:v>7094724.1266069552</c:v>
                </c:pt>
                <c:pt idx="11">
                  <c:v>7045879.387160168</c:v>
                </c:pt>
                <c:pt idx="12">
                  <c:v>6997034.6477133837</c:v>
                </c:pt>
                <c:pt idx="13">
                  <c:v>6948189.9082665974</c:v>
                </c:pt>
                <c:pt idx="14">
                  <c:v>6899345.1688198112</c:v>
                </c:pt>
                <c:pt idx="15">
                  <c:v>6850500.429373025</c:v>
                </c:pt>
                <c:pt idx="16">
                  <c:v>6801655.6899262387</c:v>
                </c:pt>
                <c:pt idx="17">
                  <c:v>6752810.9504794516</c:v>
                </c:pt>
                <c:pt idx="18">
                  <c:v>6703966.2110326663</c:v>
                </c:pt>
                <c:pt idx="19">
                  <c:v>6655121.471585881</c:v>
                </c:pt>
                <c:pt idx="20">
                  <c:v>6606276.7321390929</c:v>
                </c:pt>
                <c:pt idx="21">
                  <c:v>6557431.9926923085</c:v>
                </c:pt>
                <c:pt idx="22">
                  <c:v>6508587.2532455213</c:v>
                </c:pt>
                <c:pt idx="23">
                  <c:v>6459742.513798736</c:v>
                </c:pt>
                <c:pt idx="24">
                  <c:v>6410897.7743519498</c:v>
                </c:pt>
                <c:pt idx="25">
                  <c:v>6362053.0349051626</c:v>
                </c:pt>
                <c:pt idx="26">
                  <c:v>6313208.2954583773</c:v>
                </c:pt>
                <c:pt idx="27">
                  <c:v>6264363.5560115911</c:v>
                </c:pt>
                <c:pt idx="28">
                  <c:v>6215518.8165648058</c:v>
                </c:pt>
                <c:pt idx="29">
                  <c:v>6166674.0771180196</c:v>
                </c:pt>
                <c:pt idx="30">
                  <c:v>6117829.3376712333</c:v>
                </c:pt>
                <c:pt idx="31">
                  <c:v>6068984.5982244462</c:v>
                </c:pt>
                <c:pt idx="32">
                  <c:v>6020139.8587776609</c:v>
                </c:pt>
                <c:pt idx="33">
                  <c:v>5971295.1193308756</c:v>
                </c:pt>
                <c:pt idx="34">
                  <c:v>5922450.3798840893</c:v>
                </c:pt>
                <c:pt idx="35">
                  <c:v>5873605.6404373031</c:v>
                </c:pt>
                <c:pt idx="36">
                  <c:v>5824760.9009905169</c:v>
                </c:pt>
                <c:pt idx="37">
                  <c:v>5775916.1615437316</c:v>
                </c:pt>
                <c:pt idx="38">
                  <c:v>5727071.4220969444</c:v>
                </c:pt>
                <c:pt idx="39">
                  <c:v>5678226.6826501591</c:v>
                </c:pt>
                <c:pt idx="40">
                  <c:v>5629381.943203371</c:v>
                </c:pt>
                <c:pt idx="41">
                  <c:v>5580537.2037565857</c:v>
                </c:pt>
                <c:pt idx="42">
                  <c:v>5531692.4643098004</c:v>
                </c:pt>
                <c:pt idx="43">
                  <c:v>5482847.7248630142</c:v>
                </c:pt>
                <c:pt idx="44">
                  <c:v>5434002.985416227</c:v>
                </c:pt>
                <c:pt idx="45">
                  <c:v>5385158.2459694417</c:v>
                </c:pt>
                <c:pt idx="46">
                  <c:v>5336313.5065226564</c:v>
                </c:pt>
                <c:pt idx="47">
                  <c:v>5287468.7670758702</c:v>
                </c:pt>
                <c:pt idx="48">
                  <c:v>5238624.027629083</c:v>
                </c:pt>
                <c:pt idx="49">
                  <c:v>5189779.2881822968</c:v>
                </c:pt>
                <c:pt idx="50">
                  <c:v>5140934.5487355115</c:v>
                </c:pt>
                <c:pt idx="51">
                  <c:v>5092089.8092887253</c:v>
                </c:pt>
                <c:pt idx="52">
                  <c:v>5043245.069841939</c:v>
                </c:pt>
                <c:pt idx="53">
                  <c:v>4994400.3303951537</c:v>
                </c:pt>
                <c:pt idx="54">
                  <c:v>4945555.5909483666</c:v>
                </c:pt>
                <c:pt idx="55">
                  <c:v>4896710.8515015813</c:v>
                </c:pt>
                <c:pt idx="56">
                  <c:v>4847866.112054796</c:v>
                </c:pt>
                <c:pt idx="57">
                  <c:v>4799021.3726080069</c:v>
                </c:pt>
                <c:pt idx="58">
                  <c:v>4750176.6331612226</c:v>
                </c:pt>
                <c:pt idx="59">
                  <c:v>4701331.8937144363</c:v>
                </c:pt>
                <c:pt idx="60">
                  <c:v>4652487.1542676501</c:v>
                </c:pt>
                <c:pt idx="61">
                  <c:v>4603642.4148208648</c:v>
                </c:pt>
                <c:pt idx="62">
                  <c:v>4554797.6753740776</c:v>
                </c:pt>
                <c:pt idx="63">
                  <c:v>4505952.9359272923</c:v>
                </c:pt>
                <c:pt idx="64">
                  <c:v>4457108.1964805061</c:v>
                </c:pt>
                <c:pt idx="65">
                  <c:v>4408263.4570337199</c:v>
                </c:pt>
                <c:pt idx="66">
                  <c:v>4359418.7175869355</c:v>
                </c:pt>
                <c:pt idx="67">
                  <c:v>4310573.9781401474</c:v>
                </c:pt>
                <c:pt idx="68">
                  <c:v>4261729.2386933612</c:v>
                </c:pt>
                <c:pt idx="69">
                  <c:v>4212884.4992465759</c:v>
                </c:pt>
                <c:pt idx="70">
                  <c:v>4164039.7597997892</c:v>
                </c:pt>
                <c:pt idx="71">
                  <c:v>4115195.0203530034</c:v>
                </c:pt>
                <c:pt idx="72">
                  <c:v>4066350.2809062172</c:v>
                </c:pt>
                <c:pt idx="73">
                  <c:v>4017505.5414594309</c:v>
                </c:pt>
                <c:pt idx="74">
                  <c:v>3968660.8020126447</c:v>
                </c:pt>
                <c:pt idx="75">
                  <c:v>3919816.0625658594</c:v>
                </c:pt>
                <c:pt idx="76">
                  <c:v>3870971.3231190727</c:v>
                </c:pt>
                <c:pt idx="77">
                  <c:v>3822126.5836722874</c:v>
                </c:pt>
                <c:pt idx="78">
                  <c:v>3773281.8442255012</c:v>
                </c:pt>
                <c:pt idx="79">
                  <c:v>3724437.1047787145</c:v>
                </c:pt>
                <c:pt idx="80">
                  <c:v>3675592.3653319287</c:v>
                </c:pt>
                <c:pt idx="81">
                  <c:v>3626747.6258851434</c:v>
                </c:pt>
                <c:pt idx="82">
                  <c:v>3577902.8864383567</c:v>
                </c:pt>
                <c:pt idx="83">
                  <c:v>3529058.1469915705</c:v>
                </c:pt>
                <c:pt idx="84">
                  <c:v>3480213.4075447842</c:v>
                </c:pt>
                <c:pt idx="85">
                  <c:v>3431368.6680979985</c:v>
                </c:pt>
                <c:pt idx="86">
                  <c:v>-1340196.8300421494</c:v>
                </c:pt>
                <c:pt idx="87">
                  <c:v>-1389041.5694889352</c:v>
                </c:pt>
                <c:pt idx="88">
                  <c:v>-1437886.3089357216</c:v>
                </c:pt>
                <c:pt idx="89">
                  <c:v>-1486731.0483825072</c:v>
                </c:pt>
                <c:pt idx="90">
                  <c:v>-1535575.7878292932</c:v>
                </c:pt>
                <c:pt idx="91">
                  <c:v>-1584420.5272760799</c:v>
                </c:pt>
                <c:pt idx="92">
                  <c:v>-1633265.2667228654</c:v>
                </c:pt>
                <c:pt idx="93">
                  <c:v>-1682110.0061696521</c:v>
                </c:pt>
                <c:pt idx="94">
                  <c:v>-1730954.7456164379</c:v>
                </c:pt>
                <c:pt idx="95">
                  <c:v>-1779799.4850632243</c:v>
                </c:pt>
                <c:pt idx="96">
                  <c:v>-1828644.2245100101</c:v>
                </c:pt>
                <c:pt idx="97">
                  <c:v>-1877488.9639567959</c:v>
                </c:pt>
                <c:pt idx="98">
                  <c:v>-1926333.7034035823</c:v>
                </c:pt>
                <c:pt idx="99">
                  <c:v>-1975178.4428503688</c:v>
                </c:pt>
                <c:pt idx="100">
                  <c:v>-2024023.1822971546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 2 Penyangga'!$N$27</c:f>
              <c:strCache>
                <c:ptCount val="1"/>
                <c:pt idx="0">
                  <c:v>Shear_Stress_0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 2 Penyangga'!$B$28:$B$128</c:f>
              <c:numCache>
                <c:formatCode>0.000</c:formatCode>
                <c:ptCount val="1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</c:numCache>
            </c:numRef>
          </c:xVal>
          <c:yVal>
            <c:numRef>
              <c:f>'SIM 2 Penyangga'!$N$28:$N$128</c:f>
              <c:numCache>
                <c:formatCode>0.000</c:formatCode>
                <c:ptCount val="101"/>
                <c:pt idx="0">
                  <c:v>2698697.5763962064</c:v>
                </c:pt>
                <c:pt idx="1">
                  <c:v>2698697.5763962064</c:v>
                </c:pt>
                <c:pt idx="2">
                  <c:v>2698697.5763962064</c:v>
                </c:pt>
                <c:pt idx="3">
                  <c:v>2698697.5763962064</c:v>
                </c:pt>
                <c:pt idx="4">
                  <c:v>2698697.5763962064</c:v>
                </c:pt>
                <c:pt idx="5">
                  <c:v>2698697.5763962064</c:v>
                </c:pt>
                <c:pt idx="6">
                  <c:v>2698697.5763962064</c:v>
                </c:pt>
                <c:pt idx="7">
                  <c:v>2698697.5763962064</c:v>
                </c:pt>
                <c:pt idx="8">
                  <c:v>2698697.5763962064</c:v>
                </c:pt>
                <c:pt idx="9">
                  <c:v>2698697.5763962064</c:v>
                </c:pt>
                <c:pt idx="10">
                  <c:v>2698697.5763962064</c:v>
                </c:pt>
                <c:pt idx="11">
                  <c:v>2698697.5763962064</c:v>
                </c:pt>
                <c:pt idx="12">
                  <c:v>2698697.5763962064</c:v>
                </c:pt>
                <c:pt idx="13">
                  <c:v>2698697.5763962064</c:v>
                </c:pt>
                <c:pt idx="14">
                  <c:v>2698697.5763962064</c:v>
                </c:pt>
                <c:pt idx="15">
                  <c:v>2698697.5763962064</c:v>
                </c:pt>
                <c:pt idx="16">
                  <c:v>2698697.5763962064</c:v>
                </c:pt>
                <c:pt idx="17">
                  <c:v>2698697.5763962064</c:v>
                </c:pt>
                <c:pt idx="18">
                  <c:v>2698697.5763962064</c:v>
                </c:pt>
                <c:pt idx="19">
                  <c:v>2698697.5763962064</c:v>
                </c:pt>
                <c:pt idx="20">
                  <c:v>2698697.5763962064</c:v>
                </c:pt>
                <c:pt idx="21">
                  <c:v>2698697.5763962064</c:v>
                </c:pt>
                <c:pt idx="22">
                  <c:v>2698697.5763962064</c:v>
                </c:pt>
                <c:pt idx="23">
                  <c:v>2698697.5763962064</c:v>
                </c:pt>
                <c:pt idx="24">
                  <c:v>2698697.5763962064</c:v>
                </c:pt>
                <c:pt idx="25">
                  <c:v>2698697.5763962064</c:v>
                </c:pt>
                <c:pt idx="26">
                  <c:v>2698697.5763962064</c:v>
                </c:pt>
                <c:pt idx="27">
                  <c:v>2698697.5763962064</c:v>
                </c:pt>
                <c:pt idx="28">
                  <c:v>2698697.5763962064</c:v>
                </c:pt>
                <c:pt idx="29">
                  <c:v>2698697.5763962064</c:v>
                </c:pt>
                <c:pt idx="30">
                  <c:v>2698697.5763962064</c:v>
                </c:pt>
                <c:pt idx="31">
                  <c:v>2698697.5763962064</c:v>
                </c:pt>
                <c:pt idx="32">
                  <c:v>2698697.5763962064</c:v>
                </c:pt>
                <c:pt idx="33">
                  <c:v>2698697.5763962064</c:v>
                </c:pt>
                <c:pt idx="34">
                  <c:v>2698697.5763962064</c:v>
                </c:pt>
                <c:pt idx="35">
                  <c:v>2698697.5763962064</c:v>
                </c:pt>
                <c:pt idx="36">
                  <c:v>2698697.5763962064</c:v>
                </c:pt>
                <c:pt idx="37">
                  <c:v>2698697.5763962064</c:v>
                </c:pt>
                <c:pt idx="38">
                  <c:v>2698697.5763962064</c:v>
                </c:pt>
                <c:pt idx="39">
                  <c:v>2698697.5763962064</c:v>
                </c:pt>
                <c:pt idx="40">
                  <c:v>2698697.5763962064</c:v>
                </c:pt>
                <c:pt idx="41">
                  <c:v>2698697.5763962064</c:v>
                </c:pt>
                <c:pt idx="42">
                  <c:v>2698697.5763962064</c:v>
                </c:pt>
                <c:pt idx="43">
                  <c:v>2698697.5763962064</c:v>
                </c:pt>
                <c:pt idx="44">
                  <c:v>2698697.5763962064</c:v>
                </c:pt>
                <c:pt idx="45">
                  <c:v>2698697.5763962064</c:v>
                </c:pt>
                <c:pt idx="46">
                  <c:v>2698697.5763962064</c:v>
                </c:pt>
                <c:pt idx="47">
                  <c:v>2698697.5763962064</c:v>
                </c:pt>
                <c:pt idx="48">
                  <c:v>2698697.5763962064</c:v>
                </c:pt>
                <c:pt idx="49">
                  <c:v>2698697.5763962064</c:v>
                </c:pt>
                <c:pt idx="50">
                  <c:v>2698697.5763962064</c:v>
                </c:pt>
                <c:pt idx="51">
                  <c:v>2698697.5763962064</c:v>
                </c:pt>
                <c:pt idx="52">
                  <c:v>2698697.5763962064</c:v>
                </c:pt>
                <c:pt idx="53">
                  <c:v>2698697.5763962064</c:v>
                </c:pt>
                <c:pt idx="54">
                  <c:v>2698697.5763962064</c:v>
                </c:pt>
                <c:pt idx="55">
                  <c:v>2698697.5763962064</c:v>
                </c:pt>
                <c:pt idx="56">
                  <c:v>2698697.5763962064</c:v>
                </c:pt>
                <c:pt idx="57">
                  <c:v>2698697.5763962064</c:v>
                </c:pt>
                <c:pt idx="58">
                  <c:v>2698697.5763962064</c:v>
                </c:pt>
                <c:pt idx="59">
                  <c:v>2698697.5763962064</c:v>
                </c:pt>
                <c:pt idx="60">
                  <c:v>2698697.5763962064</c:v>
                </c:pt>
                <c:pt idx="61">
                  <c:v>2698697.5763962064</c:v>
                </c:pt>
                <c:pt idx="62">
                  <c:v>2698697.5763962064</c:v>
                </c:pt>
                <c:pt idx="63">
                  <c:v>2698697.5763962064</c:v>
                </c:pt>
                <c:pt idx="64">
                  <c:v>2698697.5763962064</c:v>
                </c:pt>
                <c:pt idx="65">
                  <c:v>2698697.5763962064</c:v>
                </c:pt>
                <c:pt idx="66">
                  <c:v>2698697.5763962064</c:v>
                </c:pt>
                <c:pt idx="67">
                  <c:v>2698697.5763962064</c:v>
                </c:pt>
                <c:pt idx="68">
                  <c:v>2698697.5763962064</c:v>
                </c:pt>
                <c:pt idx="69">
                  <c:v>2698697.5763962064</c:v>
                </c:pt>
                <c:pt idx="70">
                  <c:v>2698697.5763962064</c:v>
                </c:pt>
                <c:pt idx="71">
                  <c:v>2698697.5763962064</c:v>
                </c:pt>
                <c:pt idx="72">
                  <c:v>2698697.5763962064</c:v>
                </c:pt>
                <c:pt idx="73">
                  <c:v>2698697.5763962064</c:v>
                </c:pt>
                <c:pt idx="74">
                  <c:v>2698697.5763962064</c:v>
                </c:pt>
                <c:pt idx="75">
                  <c:v>2698697.5763962064</c:v>
                </c:pt>
                <c:pt idx="76">
                  <c:v>2698697.5763962064</c:v>
                </c:pt>
                <c:pt idx="77">
                  <c:v>2698697.5763962064</c:v>
                </c:pt>
                <c:pt idx="78">
                  <c:v>2698697.5763962064</c:v>
                </c:pt>
                <c:pt idx="79">
                  <c:v>2698697.5763962064</c:v>
                </c:pt>
                <c:pt idx="80">
                  <c:v>2698697.5763962064</c:v>
                </c:pt>
                <c:pt idx="81">
                  <c:v>2698697.5763962064</c:v>
                </c:pt>
                <c:pt idx="82">
                  <c:v>2698697.5763962064</c:v>
                </c:pt>
                <c:pt idx="83">
                  <c:v>2698697.5763962064</c:v>
                </c:pt>
                <c:pt idx="84">
                  <c:v>2698697.5763962064</c:v>
                </c:pt>
                <c:pt idx="85">
                  <c:v>2698697.5763962064</c:v>
                </c:pt>
                <c:pt idx="86">
                  <c:v>-2024023.1822971553</c:v>
                </c:pt>
                <c:pt idx="87">
                  <c:v>-2024023.1822971553</c:v>
                </c:pt>
                <c:pt idx="88">
                  <c:v>-2024023.1822971553</c:v>
                </c:pt>
                <c:pt idx="89">
                  <c:v>-2024023.1822971553</c:v>
                </c:pt>
                <c:pt idx="90">
                  <c:v>-2024023.1822971553</c:v>
                </c:pt>
                <c:pt idx="91">
                  <c:v>-2024023.1822971553</c:v>
                </c:pt>
                <c:pt idx="92">
                  <c:v>-2024023.1822971553</c:v>
                </c:pt>
                <c:pt idx="93">
                  <c:v>-2024023.1822971553</c:v>
                </c:pt>
                <c:pt idx="94">
                  <c:v>-2024023.1822971553</c:v>
                </c:pt>
                <c:pt idx="95">
                  <c:v>-2024023.1822971553</c:v>
                </c:pt>
                <c:pt idx="96">
                  <c:v>-2024023.1822971553</c:v>
                </c:pt>
                <c:pt idx="97">
                  <c:v>-2024023.1822971553</c:v>
                </c:pt>
                <c:pt idx="98">
                  <c:v>-2024023.1822971553</c:v>
                </c:pt>
                <c:pt idx="99">
                  <c:v>-2024023.1822971553</c:v>
                </c:pt>
                <c:pt idx="100">
                  <c:v>-2024023.1822971553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14424"/>
        <c:axId val="277215600"/>
      </c:scatterChart>
      <c:valAx>
        <c:axId val="27721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15600"/>
        <c:crosses val="autoZero"/>
        <c:crossBetween val="midCat"/>
      </c:valAx>
      <c:valAx>
        <c:axId val="2772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1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Baja'!$G$30</c:f>
              <c:strCache>
                <c:ptCount val="1"/>
                <c:pt idx="0">
                  <c:v>shear_force(i)</c:v>
                </c:pt>
              </c:strCache>
            </c:strRef>
          </c:tx>
          <c:marker>
            <c:symbol val="none"/>
          </c:marker>
          <c:cat>
            <c:numRef>
              <c:f>'SIM Tali Baja'!$B$31:$B$235</c:f>
              <c:numCache>
                <c:formatCode>0.000</c:formatCode>
                <c:ptCount val="205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  <c:pt idx="201" formatCode="General">
                  <c:v>14.999000000000001</c:v>
                </c:pt>
                <c:pt idx="202" formatCode="General">
                  <c:v>15</c:v>
                </c:pt>
                <c:pt idx="203" formatCode="General">
                  <c:v>24.998999999999999</c:v>
                </c:pt>
                <c:pt idx="204" formatCode="General">
                  <c:v>25</c:v>
                </c:pt>
              </c:numCache>
            </c:numRef>
          </c:cat>
          <c:val>
            <c:numRef>
              <c:f>'SIM Tali Baja'!$G$31:$G$231</c:f>
              <c:numCache>
                <c:formatCode>General</c:formatCode>
                <c:ptCount val="201"/>
                <c:pt idx="0">
                  <c:v>7657.1955000000016</c:v>
                </c:pt>
                <c:pt idx="1">
                  <c:v>7555.7355750000015</c:v>
                </c:pt>
                <c:pt idx="2">
                  <c:v>7454.2756500000014</c:v>
                </c:pt>
                <c:pt idx="3">
                  <c:v>7352.8157250000013</c:v>
                </c:pt>
                <c:pt idx="4">
                  <c:v>7251.3558000000012</c:v>
                </c:pt>
                <c:pt idx="5">
                  <c:v>7149.895875000002</c:v>
                </c:pt>
                <c:pt idx="6">
                  <c:v>7048.4359500000019</c:v>
                </c:pt>
                <c:pt idx="7">
                  <c:v>6946.9760250000018</c:v>
                </c:pt>
                <c:pt idx="8">
                  <c:v>6845.5161000000016</c:v>
                </c:pt>
                <c:pt idx="9">
                  <c:v>6744.0561750000015</c:v>
                </c:pt>
                <c:pt idx="10">
                  <c:v>6642.5962500000014</c:v>
                </c:pt>
                <c:pt idx="11">
                  <c:v>6541.1363250000013</c:v>
                </c:pt>
                <c:pt idx="12">
                  <c:v>6439.6764000000021</c:v>
                </c:pt>
                <c:pt idx="13">
                  <c:v>6338.216475000002</c:v>
                </c:pt>
                <c:pt idx="14">
                  <c:v>6236.7565500000019</c:v>
                </c:pt>
                <c:pt idx="15">
                  <c:v>6135.2966250000009</c:v>
                </c:pt>
                <c:pt idx="16">
                  <c:v>6033.8367000000017</c:v>
                </c:pt>
                <c:pt idx="17">
                  <c:v>5932.3767750000015</c:v>
                </c:pt>
                <c:pt idx="18">
                  <c:v>5830.9168500000014</c:v>
                </c:pt>
                <c:pt idx="19">
                  <c:v>5729.4569250000013</c:v>
                </c:pt>
                <c:pt idx="20">
                  <c:v>5627.9970000000012</c:v>
                </c:pt>
                <c:pt idx="21">
                  <c:v>5526.537075000002</c:v>
                </c:pt>
                <c:pt idx="22">
                  <c:v>5425.077150000001</c:v>
                </c:pt>
                <c:pt idx="23">
                  <c:v>5323.6172250000018</c:v>
                </c:pt>
                <c:pt idx="24">
                  <c:v>5222.1573000000017</c:v>
                </c:pt>
                <c:pt idx="25">
                  <c:v>5120.6973750000016</c:v>
                </c:pt>
                <c:pt idx="26">
                  <c:v>5019.2374500000024</c:v>
                </c:pt>
                <c:pt idx="27">
                  <c:v>4917.7775250000013</c:v>
                </c:pt>
                <c:pt idx="28">
                  <c:v>4816.3176000000021</c:v>
                </c:pt>
                <c:pt idx="29">
                  <c:v>4714.857675000002</c:v>
                </c:pt>
                <c:pt idx="30">
                  <c:v>4613.397750000001</c:v>
                </c:pt>
                <c:pt idx="31">
                  <c:v>4511.9378250000009</c:v>
                </c:pt>
                <c:pt idx="32">
                  <c:v>4410.4779000000017</c:v>
                </c:pt>
                <c:pt idx="33">
                  <c:v>4309.0179750000025</c:v>
                </c:pt>
                <c:pt idx="34">
                  <c:v>4207.5580500000015</c:v>
                </c:pt>
                <c:pt idx="35">
                  <c:v>4106.0981250000013</c:v>
                </c:pt>
                <c:pt idx="36">
                  <c:v>4004.6382000000017</c:v>
                </c:pt>
                <c:pt idx="37">
                  <c:v>3903.1782750000011</c:v>
                </c:pt>
                <c:pt idx="38">
                  <c:v>3801.7183500000015</c:v>
                </c:pt>
                <c:pt idx="39">
                  <c:v>3700.2584250000018</c:v>
                </c:pt>
                <c:pt idx="40">
                  <c:v>3598.7985000000017</c:v>
                </c:pt>
                <c:pt idx="41">
                  <c:v>3497.3385750000016</c:v>
                </c:pt>
                <c:pt idx="42">
                  <c:v>3395.8786500000015</c:v>
                </c:pt>
                <c:pt idx="43">
                  <c:v>3294.4187250000014</c:v>
                </c:pt>
                <c:pt idx="44">
                  <c:v>3192.9588000000012</c:v>
                </c:pt>
                <c:pt idx="45">
                  <c:v>3091.498875000002</c:v>
                </c:pt>
                <c:pt idx="46">
                  <c:v>2990.0389500000019</c:v>
                </c:pt>
                <c:pt idx="47">
                  <c:v>2888.5790250000018</c:v>
                </c:pt>
                <c:pt idx="48">
                  <c:v>2787.1191000000017</c:v>
                </c:pt>
                <c:pt idx="49">
                  <c:v>2685.6591750000016</c:v>
                </c:pt>
                <c:pt idx="50">
                  <c:v>2584.1992500000015</c:v>
                </c:pt>
                <c:pt idx="51">
                  <c:v>2482.7393250000014</c:v>
                </c:pt>
                <c:pt idx="52">
                  <c:v>2381.2794000000022</c:v>
                </c:pt>
                <c:pt idx="53">
                  <c:v>2279.8194750000021</c:v>
                </c:pt>
                <c:pt idx="54">
                  <c:v>2178.359550000001</c:v>
                </c:pt>
                <c:pt idx="55">
                  <c:v>2076.8996250000018</c:v>
                </c:pt>
                <c:pt idx="56">
                  <c:v>1975.4397000000017</c:v>
                </c:pt>
                <c:pt idx="57">
                  <c:v>1873.9797750000007</c:v>
                </c:pt>
                <c:pt idx="58">
                  <c:v>1772.5198500000024</c:v>
                </c:pt>
                <c:pt idx="59">
                  <c:v>1671.0599250000014</c:v>
                </c:pt>
                <c:pt idx="60">
                  <c:v>1569.6000000000004</c:v>
                </c:pt>
                <c:pt idx="61">
                  <c:v>1468.1400750000021</c:v>
                </c:pt>
                <c:pt idx="62">
                  <c:v>1366.680150000001</c:v>
                </c:pt>
                <c:pt idx="63">
                  <c:v>1265.2202250000018</c:v>
                </c:pt>
                <c:pt idx="64">
                  <c:v>1163.7603000000017</c:v>
                </c:pt>
                <c:pt idx="65">
                  <c:v>1062.3003750000007</c:v>
                </c:pt>
                <c:pt idx="66">
                  <c:v>960.84045000000242</c:v>
                </c:pt>
                <c:pt idx="67">
                  <c:v>859.3805250000014</c:v>
                </c:pt>
                <c:pt idx="68">
                  <c:v>757.92060000000129</c:v>
                </c:pt>
                <c:pt idx="69">
                  <c:v>656.46067500000208</c:v>
                </c:pt>
                <c:pt idx="70">
                  <c:v>555.00075000000106</c:v>
                </c:pt>
                <c:pt idx="71">
                  <c:v>453.54082500000095</c:v>
                </c:pt>
                <c:pt idx="72">
                  <c:v>352.08090000000175</c:v>
                </c:pt>
                <c:pt idx="73">
                  <c:v>250.62097500000164</c:v>
                </c:pt>
                <c:pt idx="74">
                  <c:v>149.16105000000061</c:v>
                </c:pt>
                <c:pt idx="75">
                  <c:v>47.701125000001412</c:v>
                </c:pt>
                <c:pt idx="76">
                  <c:v>-53.758799999998701</c:v>
                </c:pt>
                <c:pt idx="77">
                  <c:v>-155.2187249999979</c:v>
                </c:pt>
                <c:pt idx="78">
                  <c:v>-256.67864999999802</c:v>
                </c:pt>
                <c:pt idx="79">
                  <c:v>-358.13857499999904</c:v>
                </c:pt>
                <c:pt idx="80">
                  <c:v>-459.59849999999824</c:v>
                </c:pt>
                <c:pt idx="81">
                  <c:v>-561.05842499999744</c:v>
                </c:pt>
                <c:pt idx="82">
                  <c:v>-662.51834999999846</c:v>
                </c:pt>
                <c:pt idx="83">
                  <c:v>-763.97827499999767</c:v>
                </c:pt>
                <c:pt idx="84">
                  <c:v>-865.43819999999869</c:v>
                </c:pt>
                <c:pt idx="85">
                  <c:v>-966.89812499999789</c:v>
                </c:pt>
                <c:pt idx="86">
                  <c:v>-4992.3580499999989</c:v>
                </c:pt>
                <c:pt idx="87">
                  <c:v>-5093.8179749999981</c:v>
                </c:pt>
                <c:pt idx="88">
                  <c:v>-5195.2778999999991</c:v>
                </c:pt>
                <c:pt idx="89">
                  <c:v>-5296.7378249999983</c:v>
                </c:pt>
                <c:pt idx="90">
                  <c:v>-5398.1977499999975</c:v>
                </c:pt>
                <c:pt idx="91">
                  <c:v>-5499.6576749999986</c:v>
                </c:pt>
                <c:pt idx="92">
                  <c:v>-5601.1175999999978</c:v>
                </c:pt>
                <c:pt idx="93">
                  <c:v>-5702.5775249999988</c:v>
                </c:pt>
                <c:pt idx="94">
                  <c:v>-5804.037449999998</c:v>
                </c:pt>
                <c:pt idx="95">
                  <c:v>-5905.497374999999</c:v>
                </c:pt>
                <c:pt idx="96">
                  <c:v>-6006.9572999999982</c:v>
                </c:pt>
                <c:pt idx="97">
                  <c:v>-6108.4172249999974</c:v>
                </c:pt>
                <c:pt idx="98">
                  <c:v>-6209.8771499999984</c:v>
                </c:pt>
                <c:pt idx="99">
                  <c:v>-6311.3370749999995</c:v>
                </c:pt>
                <c:pt idx="100">
                  <c:v>-6412.7969999999987</c:v>
                </c:pt>
                <c:pt idx="101">
                  <c:v>-6514.256924999996</c:v>
                </c:pt>
                <c:pt idx="102">
                  <c:v>-6615.7168499999989</c:v>
                </c:pt>
                <c:pt idx="103">
                  <c:v>-6717.1767749999981</c:v>
                </c:pt>
                <c:pt idx="104">
                  <c:v>-6818.6366999999973</c:v>
                </c:pt>
                <c:pt idx="105">
                  <c:v>-6920.0966250000001</c:v>
                </c:pt>
                <c:pt idx="106">
                  <c:v>-7021.5565499999975</c:v>
                </c:pt>
                <c:pt idx="107">
                  <c:v>-7123.0164749999967</c:v>
                </c:pt>
                <c:pt idx="108">
                  <c:v>-7224.4763999999996</c:v>
                </c:pt>
                <c:pt idx="109">
                  <c:v>-7325.9363249999988</c:v>
                </c:pt>
                <c:pt idx="110">
                  <c:v>-7427.396249999998</c:v>
                </c:pt>
                <c:pt idx="111">
                  <c:v>-7528.856174999999</c:v>
                </c:pt>
                <c:pt idx="112">
                  <c:v>-7630.3160999999982</c:v>
                </c:pt>
                <c:pt idx="113">
                  <c:v>-7731.7760249999974</c:v>
                </c:pt>
                <c:pt idx="114">
                  <c:v>-7833.2359500000002</c:v>
                </c:pt>
                <c:pt idx="115">
                  <c:v>-7934.6958749999994</c:v>
                </c:pt>
                <c:pt idx="116">
                  <c:v>-8036.1557999999968</c:v>
                </c:pt>
                <c:pt idx="117">
                  <c:v>-8137.6157249999997</c:v>
                </c:pt>
                <c:pt idx="118">
                  <c:v>-8239.0756499999989</c:v>
                </c:pt>
                <c:pt idx="119">
                  <c:v>-8340.5355749999981</c:v>
                </c:pt>
                <c:pt idx="120">
                  <c:v>-8441.9955000000009</c:v>
                </c:pt>
                <c:pt idx="121">
                  <c:v>-8543.4554249999983</c:v>
                </c:pt>
                <c:pt idx="122">
                  <c:v>-8644.9153499999975</c:v>
                </c:pt>
                <c:pt idx="123">
                  <c:v>-8746.3752750000003</c:v>
                </c:pt>
                <c:pt idx="124">
                  <c:v>-8847.8351999999995</c:v>
                </c:pt>
                <c:pt idx="125">
                  <c:v>-8949.2951249999987</c:v>
                </c:pt>
                <c:pt idx="126">
                  <c:v>-9050.7550499999979</c:v>
                </c:pt>
                <c:pt idx="127">
                  <c:v>-9152.214974999999</c:v>
                </c:pt>
                <c:pt idx="128">
                  <c:v>-9253.6748999999982</c:v>
                </c:pt>
                <c:pt idx="129">
                  <c:v>-9355.1348249999974</c:v>
                </c:pt>
                <c:pt idx="130">
                  <c:v>-9456.5947500000002</c:v>
                </c:pt>
                <c:pt idx="131">
                  <c:v>-9558.0546749999976</c:v>
                </c:pt>
                <c:pt idx="132">
                  <c:v>-9659.5145999999968</c:v>
                </c:pt>
                <c:pt idx="133">
                  <c:v>-9760.9745249999996</c:v>
                </c:pt>
                <c:pt idx="134">
                  <c:v>-9862.4344499999988</c:v>
                </c:pt>
                <c:pt idx="135">
                  <c:v>-9963.894374999998</c:v>
                </c:pt>
                <c:pt idx="136">
                  <c:v>-10065.354299999999</c:v>
                </c:pt>
                <c:pt idx="137">
                  <c:v>-10166.814224999998</c:v>
                </c:pt>
                <c:pt idx="138">
                  <c:v>-10268.274149999997</c:v>
                </c:pt>
                <c:pt idx="139">
                  <c:v>-10369.734075</c:v>
                </c:pt>
                <c:pt idx="140">
                  <c:v>-10471.194</c:v>
                </c:pt>
                <c:pt idx="141">
                  <c:v>-10572.653924999997</c:v>
                </c:pt>
                <c:pt idx="142">
                  <c:v>-10674.11385</c:v>
                </c:pt>
                <c:pt idx="143">
                  <c:v>5783.215725</c:v>
                </c:pt>
                <c:pt idx="144">
                  <c:v>5681.7558000000008</c:v>
                </c:pt>
                <c:pt idx="145">
                  <c:v>5580.295874999998</c:v>
                </c:pt>
                <c:pt idx="146">
                  <c:v>5478.8359500000006</c:v>
                </c:pt>
                <c:pt idx="147">
                  <c:v>5377.3760250000014</c:v>
                </c:pt>
                <c:pt idx="148">
                  <c:v>5275.9160999999986</c:v>
                </c:pt>
                <c:pt idx="149">
                  <c:v>5174.4561749999993</c:v>
                </c:pt>
                <c:pt idx="150">
                  <c:v>5072.9962500000001</c:v>
                </c:pt>
                <c:pt idx="151">
                  <c:v>4971.5363250000009</c:v>
                </c:pt>
                <c:pt idx="152">
                  <c:v>4870.0763999999999</c:v>
                </c:pt>
                <c:pt idx="153">
                  <c:v>4768.6164750000007</c:v>
                </c:pt>
                <c:pt idx="154">
                  <c:v>4667.1565500000015</c:v>
                </c:pt>
                <c:pt idx="155">
                  <c:v>4565.6966249999987</c:v>
                </c:pt>
                <c:pt idx="156">
                  <c:v>4464.2367000000013</c:v>
                </c:pt>
                <c:pt idx="157">
                  <c:v>4362.7767750000021</c:v>
                </c:pt>
                <c:pt idx="158">
                  <c:v>4261.3168499999992</c:v>
                </c:pt>
                <c:pt idx="159">
                  <c:v>4159.856925</c:v>
                </c:pt>
                <c:pt idx="160">
                  <c:v>4058.3970000000008</c:v>
                </c:pt>
                <c:pt idx="161">
                  <c:v>3956.9370749999998</c:v>
                </c:pt>
                <c:pt idx="162">
                  <c:v>3855.4771500000024</c:v>
                </c:pt>
                <c:pt idx="163">
                  <c:v>3754.0172249999996</c:v>
                </c:pt>
                <c:pt idx="164">
                  <c:v>3652.5573000000004</c:v>
                </c:pt>
                <c:pt idx="165">
                  <c:v>3551.0973750000012</c:v>
                </c:pt>
                <c:pt idx="166">
                  <c:v>3449.637450000002</c:v>
                </c:pt>
                <c:pt idx="167">
                  <c:v>3348.1775249999992</c:v>
                </c:pt>
                <c:pt idx="168">
                  <c:v>3246.7175999999999</c:v>
                </c:pt>
                <c:pt idx="169">
                  <c:v>3145.2576750000007</c:v>
                </c:pt>
                <c:pt idx="170">
                  <c:v>3043.7977500000015</c:v>
                </c:pt>
                <c:pt idx="171">
                  <c:v>2942.3378250000023</c:v>
                </c:pt>
                <c:pt idx="172">
                  <c:v>2840.8778999999995</c:v>
                </c:pt>
                <c:pt idx="173">
                  <c:v>2739.4179750000003</c:v>
                </c:pt>
                <c:pt idx="174">
                  <c:v>2637.9580500000011</c:v>
                </c:pt>
                <c:pt idx="175">
                  <c:v>2536.4981250000019</c:v>
                </c:pt>
                <c:pt idx="176">
                  <c:v>2435.0381999999991</c:v>
                </c:pt>
                <c:pt idx="177">
                  <c:v>2333.5782749999998</c:v>
                </c:pt>
                <c:pt idx="178">
                  <c:v>2232.1183500000006</c:v>
                </c:pt>
                <c:pt idx="179">
                  <c:v>2130.6584250000014</c:v>
                </c:pt>
                <c:pt idx="180">
                  <c:v>2029.1985000000022</c:v>
                </c:pt>
                <c:pt idx="181">
                  <c:v>1927.738575000003</c:v>
                </c:pt>
                <c:pt idx="182">
                  <c:v>1826.2786500000002</c:v>
                </c:pt>
                <c:pt idx="183">
                  <c:v>1724.818725000001</c:v>
                </c:pt>
                <c:pt idx="184">
                  <c:v>1623.3588000000018</c:v>
                </c:pt>
                <c:pt idx="185">
                  <c:v>1521.898874999999</c:v>
                </c:pt>
                <c:pt idx="186">
                  <c:v>1420.4389499999997</c:v>
                </c:pt>
                <c:pt idx="187">
                  <c:v>1318.9790249999969</c:v>
                </c:pt>
                <c:pt idx="188">
                  <c:v>1217.5191000000013</c:v>
                </c:pt>
                <c:pt idx="189">
                  <c:v>1116.0591750000021</c:v>
                </c:pt>
                <c:pt idx="190">
                  <c:v>1014.5992499999993</c:v>
                </c:pt>
                <c:pt idx="191">
                  <c:v>913.1393250000001</c:v>
                </c:pt>
                <c:pt idx="192">
                  <c:v>811.6794000000009</c:v>
                </c:pt>
                <c:pt idx="193">
                  <c:v>710.21947500000169</c:v>
                </c:pt>
                <c:pt idx="194">
                  <c:v>608.75955000000249</c:v>
                </c:pt>
                <c:pt idx="195">
                  <c:v>507.29962499999965</c:v>
                </c:pt>
                <c:pt idx="196">
                  <c:v>405.83970000000045</c:v>
                </c:pt>
                <c:pt idx="197">
                  <c:v>304.37977500000488</c:v>
                </c:pt>
                <c:pt idx="198">
                  <c:v>202.91984999999841</c:v>
                </c:pt>
                <c:pt idx="199">
                  <c:v>101.45992500000284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Baja'!$T$30</c:f>
              <c:strCache>
                <c:ptCount val="1"/>
                <c:pt idx="0">
                  <c:v>shear_force_0(i)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'SIM Tali Baja'!$T$31:$T$231</c:f>
              <c:numCache>
                <c:formatCode>General</c:formatCode>
                <c:ptCount val="201"/>
                <c:pt idx="0">
                  <c:v>1569.6</c:v>
                </c:pt>
                <c:pt idx="1">
                  <c:v>1569.6</c:v>
                </c:pt>
                <c:pt idx="2">
                  <c:v>1569.6</c:v>
                </c:pt>
                <c:pt idx="3">
                  <c:v>1569.6</c:v>
                </c:pt>
                <c:pt idx="4">
                  <c:v>1569.6</c:v>
                </c:pt>
                <c:pt idx="5">
                  <c:v>1569.6</c:v>
                </c:pt>
                <c:pt idx="6">
                  <c:v>1569.6</c:v>
                </c:pt>
                <c:pt idx="7">
                  <c:v>1569.6</c:v>
                </c:pt>
                <c:pt idx="8">
                  <c:v>1569.6</c:v>
                </c:pt>
                <c:pt idx="9">
                  <c:v>1569.6</c:v>
                </c:pt>
                <c:pt idx="10">
                  <c:v>1569.6</c:v>
                </c:pt>
                <c:pt idx="11">
                  <c:v>1569.6</c:v>
                </c:pt>
                <c:pt idx="12">
                  <c:v>1569.6</c:v>
                </c:pt>
                <c:pt idx="13">
                  <c:v>1569.6</c:v>
                </c:pt>
                <c:pt idx="14">
                  <c:v>1569.6</c:v>
                </c:pt>
                <c:pt idx="15">
                  <c:v>1569.6</c:v>
                </c:pt>
                <c:pt idx="16">
                  <c:v>1569.6</c:v>
                </c:pt>
                <c:pt idx="17">
                  <c:v>1569.6</c:v>
                </c:pt>
                <c:pt idx="18">
                  <c:v>1569.6</c:v>
                </c:pt>
                <c:pt idx="19">
                  <c:v>1569.6</c:v>
                </c:pt>
                <c:pt idx="20">
                  <c:v>1569.6</c:v>
                </c:pt>
                <c:pt idx="21">
                  <c:v>1569.6</c:v>
                </c:pt>
                <c:pt idx="22">
                  <c:v>1569.6</c:v>
                </c:pt>
                <c:pt idx="23">
                  <c:v>1569.6</c:v>
                </c:pt>
                <c:pt idx="24">
                  <c:v>1569.6</c:v>
                </c:pt>
                <c:pt idx="25">
                  <c:v>1569.6</c:v>
                </c:pt>
                <c:pt idx="26">
                  <c:v>1569.6</c:v>
                </c:pt>
                <c:pt idx="27">
                  <c:v>1569.6</c:v>
                </c:pt>
                <c:pt idx="28">
                  <c:v>1569.6</c:v>
                </c:pt>
                <c:pt idx="29">
                  <c:v>1569.6</c:v>
                </c:pt>
                <c:pt idx="30">
                  <c:v>1569.6</c:v>
                </c:pt>
                <c:pt idx="31">
                  <c:v>1569.6</c:v>
                </c:pt>
                <c:pt idx="32">
                  <c:v>1569.6</c:v>
                </c:pt>
                <c:pt idx="33">
                  <c:v>1569.6</c:v>
                </c:pt>
                <c:pt idx="34">
                  <c:v>1569.6</c:v>
                </c:pt>
                <c:pt idx="35">
                  <c:v>1569.6</c:v>
                </c:pt>
                <c:pt idx="36">
                  <c:v>1569.6</c:v>
                </c:pt>
                <c:pt idx="37">
                  <c:v>1569.6</c:v>
                </c:pt>
                <c:pt idx="38">
                  <c:v>1569.6</c:v>
                </c:pt>
                <c:pt idx="39">
                  <c:v>1569.6</c:v>
                </c:pt>
                <c:pt idx="40">
                  <c:v>1569.6</c:v>
                </c:pt>
                <c:pt idx="41">
                  <c:v>1569.6</c:v>
                </c:pt>
                <c:pt idx="42">
                  <c:v>1569.6</c:v>
                </c:pt>
                <c:pt idx="43">
                  <c:v>1569.6</c:v>
                </c:pt>
                <c:pt idx="44">
                  <c:v>1569.6</c:v>
                </c:pt>
                <c:pt idx="45">
                  <c:v>1569.6</c:v>
                </c:pt>
                <c:pt idx="46">
                  <c:v>1569.6</c:v>
                </c:pt>
                <c:pt idx="47">
                  <c:v>1569.6</c:v>
                </c:pt>
                <c:pt idx="48">
                  <c:v>1569.6</c:v>
                </c:pt>
                <c:pt idx="49">
                  <c:v>1569.6</c:v>
                </c:pt>
                <c:pt idx="50">
                  <c:v>1569.6</c:v>
                </c:pt>
                <c:pt idx="51">
                  <c:v>1569.6</c:v>
                </c:pt>
                <c:pt idx="52">
                  <c:v>1569.6</c:v>
                </c:pt>
                <c:pt idx="53">
                  <c:v>1569.6</c:v>
                </c:pt>
                <c:pt idx="54">
                  <c:v>1569.6</c:v>
                </c:pt>
                <c:pt idx="55">
                  <c:v>1569.6</c:v>
                </c:pt>
                <c:pt idx="56">
                  <c:v>1569.6</c:v>
                </c:pt>
                <c:pt idx="57">
                  <c:v>1569.6</c:v>
                </c:pt>
                <c:pt idx="58">
                  <c:v>1569.6</c:v>
                </c:pt>
                <c:pt idx="59">
                  <c:v>1569.6</c:v>
                </c:pt>
                <c:pt idx="60">
                  <c:v>1569.6</c:v>
                </c:pt>
                <c:pt idx="61">
                  <c:v>1569.6</c:v>
                </c:pt>
                <c:pt idx="62">
                  <c:v>1569.6</c:v>
                </c:pt>
                <c:pt idx="63">
                  <c:v>1569.6</c:v>
                </c:pt>
                <c:pt idx="64">
                  <c:v>1569.6</c:v>
                </c:pt>
                <c:pt idx="65">
                  <c:v>1569.6</c:v>
                </c:pt>
                <c:pt idx="66">
                  <c:v>1569.6</c:v>
                </c:pt>
                <c:pt idx="67">
                  <c:v>1569.6</c:v>
                </c:pt>
                <c:pt idx="68">
                  <c:v>1569.6</c:v>
                </c:pt>
                <c:pt idx="69">
                  <c:v>1569.6</c:v>
                </c:pt>
                <c:pt idx="70">
                  <c:v>1569.6</c:v>
                </c:pt>
                <c:pt idx="71">
                  <c:v>1569.6</c:v>
                </c:pt>
                <c:pt idx="72">
                  <c:v>1569.6</c:v>
                </c:pt>
                <c:pt idx="73">
                  <c:v>1569.6</c:v>
                </c:pt>
                <c:pt idx="74">
                  <c:v>1569.6</c:v>
                </c:pt>
                <c:pt idx="75">
                  <c:v>1569.6</c:v>
                </c:pt>
                <c:pt idx="76">
                  <c:v>1569.6</c:v>
                </c:pt>
                <c:pt idx="77">
                  <c:v>1569.6</c:v>
                </c:pt>
                <c:pt idx="78">
                  <c:v>1569.6</c:v>
                </c:pt>
                <c:pt idx="79">
                  <c:v>1569.6</c:v>
                </c:pt>
                <c:pt idx="80">
                  <c:v>1569.6</c:v>
                </c:pt>
                <c:pt idx="81">
                  <c:v>1569.6</c:v>
                </c:pt>
                <c:pt idx="82">
                  <c:v>1569.6</c:v>
                </c:pt>
                <c:pt idx="83">
                  <c:v>1569.6</c:v>
                </c:pt>
                <c:pt idx="84">
                  <c:v>1569.6</c:v>
                </c:pt>
                <c:pt idx="85">
                  <c:v>1569.6</c:v>
                </c:pt>
                <c:pt idx="86">
                  <c:v>-2354.4</c:v>
                </c:pt>
                <c:pt idx="87">
                  <c:v>-2354.4</c:v>
                </c:pt>
                <c:pt idx="88">
                  <c:v>-2354.4</c:v>
                </c:pt>
                <c:pt idx="89">
                  <c:v>-2354.4</c:v>
                </c:pt>
                <c:pt idx="90">
                  <c:v>-2354.4</c:v>
                </c:pt>
                <c:pt idx="91">
                  <c:v>-2354.4</c:v>
                </c:pt>
                <c:pt idx="92">
                  <c:v>-2354.4</c:v>
                </c:pt>
                <c:pt idx="93">
                  <c:v>-2354.4</c:v>
                </c:pt>
                <c:pt idx="94">
                  <c:v>-2354.4</c:v>
                </c:pt>
                <c:pt idx="95">
                  <c:v>-2354.4</c:v>
                </c:pt>
                <c:pt idx="96">
                  <c:v>-2354.4</c:v>
                </c:pt>
                <c:pt idx="97">
                  <c:v>-2354.4</c:v>
                </c:pt>
                <c:pt idx="98">
                  <c:v>-2354.4</c:v>
                </c:pt>
                <c:pt idx="99">
                  <c:v>-2354.4</c:v>
                </c:pt>
                <c:pt idx="100">
                  <c:v>-2354.4</c:v>
                </c:pt>
                <c:pt idx="101">
                  <c:v>-2354.4</c:v>
                </c:pt>
                <c:pt idx="102">
                  <c:v>-2354.4</c:v>
                </c:pt>
                <c:pt idx="103">
                  <c:v>-2354.4</c:v>
                </c:pt>
                <c:pt idx="104">
                  <c:v>-2354.4</c:v>
                </c:pt>
                <c:pt idx="105">
                  <c:v>-2354.4</c:v>
                </c:pt>
                <c:pt idx="106">
                  <c:v>-2354.4</c:v>
                </c:pt>
                <c:pt idx="107">
                  <c:v>-2354.4</c:v>
                </c:pt>
                <c:pt idx="108">
                  <c:v>-2354.4</c:v>
                </c:pt>
                <c:pt idx="109">
                  <c:v>-2354.4</c:v>
                </c:pt>
                <c:pt idx="110">
                  <c:v>-2354.4</c:v>
                </c:pt>
                <c:pt idx="111">
                  <c:v>-2354.4</c:v>
                </c:pt>
                <c:pt idx="112">
                  <c:v>-2354.4</c:v>
                </c:pt>
                <c:pt idx="113">
                  <c:v>-2354.4</c:v>
                </c:pt>
                <c:pt idx="114">
                  <c:v>-2354.4</c:v>
                </c:pt>
                <c:pt idx="115">
                  <c:v>-2354.4</c:v>
                </c:pt>
                <c:pt idx="116">
                  <c:v>-2354.4</c:v>
                </c:pt>
                <c:pt idx="117">
                  <c:v>-2354.4</c:v>
                </c:pt>
                <c:pt idx="118">
                  <c:v>-2354.4</c:v>
                </c:pt>
                <c:pt idx="119">
                  <c:v>-2354.4</c:v>
                </c:pt>
                <c:pt idx="120">
                  <c:v>-2354.4</c:v>
                </c:pt>
                <c:pt idx="121">
                  <c:v>-2354.4</c:v>
                </c:pt>
                <c:pt idx="122">
                  <c:v>-2354.4</c:v>
                </c:pt>
                <c:pt idx="123">
                  <c:v>-2354.4</c:v>
                </c:pt>
                <c:pt idx="124">
                  <c:v>-2354.4</c:v>
                </c:pt>
                <c:pt idx="125">
                  <c:v>-2354.4</c:v>
                </c:pt>
                <c:pt idx="126">
                  <c:v>-2354.4</c:v>
                </c:pt>
                <c:pt idx="127">
                  <c:v>-2354.4</c:v>
                </c:pt>
                <c:pt idx="128">
                  <c:v>-2354.4</c:v>
                </c:pt>
                <c:pt idx="129">
                  <c:v>-2354.4</c:v>
                </c:pt>
                <c:pt idx="130">
                  <c:v>-2354.4</c:v>
                </c:pt>
                <c:pt idx="131">
                  <c:v>-2354.4</c:v>
                </c:pt>
                <c:pt idx="132">
                  <c:v>-2354.4</c:v>
                </c:pt>
                <c:pt idx="133">
                  <c:v>-2354.4</c:v>
                </c:pt>
                <c:pt idx="134">
                  <c:v>-2354.4</c:v>
                </c:pt>
                <c:pt idx="135">
                  <c:v>-2354.4</c:v>
                </c:pt>
                <c:pt idx="136">
                  <c:v>-2354.4</c:v>
                </c:pt>
                <c:pt idx="137">
                  <c:v>-2354.4</c:v>
                </c:pt>
                <c:pt idx="138">
                  <c:v>-2354.4</c:v>
                </c:pt>
                <c:pt idx="139">
                  <c:v>-2354.4</c:v>
                </c:pt>
                <c:pt idx="140">
                  <c:v>-2354.4</c:v>
                </c:pt>
                <c:pt idx="141">
                  <c:v>-2354.4</c:v>
                </c:pt>
                <c:pt idx="142">
                  <c:v>-2354.4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08360"/>
        <c:axId val="328209536"/>
      </c:lineChart>
      <c:catAx>
        <c:axId val="32820836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328209536"/>
        <c:crosses val="autoZero"/>
        <c:auto val="1"/>
        <c:lblAlgn val="ctr"/>
        <c:lblOffset val="100"/>
        <c:noMultiLvlLbl val="0"/>
      </c:catAx>
      <c:valAx>
        <c:axId val="32820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20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0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Baja'!$H$30</c:f>
              <c:strCache>
                <c:ptCount val="1"/>
                <c:pt idx="0">
                  <c:v>normal_force(i)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Baja'!$H$31:$H$231</c:f>
              <c:numCache>
                <c:formatCode>General</c:formatCode>
                <c:ptCount val="201"/>
                <c:pt idx="0">
                  <c:v>41396.973749999997</c:v>
                </c:pt>
                <c:pt idx="1">
                  <c:v>41396.973749999997</c:v>
                </c:pt>
                <c:pt idx="2">
                  <c:v>41396.973749999997</c:v>
                </c:pt>
                <c:pt idx="3">
                  <c:v>41396.973749999997</c:v>
                </c:pt>
                <c:pt idx="4">
                  <c:v>41396.973749999997</c:v>
                </c:pt>
                <c:pt idx="5">
                  <c:v>41396.973749999997</c:v>
                </c:pt>
                <c:pt idx="6">
                  <c:v>41396.973749999997</c:v>
                </c:pt>
                <c:pt idx="7">
                  <c:v>41396.973749999997</c:v>
                </c:pt>
                <c:pt idx="8">
                  <c:v>41396.973749999997</c:v>
                </c:pt>
                <c:pt idx="9">
                  <c:v>41396.973749999997</c:v>
                </c:pt>
                <c:pt idx="10">
                  <c:v>41396.973749999997</c:v>
                </c:pt>
                <c:pt idx="11">
                  <c:v>41396.973749999997</c:v>
                </c:pt>
                <c:pt idx="12">
                  <c:v>41396.973749999997</c:v>
                </c:pt>
                <c:pt idx="13">
                  <c:v>41396.973749999997</c:v>
                </c:pt>
                <c:pt idx="14">
                  <c:v>41396.973749999997</c:v>
                </c:pt>
                <c:pt idx="15">
                  <c:v>41396.973749999997</c:v>
                </c:pt>
                <c:pt idx="16">
                  <c:v>41396.973749999997</c:v>
                </c:pt>
                <c:pt idx="17">
                  <c:v>41396.973749999997</c:v>
                </c:pt>
                <c:pt idx="18">
                  <c:v>41396.973749999997</c:v>
                </c:pt>
                <c:pt idx="19">
                  <c:v>41396.973749999997</c:v>
                </c:pt>
                <c:pt idx="20">
                  <c:v>41396.973749999997</c:v>
                </c:pt>
                <c:pt idx="21">
                  <c:v>41396.973749999997</c:v>
                </c:pt>
                <c:pt idx="22">
                  <c:v>41396.973749999997</c:v>
                </c:pt>
                <c:pt idx="23">
                  <c:v>41396.973749999997</c:v>
                </c:pt>
                <c:pt idx="24">
                  <c:v>41396.973749999997</c:v>
                </c:pt>
                <c:pt idx="25">
                  <c:v>41396.973749999997</c:v>
                </c:pt>
                <c:pt idx="26">
                  <c:v>41396.973749999997</c:v>
                </c:pt>
                <c:pt idx="27">
                  <c:v>41396.973749999997</c:v>
                </c:pt>
                <c:pt idx="28">
                  <c:v>41396.973749999997</c:v>
                </c:pt>
                <c:pt idx="29">
                  <c:v>41396.973749999997</c:v>
                </c:pt>
                <c:pt idx="30">
                  <c:v>41396.973749999997</c:v>
                </c:pt>
                <c:pt idx="31">
                  <c:v>41396.973749999997</c:v>
                </c:pt>
                <c:pt idx="32">
                  <c:v>41396.973749999997</c:v>
                </c:pt>
                <c:pt idx="33">
                  <c:v>41396.973749999997</c:v>
                </c:pt>
                <c:pt idx="34">
                  <c:v>41396.973749999997</c:v>
                </c:pt>
                <c:pt idx="35">
                  <c:v>41396.973749999997</c:v>
                </c:pt>
                <c:pt idx="36">
                  <c:v>41396.973749999997</c:v>
                </c:pt>
                <c:pt idx="37">
                  <c:v>41396.973749999997</c:v>
                </c:pt>
                <c:pt idx="38">
                  <c:v>41396.973749999997</c:v>
                </c:pt>
                <c:pt idx="39">
                  <c:v>41396.973749999997</c:v>
                </c:pt>
                <c:pt idx="40">
                  <c:v>41396.973749999997</c:v>
                </c:pt>
                <c:pt idx="41">
                  <c:v>41396.973749999997</c:v>
                </c:pt>
                <c:pt idx="42">
                  <c:v>41396.973749999997</c:v>
                </c:pt>
                <c:pt idx="43">
                  <c:v>41396.973749999997</c:v>
                </c:pt>
                <c:pt idx="44">
                  <c:v>41396.973749999997</c:v>
                </c:pt>
                <c:pt idx="45">
                  <c:v>41396.973749999997</c:v>
                </c:pt>
                <c:pt idx="46">
                  <c:v>41396.973749999997</c:v>
                </c:pt>
                <c:pt idx="47">
                  <c:v>41396.973749999997</c:v>
                </c:pt>
                <c:pt idx="48">
                  <c:v>41396.973749999997</c:v>
                </c:pt>
                <c:pt idx="49">
                  <c:v>41396.973749999997</c:v>
                </c:pt>
                <c:pt idx="50">
                  <c:v>41396.973749999997</c:v>
                </c:pt>
                <c:pt idx="51">
                  <c:v>41396.973749999997</c:v>
                </c:pt>
                <c:pt idx="52">
                  <c:v>41396.973749999997</c:v>
                </c:pt>
                <c:pt idx="53">
                  <c:v>41396.973749999997</c:v>
                </c:pt>
                <c:pt idx="54">
                  <c:v>41396.973749999997</c:v>
                </c:pt>
                <c:pt idx="55">
                  <c:v>41396.973749999997</c:v>
                </c:pt>
                <c:pt idx="56">
                  <c:v>41396.973749999997</c:v>
                </c:pt>
                <c:pt idx="57">
                  <c:v>41396.973749999997</c:v>
                </c:pt>
                <c:pt idx="58">
                  <c:v>41396.973749999997</c:v>
                </c:pt>
                <c:pt idx="59">
                  <c:v>41396.973749999997</c:v>
                </c:pt>
                <c:pt idx="60">
                  <c:v>41396.973749999997</c:v>
                </c:pt>
                <c:pt idx="61">
                  <c:v>41396.973749999997</c:v>
                </c:pt>
                <c:pt idx="62">
                  <c:v>41396.973749999997</c:v>
                </c:pt>
                <c:pt idx="63">
                  <c:v>41396.973749999997</c:v>
                </c:pt>
                <c:pt idx="64">
                  <c:v>41396.973749999997</c:v>
                </c:pt>
                <c:pt idx="65">
                  <c:v>41396.973749999997</c:v>
                </c:pt>
                <c:pt idx="66">
                  <c:v>41396.973749999997</c:v>
                </c:pt>
                <c:pt idx="67">
                  <c:v>41396.973749999997</c:v>
                </c:pt>
                <c:pt idx="68">
                  <c:v>41396.973749999997</c:v>
                </c:pt>
                <c:pt idx="69">
                  <c:v>41396.973749999997</c:v>
                </c:pt>
                <c:pt idx="70">
                  <c:v>41396.973749999997</c:v>
                </c:pt>
                <c:pt idx="71">
                  <c:v>41396.973749999997</c:v>
                </c:pt>
                <c:pt idx="72">
                  <c:v>41396.973749999997</c:v>
                </c:pt>
                <c:pt idx="73">
                  <c:v>41396.973749999997</c:v>
                </c:pt>
                <c:pt idx="74">
                  <c:v>41396.973749999997</c:v>
                </c:pt>
                <c:pt idx="75">
                  <c:v>41396.973749999997</c:v>
                </c:pt>
                <c:pt idx="76">
                  <c:v>41396.973749999997</c:v>
                </c:pt>
                <c:pt idx="77">
                  <c:v>41396.973749999997</c:v>
                </c:pt>
                <c:pt idx="78">
                  <c:v>41396.973749999997</c:v>
                </c:pt>
                <c:pt idx="79">
                  <c:v>41396.973749999997</c:v>
                </c:pt>
                <c:pt idx="80">
                  <c:v>41396.973749999997</c:v>
                </c:pt>
                <c:pt idx="81">
                  <c:v>41396.973749999997</c:v>
                </c:pt>
                <c:pt idx="82">
                  <c:v>41396.973749999997</c:v>
                </c:pt>
                <c:pt idx="83">
                  <c:v>41396.973749999997</c:v>
                </c:pt>
                <c:pt idx="84">
                  <c:v>41396.973749999997</c:v>
                </c:pt>
                <c:pt idx="85">
                  <c:v>41396.973749999997</c:v>
                </c:pt>
                <c:pt idx="86">
                  <c:v>41396.973749999997</c:v>
                </c:pt>
                <c:pt idx="87">
                  <c:v>41396.973749999997</c:v>
                </c:pt>
                <c:pt idx="88">
                  <c:v>41396.973749999997</c:v>
                </c:pt>
                <c:pt idx="89">
                  <c:v>41396.973749999997</c:v>
                </c:pt>
                <c:pt idx="90">
                  <c:v>41396.973749999997</c:v>
                </c:pt>
                <c:pt idx="91">
                  <c:v>41396.973749999997</c:v>
                </c:pt>
                <c:pt idx="92">
                  <c:v>41396.973749999997</c:v>
                </c:pt>
                <c:pt idx="93">
                  <c:v>41396.973749999997</c:v>
                </c:pt>
                <c:pt idx="94">
                  <c:v>41396.973749999997</c:v>
                </c:pt>
                <c:pt idx="95">
                  <c:v>41396.973749999997</c:v>
                </c:pt>
                <c:pt idx="96">
                  <c:v>41396.973749999997</c:v>
                </c:pt>
                <c:pt idx="97">
                  <c:v>41396.973749999997</c:v>
                </c:pt>
                <c:pt idx="98">
                  <c:v>41396.973749999997</c:v>
                </c:pt>
                <c:pt idx="99">
                  <c:v>41396.973749999997</c:v>
                </c:pt>
                <c:pt idx="100">
                  <c:v>41396.973749999997</c:v>
                </c:pt>
                <c:pt idx="101">
                  <c:v>41396.973749999997</c:v>
                </c:pt>
                <c:pt idx="102">
                  <c:v>41396.973749999997</c:v>
                </c:pt>
                <c:pt idx="103">
                  <c:v>41396.973749999997</c:v>
                </c:pt>
                <c:pt idx="104">
                  <c:v>41396.973749999997</c:v>
                </c:pt>
                <c:pt idx="105">
                  <c:v>41396.973749999997</c:v>
                </c:pt>
                <c:pt idx="106">
                  <c:v>41396.973749999997</c:v>
                </c:pt>
                <c:pt idx="107">
                  <c:v>41396.973749999997</c:v>
                </c:pt>
                <c:pt idx="108">
                  <c:v>41396.973749999997</c:v>
                </c:pt>
                <c:pt idx="109">
                  <c:v>41396.973749999997</c:v>
                </c:pt>
                <c:pt idx="110">
                  <c:v>41396.973749999997</c:v>
                </c:pt>
                <c:pt idx="111">
                  <c:v>41396.973749999997</c:v>
                </c:pt>
                <c:pt idx="112">
                  <c:v>41396.973749999997</c:v>
                </c:pt>
                <c:pt idx="113">
                  <c:v>41396.973749999997</c:v>
                </c:pt>
                <c:pt idx="114">
                  <c:v>41396.973749999997</c:v>
                </c:pt>
                <c:pt idx="115">
                  <c:v>41396.973749999997</c:v>
                </c:pt>
                <c:pt idx="116">
                  <c:v>41396.973749999997</c:v>
                </c:pt>
                <c:pt idx="117">
                  <c:v>41396.973749999997</c:v>
                </c:pt>
                <c:pt idx="118">
                  <c:v>41396.973749999997</c:v>
                </c:pt>
                <c:pt idx="119">
                  <c:v>41396.973749999997</c:v>
                </c:pt>
                <c:pt idx="120">
                  <c:v>41396.973749999997</c:v>
                </c:pt>
                <c:pt idx="121">
                  <c:v>41396.973749999997</c:v>
                </c:pt>
                <c:pt idx="122">
                  <c:v>41396.973749999997</c:v>
                </c:pt>
                <c:pt idx="123">
                  <c:v>41396.973749999997</c:v>
                </c:pt>
                <c:pt idx="124">
                  <c:v>41396.973749999997</c:v>
                </c:pt>
                <c:pt idx="125">
                  <c:v>41396.973749999997</c:v>
                </c:pt>
                <c:pt idx="126">
                  <c:v>41396.973749999997</c:v>
                </c:pt>
                <c:pt idx="127">
                  <c:v>41396.973749999997</c:v>
                </c:pt>
                <c:pt idx="128">
                  <c:v>41396.973749999997</c:v>
                </c:pt>
                <c:pt idx="129">
                  <c:v>41396.973749999997</c:v>
                </c:pt>
                <c:pt idx="130">
                  <c:v>41396.973749999997</c:v>
                </c:pt>
                <c:pt idx="131">
                  <c:v>41396.973749999997</c:v>
                </c:pt>
                <c:pt idx="132">
                  <c:v>41396.973749999997</c:v>
                </c:pt>
                <c:pt idx="133">
                  <c:v>41396.973749999997</c:v>
                </c:pt>
                <c:pt idx="134">
                  <c:v>41396.973749999997</c:v>
                </c:pt>
                <c:pt idx="135">
                  <c:v>41396.973749999997</c:v>
                </c:pt>
                <c:pt idx="136">
                  <c:v>41396.973749999997</c:v>
                </c:pt>
                <c:pt idx="137">
                  <c:v>41396.973749999997</c:v>
                </c:pt>
                <c:pt idx="138">
                  <c:v>41396.973749999997</c:v>
                </c:pt>
                <c:pt idx="139">
                  <c:v>41396.973749999997</c:v>
                </c:pt>
                <c:pt idx="140">
                  <c:v>41396.973749999997</c:v>
                </c:pt>
                <c:pt idx="141">
                  <c:v>41396.973749999997</c:v>
                </c:pt>
                <c:pt idx="142">
                  <c:v>41396.973749999997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Baja'!$U$30</c:f>
              <c:strCache>
                <c:ptCount val="1"/>
                <c:pt idx="0">
                  <c:v>normal_force_0(i)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'SIM Tali Baja'!$U$31:$U$231</c:f>
              <c:numCache>
                <c:formatCode>General</c:formatCode>
                <c:ptCount val="201"/>
                <c:pt idx="0">
                  <c:v>5886</c:v>
                </c:pt>
                <c:pt idx="1">
                  <c:v>5886</c:v>
                </c:pt>
                <c:pt idx="2">
                  <c:v>5886</c:v>
                </c:pt>
                <c:pt idx="3">
                  <c:v>5886</c:v>
                </c:pt>
                <c:pt idx="4">
                  <c:v>5886</c:v>
                </c:pt>
                <c:pt idx="5">
                  <c:v>5886</c:v>
                </c:pt>
                <c:pt idx="6">
                  <c:v>5886</c:v>
                </c:pt>
                <c:pt idx="7">
                  <c:v>5886</c:v>
                </c:pt>
                <c:pt idx="8">
                  <c:v>5886</c:v>
                </c:pt>
                <c:pt idx="9">
                  <c:v>5886</c:v>
                </c:pt>
                <c:pt idx="10">
                  <c:v>5886</c:v>
                </c:pt>
                <c:pt idx="11">
                  <c:v>5886</c:v>
                </c:pt>
                <c:pt idx="12">
                  <c:v>5886</c:v>
                </c:pt>
                <c:pt idx="13">
                  <c:v>5886</c:v>
                </c:pt>
                <c:pt idx="14">
                  <c:v>5886</c:v>
                </c:pt>
                <c:pt idx="15">
                  <c:v>5886</c:v>
                </c:pt>
                <c:pt idx="16">
                  <c:v>5886</c:v>
                </c:pt>
                <c:pt idx="17">
                  <c:v>5886</c:v>
                </c:pt>
                <c:pt idx="18">
                  <c:v>5886</c:v>
                </c:pt>
                <c:pt idx="19">
                  <c:v>5886</c:v>
                </c:pt>
                <c:pt idx="20">
                  <c:v>5886</c:v>
                </c:pt>
                <c:pt idx="21">
                  <c:v>5886</c:v>
                </c:pt>
                <c:pt idx="22">
                  <c:v>5886</c:v>
                </c:pt>
                <c:pt idx="23">
                  <c:v>5886</c:v>
                </c:pt>
                <c:pt idx="24">
                  <c:v>5886</c:v>
                </c:pt>
                <c:pt idx="25">
                  <c:v>5886</c:v>
                </c:pt>
                <c:pt idx="26">
                  <c:v>5886</c:v>
                </c:pt>
                <c:pt idx="27">
                  <c:v>5886</c:v>
                </c:pt>
                <c:pt idx="28">
                  <c:v>5886</c:v>
                </c:pt>
                <c:pt idx="29">
                  <c:v>5886</c:v>
                </c:pt>
                <c:pt idx="30">
                  <c:v>5886</c:v>
                </c:pt>
                <c:pt idx="31">
                  <c:v>5886</c:v>
                </c:pt>
                <c:pt idx="32">
                  <c:v>5886</c:v>
                </c:pt>
                <c:pt idx="33">
                  <c:v>5886</c:v>
                </c:pt>
                <c:pt idx="34">
                  <c:v>5886</c:v>
                </c:pt>
                <c:pt idx="35">
                  <c:v>5886</c:v>
                </c:pt>
                <c:pt idx="36">
                  <c:v>5886</c:v>
                </c:pt>
                <c:pt idx="37">
                  <c:v>5886</c:v>
                </c:pt>
                <c:pt idx="38">
                  <c:v>5886</c:v>
                </c:pt>
                <c:pt idx="39">
                  <c:v>5886</c:v>
                </c:pt>
                <c:pt idx="40">
                  <c:v>5886</c:v>
                </c:pt>
                <c:pt idx="41">
                  <c:v>5886</c:v>
                </c:pt>
                <c:pt idx="42">
                  <c:v>5886</c:v>
                </c:pt>
                <c:pt idx="43">
                  <c:v>5886</c:v>
                </c:pt>
                <c:pt idx="44">
                  <c:v>5886</c:v>
                </c:pt>
                <c:pt idx="45">
                  <c:v>5886</c:v>
                </c:pt>
                <c:pt idx="46">
                  <c:v>5886</c:v>
                </c:pt>
                <c:pt idx="47">
                  <c:v>5886</c:v>
                </c:pt>
                <c:pt idx="48">
                  <c:v>5886</c:v>
                </c:pt>
                <c:pt idx="49">
                  <c:v>5886</c:v>
                </c:pt>
                <c:pt idx="50">
                  <c:v>5886</c:v>
                </c:pt>
                <c:pt idx="51">
                  <c:v>5886</c:v>
                </c:pt>
                <c:pt idx="52">
                  <c:v>5886</c:v>
                </c:pt>
                <c:pt idx="53">
                  <c:v>5886</c:v>
                </c:pt>
                <c:pt idx="54">
                  <c:v>5886</c:v>
                </c:pt>
                <c:pt idx="55">
                  <c:v>5886</c:v>
                </c:pt>
                <c:pt idx="56">
                  <c:v>5886</c:v>
                </c:pt>
                <c:pt idx="57">
                  <c:v>5886</c:v>
                </c:pt>
                <c:pt idx="58">
                  <c:v>5886</c:v>
                </c:pt>
                <c:pt idx="59">
                  <c:v>5886</c:v>
                </c:pt>
                <c:pt idx="60">
                  <c:v>5886</c:v>
                </c:pt>
                <c:pt idx="61">
                  <c:v>5886</c:v>
                </c:pt>
                <c:pt idx="62">
                  <c:v>5886</c:v>
                </c:pt>
                <c:pt idx="63">
                  <c:v>5886</c:v>
                </c:pt>
                <c:pt idx="64">
                  <c:v>5886</c:v>
                </c:pt>
                <c:pt idx="65">
                  <c:v>5886</c:v>
                </c:pt>
                <c:pt idx="66">
                  <c:v>5886</c:v>
                </c:pt>
                <c:pt idx="67">
                  <c:v>5886</c:v>
                </c:pt>
                <c:pt idx="68">
                  <c:v>5886</c:v>
                </c:pt>
                <c:pt idx="69">
                  <c:v>5886</c:v>
                </c:pt>
                <c:pt idx="70">
                  <c:v>5886</c:v>
                </c:pt>
                <c:pt idx="71">
                  <c:v>5886</c:v>
                </c:pt>
                <c:pt idx="72">
                  <c:v>5886</c:v>
                </c:pt>
                <c:pt idx="73">
                  <c:v>5886</c:v>
                </c:pt>
                <c:pt idx="74">
                  <c:v>5886</c:v>
                </c:pt>
                <c:pt idx="75">
                  <c:v>5886</c:v>
                </c:pt>
                <c:pt idx="76">
                  <c:v>5886</c:v>
                </c:pt>
                <c:pt idx="77">
                  <c:v>5886</c:v>
                </c:pt>
                <c:pt idx="78">
                  <c:v>5886</c:v>
                </c:pt>
                <c:pt idx="79">
                  <c:v>5886</c:v>
                </c:pt>
                <c:pt idx="80">
                  <c:v>5886</c:v>
                </c:pt>
                <c:pt idx="81">
                  <c:v>5886</c:v>
                </c:pt>
                <c:pt idx="82">
                  <c:v>5886</c:v>
                </c:pt>
                <c:pt idx="83">
                  <c:v>5886</c:v>
                </c:pt>
                <c:pt idx="84">
                  <c:v>5886</c:v>
                </c:pt>
                <c:pt idx="85">
                  <c:v>5886</c:v>
                </c:pt>
                <c:pt idx="86">
                  <c:v>5886</c:v>
                </c:pt>
                <c:pt idx="87">
                  <c:v>5886</c:v>
                </c:pt>
                <c:pt idx="88">
                  <c:v>5886</c:v>
                </c:pt>
                <c:pt idx="89">
                  <c:v>5886</c:v>
                </c:pt>
                <c:pt idx="90">
                  <c:v>5886</c:v>
                </c:pt>
                <c:pt idx="91">
                  <c:v>5886</c:v>
                </c:pt>
                <c:pt idx="92">
                  <c:v>5886</c:v>
                </c:pt>
                <c:pt idx="93">
                  <c:v>5886</c:v>
                </c:pt>
                <c:pt idx="94">
                  <c:v>5886</c:v>
                </c:pt>
                <c:pt idx="95">
                  <c:v>5886</c:v>
                </c:pt>
                <c:pt idx="96">
                  <c:v>5886</c:v>
                </c:pt>
                <c:pt idx="97">
                  <c:v>5886</c:v>
                </c:pt>
                <c:pt idx="98">
                  <c:v>5886</c:v>
                </c:pt>
                <c:pt idx="99">
                  <c:v>5886</c:v>
                </c:pt>
                <c:pt idx="100">
                  <c:v>5886</c:v>
                </c:pt>
                <c:pt idx="101">
                  <c:v>5886</c:v>
                </c:pt>
                <c:pt idx="102">
                  <c:v>5886</c:v>
                </c:pt>
                <c:pt idx="103">
                  <c:v>5886</c:v>
                </c:pt>
                <c:pt idx="104">
                  <c:v>5886</c:v>
                </c:pt>
                <c:pt idx="105">
                  <c:v>5886</c:v>
                </c:pt>
                <c:pt idx="106">
                  <c:v>5886</c:v>
                </c:pt>
                <c:pt idx="107">
                  <c:v>5886</c:v>
                </c:pt>
                <c:pt idx="108">
                  <c:v>5886</c:v>
                </c:pt>
                <c:pt idx="109">
                  <c:v>5886</c:v>
                </c:pt>
                <c:pt idx="110">
                  <c:v>5886</c:v>
                </c:pt>
                <c:pt idx="111">
                  <c:v>5886</c:v>
                </c:pt>
                <c:pt idx="112">
                  <c:v>5886</c:v>
                </c:pt>
                <c:pt idx="113">
                  <c:v>5886</c:v>
                </c:pt>
                <c:pt idx="114">
                  <c:v>5886</c:v>
                </c:pt>
                <c:pt idx="115">
                  <c:v>5886</c:v>
                </c:pt>
                <c:pt idx="116">
                  <c:v>5886</c:v>
                </c:pt>
                <c:pt idx="117">
                  <c:v>5886</c:v>
                </c:pt>
                <c:pt idx="118">
                  <c:v>5886</c:v>
                </c:pt>
                <c:pt idx="119">
                  <c:v>5886</c:v>
                </c:pt>
                <c:pt idx="120">
                  <c:v>5886</c:v>
                </c:pt>
                <c:pt idx="121">
                  <c:v>5886</c:v>
                </c:pt>
                <c:pt idx="122">
                  <c:v>5886</c:v>
                </c:pt>
                <c:pt idx="123">
                  <c:v>5886</c:v>
                </c:pt>
                <c:pt idx="124">
                  <c:v>5886</c:v>
                </c:pt>
                <c:pt idx="125">
                  <c:v>5886</c:v>
                </c:pt>
                <c:pt idx="126">
                  <c:v>5886</c:v>
                </c:pt>
                <c:pt idx="127">
                  <c:v>5886</c:v>
                </c:pt>
                <c:pt idx="128">
                  <c:v>5886</c:v>
                </c:pt>
                <c:pt idx="129">
                  <c:v>5886</c:v>
                </c:pt>
                <c:pt idx="130">
                  <c:v>5886</c:v>
                </c:pt>
                <c:pt idx="131">
                  <c:v>5886</c:v>
                </c:pt>
                <c:pt idx="132">
                  <c:v>5886</c:v>
                </c:pt>
                <c:pt idx="133">
                  <c:v>5886</c:v>
                </c:pt>
                <c:pt idx="134">
                  <c:v>5886</c:v>
                </c:pt>
                <c:pt idx="135">
                  <c:v>5886</c:v>
                </c:pt>
                <c:pt idx="136">
                  <c:v>5886</c:v>
                </c:pt>
                <c:pt idx="137">
                  <c:v>5886</c:v>
                </c:pt>
                <c:pt idx="138">
                  <c:v>5886</c:v>
                </c:pt>
                <c:pt idx="139">
                  <c:v>5886</c:v>
                </c:pt>
                <c:pt idx="140">
                  <c:v>5886</c:v>
                </c:pt>
                <c:pt idx="141">
                  <c:v>5886</c:v>
                </c:pt>
                <c:pt idx="142">
                  <c:v>5886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10320"/>
        <c:axId val="328209144"/>
      </c:lineChart>
      <c:catAx>
        <c:axId val="32821032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09144"/>
        <c:crosses val="autoZero"/>
        <c:auto val="1"/>
        <c:lblAlgn val="ctr"/>
        <c:lblOffset val="100"/>
        <c:noMultiLvlLbl val="0"/>
      </c:catAx>
      <c:valAx>
        <c:axId val="32820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'SIM Tali Baja'!$I$30</c:f>
              <c:strCache>
                <c:ptCount val="1"/>
                <c:pt idx="0">
                  <c:v>bending_moment(i)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Baja'!$I$31:$I$231</c:f>
              <c:numCache>
                <c:formatCode>General</c:formatCode>
                <c:ptCount val="201"/>
                <c:pt idx="0">
                  <c:v>0</c:v>
                </c:pt>
                <c:pt idx="1">
                  <c:v>1331.1314690625002</c:v>
                </c:pt>
                <c:pt idx="2">
                  <c:v>2644.50745125</c:v>
                </c:pt>
                <c:pt idx="3">
                  <c:v>3940.1279465625003</c:v>
                </c:pt>
                <c:pt idx="4">
                  <c:v>5217.9929550000006</c:v>
                </c:pt>
                <c:pt idx="5">
                  <c:v>6478.1024765625016</c:v>
                </c:pt>
                <c:pt idx="6">
                  <c:v>7720.4565112500004</c:v>
                </c:pt>
                <c:pt idx="7">
                  <c:v>8945.0550590625026</c:v>
                </c:pt>
                <c:pt idx="8">
                  <c:v>10151.898120000002</c:v>
                </c:pt>
                <c:pt idx="9">
                  <c:v>11340.985694062501</c:v>
                </c:pt>
                <c:pt idx="10">
                  <c:v>12512.317781250003</c:v>
                </c:pt>
                <c:pt idx="11">
                  <c:v>13665.894381562503</c:v>
                </c:pt>
                <c:pt idx="12">
                  <c:v>14801.715495000002</c:v>
                </c:pt>
                <c:pt idx="13">
                  <c:v>15919.781121562502</c:v>
                </c:pt>
                <c:pt idx="14">
                  <c:v>17020.091261250003</c:v>
                </c:pt>
                <c:pt idx="15">
                  <c:v>18102.645914062505</c:v>
                </c:pt>
                <c:pt idx="16">
                  <c:v>19167.445080000001</c:v>
                </c:pt>
                <c:pt idx="17">
                  <c:v>20214.488759062504</c:v>
                </c:pt>
                <c:pt idx="18">
                  <c:v>21243.776951250005</c:v>
                </c:pt>
                <c:pt idx="19">
                  <c:v>22255.309656562506</c:v>
                </c:pt>
                <c:pt idx="20">
                  <c:v>23249.086875000005</c:v>
                </c:pt>
                <c:pt idx="21">
                  <c:v>24225.108606562502</c:v>
                </c:pt>
                <c:pt idx="22">
                  <c:v>25183.374851250002</c:v>
                </c:pt>
                <c:pt idx="23">
                  <c:v>26123.885609062501</c:v>
                </c:pt>
                <c:pt idx="24">
                  <c:v>27046.640880000003</c:v>
                </c:pt>
                <c:pt idx="25">
                  <c:v>27951.640664062503</c:v>
                </c:pt>
                <c:pt idx="26">
                  <c:v>28838.884961250005</c:v>
                </c:pt>
                <c:pt idx="27">
                  <c:v>29708.373771562507</c:v>
                </c:pt>
                <c:pt idx="28">
                  <c:v>30560.107095000007</c:v>
                </c:pt>
                <c:pt idx="29">
                  <c:v>31394.084931562502</c:v>
                </c:pt>
                <c:pt idx="30">
                  <c:v>32210.307281250007</c:v>
                </c:pt>
                <c:pt idx="31">
                  <c:v>33008.77414406251</c:v>
                </c:pt>
                <c:pt idx="32">
                  <c:v>33789.485520000002</c:v>
                </c:pt>
                <c:pt idx="33">
                  <c:v>34552.441409062507</c:v>
                </c:pt>
                <c:pt idx="34">
                  <c:v>35297.641811250011</c:v>
                </c:pt>
                <c:pt idx="35">
                  <c:v>36025.086726562513</c:v>
                </c:pt>
                <c:pt idx="36">
                  <c:v>36734.776155000007</c:v>
                </c:pt>
                <c:pt idx="37">
                  <c:v>37426.710096562507</c:v>
                </c:pt>
                <c:pt idx="38">
                  <c:v>38100.888551250013</c:v>
                </c:pt>
                <c:pt idx="39">
                  <c:v>38757.311519062503</c:v>
                </c:pt>
                <c:pt idx="40">
                  <c:v>39395.979000000014</c:v>
                </c:pt>
                <c:pt idx="41">
                  <c:v>40016.890994062516</c:v>
                </c:pt>
                <c:pt idx="42">
                  <c:v>40620.04750125001</c:v>
                </c:pt>
                <c:pt idx="43">
                  <c:v>41205.448521562503</c:v>
                </c:pt>
                <c:pt idx="44">
                  <c:v>41773.094055000009</c:v>
                </c:pt>
                <c:pt idx="45">
                  <c:v>42322.984101562513</c:v>
                </c:pt>
                <c:pt idx="46">
                  <c:v>42855.118661250002</c:v>
                </c:pt>
                <c:pt idx="47">
                  <c:v>43369.497734062512</c:v>
                </c:pt>
                <c:pt idx="48">
                  <c:v>43866.121320000006</c:v>
                </c:pt>
                <c:pt idx="49">
                  <c:v>44344.98941906252</c:v>
                </c:pt>
                <c:pt idx="50">
                  <c:v>44806.102031250004</c:v>
                </c:pt>
                <c:pt idx="51">
                  <c:v>45249.459156562501</c:v>
                </c:pt>
                <c:pt idx="52">
                  <c:v>45675.060795000012</c:v>
                </c:pt>
                <c:pt idx="53">
                  <c:v>46082.906946562507</c:v>
                </c:pt>
                <c:pt idx="54">
                  <c:v>46472.997611250015</c:v>
                </c:pt>
                <c:pt idx="55">
                  <c:v>46845.332789062522</c:v>
                </c:pt>
                <c:pt idx="56">
                  <c:v>47199.912480000014</c:v>
                </c:pt>
                <c:pt idx="57">
                  <c:v>47536.736684062504</c:v>
                </c:pt>
                <c:pt idx="58">
                  <c:v>47855.805401250007</c:v>
                </c:pt>
                <c:pt idx="59">
                  <c:v>48157.118631562509</c:v>
                </c:pt>
                <c:pt idx="60">
                  <c:v>48440.67637500001</c:v>
                </c:pt>
                <c:pt idx="61">
                  <c:v>48706.478631562517</c:v>
                </c:pt>
                <c:pt idx="62">
                  <c:v>48954.525401250015</c:v>
                </c:pt>
                <c:pt idx="63">
                  <c:v>49184.81668406252</c:v>
                </c:pt>
                <c:pt idx="64">
                  <c:v>49397.352480000009</c:v>
                </c:pt>
                <c:pt idx="65">
                  <c:v>49592.132789062511</c:v>
                </c:pt>
                <c:pt idx="66">
                  <c:v>49769.157611250019</c:v>
                </c:pt>
                <c:pt idx="67">
                  <c:v>49928.426946562518</c:v>
                </c:pt>
                <c:pt idx="68">
                  <c:v>50069.940795000017</c:v>
                </c:pt>
                <c:pt idx="69">
                  <c:v>50193.699156562521</c:v>
                </c:pt>
                <c:pt idx="70">
                  <c:v>50299.702031250024</c:v>
                </c:pt>
                <c:pt idx="71">
                  <c:v>50387.949419062505</c:v>
                </c:pt>
                <c:pt idx="72">
                  <c:v>50458.44132000002</c:v>
                </c:pt>
                <c:pt idx="73">
                  <c:v>50511.177734062512</c:v>
                </c:pt>
                <c:pt idx="74">
                  <c:v>50546.15866125001</c:v>
                </c:pt>
                <c:pt idx="75">
                  <c:v>50563.384101562522</c:v>
                </c:pt>
                <c:pt idx="76">
                  <c:v>50562.854055000018</c:v>
                </c:pt>
                <c:pt idx="77">
                  <c:v>50544.56852156252</c:v>
                </c:pt>
                <c:pt idx="78">
                  <c:v>50508.527501250013</c:v>
                </c:pt>
                <c:pt idx="79">
                  <c:v>50454.730994062513</c:v>
                </c:pt>
                <c:pt idx="80">
                  <c:v>50383.179000000026</c:v>
                </c:pt>
                <c:pt idx="81">
                  <c:v>50293.87151906253</c:v>
                </c:pt>
                <c:pt idx="82">
                  <c:v>50186.808551250026</c:v>
                </c:pt>
                <c:pt idx="83">
                  <c:v>50061.990096562527</c:v>
                </c:pt>
                <c:pt idx="84">
                  <c:v>49919.416155000014</c:v>
                </c:pt>
                <c:pt idx="85">
                  <c:v>49759.08672656252</c:v>
                </c:pt>
                <c:pt idx="86">
                  <c:v>49384.801811250014</c:v>
                </c:pt>
                <c:pt idx="87">
                  <c:v>48502.261409062521</c:v>
                </c:pt>
                <c:pt idx="88">
                  <c:v>47601.965520000027</c:v>
                </c:pt>
                <c:pt idx="89">
                  <c:v>46683.914144062532</c:v>
                </c:pt>
                <c:pt idx="90">
                  <c:v>45748.107281250042</c:v>
                </c:pt>
                <c:pt idx="91">
                  <c:v>44794.544931562516</c:v>
                </c:pt>
                <c:pt idx="92">
                  <c:v>43823.227095000024</c:v>
                </c:pt>
                <c:pt idx="93">
                  <c:v>42834.153771562531</c:v>
                </c:pt>
                <c:pt idx="94">
                  <c:v>41827.324961250029</c:v>
                </c:pt>
                <c:pt idx="95">
                  <c:v>40802.740664062527</c:v>
                </c:pt>
                <c:pt idx="96">
                  <c:v>39760.400880000037</c:v>
                </c:pt>
                <c:pt idx="97">
                  <c:v>38700.305609062547</c:v>
                </c:pt>
                <c:pt idx="98">
                  <c:v>37622.454851250048</c:v>
                </c:pt>
                <c:pt idx="99">
                  <c:v>36526.84860656254</c:v>
                </c:pt>
                <c:pt idx="100">
                  <c:v>35413.486875000017</c:v>
                </c:pt>
                <c:pt idx="101">
                  <c:v>34282.369656562536</c:v>
                </c:pt>
                <c:pt idx="102">
                  <c:v>33133.49695125001</c:v>
                </c:pt>
                <c:pt idx="103">
                  <c:v>31966.86875906253</c:v>
                </c:pt>
                <c:pt idx="104">
                  <c:v>30782.485080000035</c:v>
                </c:pt>
                <c:pt idx="105">
                  <c:v>29580.345914062505</c:v>
                </c:pt>
                <c:pt idx="106">
                  <c:v>28360.451261250033</c:v>
                </c:pt>
                <c:pt idx="107">
                  <c:v>27122.801121562545</c:v>
                </c:pt>
                <c:pt idx="108">
                  <c:v>25867.39549500003</c:v>
                </c:pt>
                <c:pt idx="109">
                  <c:v>24594.234381562528</c:v>
                </c:pt>
                <c:pt idx="110">
                  <c:v>23303.317781250036</c:v>
                </c:pt>
                <c:pt idx="111">
                  <c:v>21994.645694062543</c:v>
                </c:pt>
                <c:pt idx="112">
                  <c:v>20668.218120000052</c:v>
                </c:pt>
                <c:pt idx="113">
                  <c:v>19324.035059062557</c:v>
                </c:pt>
                <c:pt idx="114">
                  <c:v>17962.096511250005</c:v>
                </c:pt>
                <c:pt idx="115">
                  <c:v>16582.402476562507</c:v>
                </c:pt>
                <c:pt idx="116">
                  <c:v>15184.952955000037</c:v>
                </c:pt>
                <c:pt idx="117">
                  <c:v>13769.747946562511</c:v>
                </c:pt>
                <c:pt idx="118">
                  <c:v>12336.787451250024</c:v>
                </c:pt>
                <c:pt idx="119">
                  <c:v>10886.071469062539</c:v>
                </c:pt>
                <c:pt idx="120">
                  <c:v>9417.6000000000058</c:v>
                </c:pt>
                <c:pt idx="121">
                  <c:v>7931.3730440625441</c:v>
                </c:pt>
                <c:pt idx="122">
                  <c:v>6427.3906012500556</c:v>
                </c:pt>
                <c:pt idx="123">
                  <c:v>4905.6526715625187</c:v>
                </c:pt>
                <c:pt idx="124">
                  <c:v>3366.1592550000278</c:v>
                </c:pt>
                <c:pt idx="125">
                  <c:v>1808.9103515625466</c:v>
                </c:pt>
                <c:pt idx="126">
                  <c:v>233.90596125006414</c:v>
                </c:pt>
                <c:pt idx="127">
                  <c:v>-1358.853915937445</c:v>
                </c:pt>
                <c:pt idx="128">
                  <c:v>-2969.3692799999735</c:v>
                </c:pt>
                <c:pt idx="129">
                  <c:v>-4597.640130937456</c:v>
                </c:pt>
                <c:pt idx="130">
                  <c:v>-6243.666468749987</c:v>
                </c:pt>
                <c:pt idx="131">
                  <c:v>-7907.448293437461</c:v>
                </c:pt>
                <c:pt idx="132">
                  <c:v>-9588.9856049999325</c:v>
                </c:pt>
                <c:pt idx="133">
                  <c:v>-11288.278403437482</c:v>
                </c:pt>
                <c:pt idx="134">
                  <c:v>-13005.326688749956</c:v>
                </c:pt>
                <c:pt idx="135">
                  <c:v>-14740.130460937449</c:v>
                </c:pt>
                <c:pt idx="136">
                  <c:v>-16492.689719999944</c:v>
                </c:pt>
                <c:pt idx="137">
                  <c:v>-18263.00446593744</c:v>
                </c:pt>
                <c:pt idx="138">
                  <c:v>-20051.074698749944</c:v>
                </c:pt>
                <c:pt idx="139">
                  <c:v>-21856.900418437472</c:v>
                </c:pt>
                <c:pt idx="140">
                  <c:v>-23680.481624999957</c:v>
                </c:pt>
                <c:pt idx="141">
                  <c:v>-25521.818318437443</c:v>
                </c:pt>
                <c:pt idx="142">
                  <c:v>-27380.910498749989</c:v>
                </c:pt>
                <c:pt idx="143">
                  <c:v>-28843.788428437474</c:v>
                </c:pt>
                <c:pt idx="144">
                  <c:v>-27840.603419999949</c:v>
                </c:pt>
                <c:pt idx="145">
                  <c:v>-26855.173898437497</c:v>
                </c:pt>
                <c:pt idx="146">
                  <c:v>-25887.499863750018</c:v>
                </c:pt>
                <c:pt idx="147">
                  <c:v>-24937.581315937481</c:v>
                </c:pt>
                <c:pt idx="148">
                  <c:v>-24005.418255000011</c:v>
                </c:pt>
                <c:pt idx="149">
                  <c:v>-23091.010680937477</c:v>
                </c:pt>
                <c:pt idx="150">
                  <c:v>-22194.358593749959</c:v>
                </c:pt>
                <c:pt idx="151">
                  <c:v>-21315.461993437471</c:v>
                </c:pt>
                <c:pt idx="152">
                  <c:v>-20454.320879999985</c:v>
                </c:pt>
                <c:pt idx="153">
                  <c:v>-19610.935253437448</c:v>
                </c:pt>
                <c:pt idx="154">
                  <c:v>-18785.305113749964</c:v>
                </c:pt>
                <c:pt idx="155">
                  <c:v>-17977.430460937496</c:v>
                </c:pt>
                <c:pt idx="156">
                  <c:v>-17187.311295</c:v>
                </c:pt>
                <c:pt idx="157">
                  <c:v>-16414.947615937475</c:v>
                </c:pt>
                <c:pt idx="158">
                  <c:v>-15660.339423749989</c:v>
                </c:pt>
                <c:pt idx="159">
                  <c:v>-14923.486718437467</c:v>
                </c:pt>
                <c:pt idx="160">
                  <c:v>-14204.389499999961</c:v>
                </c:pt>
                <c:pt idx="161">
                  <c:v>-13503.047768437486</c:v>
                </c:pt>
                <c:pt idx="162">
                  <c:v>-12819.461523749924</c:v>
                </c:pt>
                <c:pt idx="163">
                  <c:v>-12153.630765937458</c:v>
                </c:pt>
                <c:pt idx="164">
                  <c:v>-11505.555494999986</c:v>
                </c:pt>
                <c:pt idx="165">
                  <c:v>-10875.235710937486</c:v>
                </c:pt>
                <c:pt idx="166">
                  <c:v>-10262.671413749958</c:v>
                </c:pt>
                <c:pt idx="167">
                  <c:v>-9667.8626034374756</c:v>
                </c:pt>
                <c:pt idx="168">
                  <c:v>-9090.8092800000013</c:v>
                </c:pt>
                <c:pt idx="169">
                  <c:v>-8531.5114434374918</c:v>
                </c:pt>
                <c:pt idx="170">
                  <c:v>-7989.9690937500127</c:v>
                </c:pt>
                <c:pt idx="171">
                  <c:v>-7466.1822309374475</c:v>
                </c:pt>
                <c:pt idx="172">
                  <c:v>-6960.1508550000435</c:v>
                </c:pt>
                <c:pt idx="173">
                  <c:v>-6471.8749659374735</c:v>
                </c:pt>
                <c:pt idx="174">
                  <c:v>-6001.3545637499847</c:v>
                </c:pt>
                <c:pt idx="175">
                  <c:v>-5548.5896484374389</c:v>
                </c:pt>
                <c:pt idx="176">
                  <c:v>-5113.5802199999816</c:v>
                </c:pt>
                <c:pt idx="177">
                  <c:v>-4696.326278437482</c:v>
                </c:pt>
                <c:pt idx="178">
                  <c:v>-4296.8278237499908</c:v>
                </c:pt>
                <c:pt idx="179">
                  <c:v>-3915.0848559374062</c:v>
                </c:pt>
                <c:pt idx="180">
                  <c:v>-3551.0973749999393</c:v>
                </c:pt>
                <c:pt idx="181">
                  <c:v>-3204.8653809375028</c:v>
                </c:pt>
                <c:pt idx="182">
                  <c:v>-2876.3888737500238</c:v>
                </c:pt>
                <c:pt idx="183">
                  <c:v>-2565.6678534374951</c:v>
                </c:pt>
                <c:pt idx="184">
                  <c:v>-2272.7023200000403</c:v>
                </c:pt>
                <c:pt idx="185">
                  <c:v>-1997.4922734374995</c:v>
                </c:pt>
                <c:pt idx="186">
                  <c:v>-1740.0377137500036</c:v>
                </c:pt>
                <c:pt idx="187">
                  <c:v>-1500.3386409375089</c:v>
                </c:pt>
                <c:pt idx="188">
                  <c:v>-1278.3950549999863</c:v>
                </c:pt>
                <c:pt idx="189">
                  <c:v>-1074.2069559374359</c:v>
                </c:pt>
                <c:pt idx="190">
                  <c:v>-887.77434374997392</c:v>
                </c:pt>
                <c:pt idx="191">
                  <c:v>-719.09721843744046</c:v>
                </c:pt>
                <c:pt idx="192">
                  <c:v>-568.17557999999553</c:v>
                </c:pt>
                <c:pt idx="193">
                  <c:v>-435.00942843740631</c:v>
                </c:pt>
                <c:pt idx="194">
                  <c:v>-319.59876374993473</c:v>
                </c:pt>
                <c:pt idx="195">
                  <c:v>-221.94358593749348</c:v>
                </c:pt>
                <c:pt idx="196">
                  <c:v>-142.04389499992249</c:v>
                </c:pt>
                <c:pt idx="197">
                  <c:v>-79.899690937440027</c:v>
                </c:pt>
                <c:pt idx="198">
                  <c:v>-35.510973749987897</c:v>
                </c:pt>
                <c:pt idx="199">
                  <c:v>-8.8777434374205768</c:v>
                </c:pt>
                <c:pt idx="20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'SIM Tali Baja'!$V$30</c:f>
              <c:strCache>
                <c:ptCount val="1"/>
                <c:pt idx="0">
                  <c:v>bending_moment_0(i)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Baja'!$V$31:$V$231</c:f>
              <c:numCache>
                <c:formatCode>General</c:formatCode>
                <c:ptCount val="201"/>
                <c:pt idx="0">
                  <c:v>0</c:v>
                </c:pt>
                <c:pt idx="1">
                  <c:v>274.67999999999995</c:v>
                </c:pt>
                <c:pt idx="2">
                  <c:v>549.3599999999999</c:v>
                </c:pt>
                <c:pt idx="3">
                  <c:v>824.03999999999985</c:v>
                </c:pt>
                <c:pt idx="4">
                  <c:v>1098.7199999999998</c:v>
                </c:pt>
                <c:pt idx="5">
                  <c:v>1373.3999999999999</c:v>
                </c:pt>
                <c:pt idx="6">
                  <c:v>1648.0799999999997</c:v>
                </c:pt>
                <c:pt idx="7">
                  <c:v>1922.7599999999998</c:v>
                </c:pt>
                <c:pt idx="8">
                  <c:v>2197.4399999999996</c:v>
                </c:pt>
                <c:pt idx="9">
                  <c:v>2472.12</c:v>
                </c:pt>
                <c:pt idx="10">
                  <c:v>2746.7999999999997</c:v>
                </c:pt>
                <c:pt idx="11">
                  <c:v>3021.4799999999996</c:v>
                </c:pt>
                <c:pt idx="12">
                  <c:v>3296.1599999999994</c:v>
                </c:pt>
                <c:pt idx="13">
                  <c:v>3570.8399999999997</c:v>
                </c:pt>
                <c:pt idx="14">
                  <c:v>3845.5199999999995</c:v>
                </c:pt>
                <c:pt idx="15">
                  <c:v>4120.2</c:v>
                </c:pt>
                <c:pt idx="16">
                  <c:v>4394.8799999999992</c:v>
                </c:pt>
                <c:pt idx="17">
                  <c:v>4669.5599999999995</c:v>
                </c:pt>
                <c:pt idx="18">
                  <c:v>4944.24</c:v>
                </c:pt>
                <c:pt idx="19">
                  <c:v>5218.9199999999992</c:v>
                </c:pt>
                <c:pt idx="20">
                  <c:v>5493.5999999999995</c:v>
                </c:pt>
                <c:pt idx="21">
                  <c:v>5768.28</c:v>
                </c:pt>
                <c:pt idx="22">
                  <c:v>6042.9599999999991</c:v>
                </c:pt>
                <c:pt idx="23">
                  <c:v>6317.6399999999985</c:v>
                </c:pt>
                <c:pt idx="24">
                  <c:v>6592.3199999999988</c:v>
                </c:pt>
                <c:pt idx="25">
                  <c:v>6867</c:v>
                </c:pt>
                <c:pt idx="26">
                  <c:v>7141.6799999999994</c:v>
                </c:pt>
                <c:pt idx="27">
                  <c:v>7416.3599999999988</c:v>
                </c:pt>
                <c:pt idx="28">
                  <c:v>7691.0399999999991</c:v>
                </c:pt>
                <c:pt idx="29">
                  <c:v>7965.7199999999984</c:v>
                </c:pt>
                <c:pt idx="30">
                  <c:v>8240.4</c:v>
                </c:pt>
                <c:pt idx="31">
                  <c:v>8515.08</c:v>
                </c:pt>
                <c:pt idx="32">
                  <c:v>8789.7599999999984</c:v>
                </c:pt>
                <c:pt idx="33">
                  <c:v>9064.4399999999987</c:v>
                </c:pt>
                <c:pt idx="34">
                  <c:v>9339.119999999999</c:v>
                </c:pt>
                <c:pt idx="35">
                  <c:v>9613.7999999999993</c:v>
                </c:pt>
                <c:pt idx="36">
                  <c:v>9888.48</c:v>
                </c:pt>
                <c:pt idx="37">
                  <c:v>10163.159999999998</c:v>
                </c:pt>
                <c:pt idx="38">
                  <c:v>10437.839999999998</c:v>
                </c:pt>
                <c:pt idx="39">
                  <c:v>10712.519999999999</c:v>
                </c:pt>
                <c:pt idx="40">
                  <c:v>10987.199999999999</c:v>
                </c:pt>
                <c:pt idx="41">
                  <c:v>11261.88</c:v>
                </c:pt>
                <c:pt idx="42">
                  <c:v>11536.56</c:v>
                </c:pt>
                <c:pt idx="43">
                  <c:v>11811.239999999998</c:v>
                </c:pt>
                <c:pt idx="44">
                  <c:v>12085.919999999998</c:v>
                </c:pt>
                <c:pt idx="45">
                  <c:v>12360.599999999999</c:v>
                </c:pt>
                <c:pt idx="46">
                  <c:v>12635.279999999997</c:v>
                </c:pt>
                <c:pt idx="47">
                  <c:v>12909.96</c:v>
                </c:pt>
                <c:pt idx="48">
                  <c:v>13184.639999999998</c:v>
                </c:pt>
                <c:pt idx="49">
                  <c:v>13459.319999999998</c:v>
                </c:pt>
                <c:pt idx="50">
                  <c:v>13734</c:v>
                </c:pt>
                <c:pt idx="51">
                  <c:v>14008.679999999997</c:v>
                </c:pt>
                <c:pt idx="52">
                  <c:v>14283.359999999999</c:v>
                </c:pt>
                <c:pt idx="53">
                  <c:v>14558.039999999997</c:v>
                </c:pt>
                <c:pt idx="54">
                  <c:v>14832.719999999998</c:v>
                </c:pt>
                <c:pt idx="55">
                  <c:v>15107.4</c:v>
                </c:pt>
                <c:pt idx="56">
                  <c:v>15382.079999999998</c:v>
                </c:pt>
                <c:pt idx="57">
                  <c:v>15656.759999999998</c:v>
                </c:pt>
                <c:pt idx="58">
                  <c:v>15931.439999999997</c:v>
                </c:pt>
                <c:pt idx="59">
                  <c:v>16206.119999999997</c:v>
                </c:pt>
                <c:pt idx="60">
                  <c:v>16480.8</c:v>
                </c:pt>
                <c:pt idx="61">
                  <c:v>16755.479999999996</c:v>
                </c:pt>
                <c:pt idx="62">
                  <c:v>17030.16</c:v>
                </c:pt>
                <c:pt idx="63">
                  <c:v>17304.839999999997</c:v>
                </c:pt>
                <c:pt idx="64">
                  <c:v>17579.519999999997</c:v>
                </c:pt>
                <c:pt idx="65">
                  <c:v>17854.2</c:v>
                </c:pt>
                <c:pt idx="66">
                  <c:v>18128.879999999997</c:v>
                </c:pt>
                <c:pt idx="67">
                  <c:v>18403.559999999998</c:v>
                </c:pt>
                <c:pt idx="68">
                  <c:v>18678.239999999998</c:v>
                </c:pt>
                <c:pt idx="69">
                  <c:v>18952.919999999998</c:v>
                </c:pt>
                <c:pt idx="70">
                  <c:v>19227.599999999999</c:v>
                </c:pt>
                <c:pt idx="71">
                  <c:v>19502.28</c:v>
                </c:pt>
                <c:pt idx="72">
                  <c:v>19776.96</c:v>
                </c:pt>
                <c:pt idx="73">
                  <c:v>20051.639999999996</c:v>
                </c:pt>
                <c:pt idx="74">
                  <c:v>20326.319999999996</c:v>
                </c:pt>
                <c:pt idx="75">
                  <c:v>20601</c:v>
                </c:pt>
                <c:pt idx="76">
                  <c:v>20875.679999999997</c:v>
                </c:pt>
                <c:pt idx="77">
                  <c:v>21150.359999999997</c:v>
                </c:pt>
                <c:pt idx="78">
                  <c:v>21425.039999999997</c:v>
                </c:pt>
                <c:pt idx="79">
                  <c:v>21699.719999999998</c:v>
                </c:pt>
                <c:pt idx="80">
                  <c:v>21974.399999999998</c:v>
                </c:pt>
                <c:pt idx="81">
                  <c:v>22249.079999999998</c:v>
                </c:pt>
                <c:pt idx="82">
                  <c:v>22523.759999999998</c:v>
                </c:pt>
                <c:pt idx="83">
                  <c:v>22798.439999999995</c:v>
                </c:pt>
                <c:pt idx="84">
                  <c:v>23073.119999999999</c:v>
                </c:pt>
                <c:pt idx="85">
                  <c:v>23347.799999999996</c:v>
                </c:pt>
                <c:pt idx="86">
                  <c:v>23426.28</c:v>
                </c:pt>
                <c:pt idx="87">
                  <c:v>23014.260000000002</c:v>
                </c:pt>
                <c:pt idx="88">
                  <c:v>22602.240000000002</c:v>
                </c:pt>
                <c:pt idx="89">
                  <c:v>22190.22</c:v>
                </c:pt>
                <c:pt idx="90">
                  <c:v>21778.200000000004</c:v>
                </c:pt>
                <c:pt idx="91">
                  <c:v>21366.18</c:v>
                </c:pt>
                <c:pt idx="92">
                  <c:v>20954.160000000003</c:v>
                </c:pt>
                <c:pt idx="93">
                  <c:v>20542.140000000003</c:v>
                </c:pt>
                <c:pt idx="94">
                  <c:v>20130.120000000003</c:v>
                </c:pt>
                <c:pt idx="95">
                  <c:v>19718.099999999999</c:v>
                </c:pt>
                <c:pt idx="96">
                  <c:v>19306.080000000005</c:v>
                </c:pt>
                <c:pt idx="97">
                  <c:v>18894.060000000005</c:v>
                </c:pt>
                <c:pt idx="98">
                  <c:v>18482.04</c:v>
                </c:pt>
                <c:pt idx="99">
                  <c:v>18070.019999999997</c:v>
                </c:pt>
                <c:pt idx="100">
                  <c:v>17658</c:v>
                </c:pt>
                <c:pt idx="101">
                  <c:v>17245.980000000003</c:v>
                </c:pt>
                <c:pt idx="102">
                  <c:v>16833.96</c:v>
                </c:pt>
                <c:pt idx="103">
                  <c:v>16421.940000000002</c:v>
                </c:pt>
                <c:pt idx="104">
                  <c:v>16009.92</c:v>
                </c:pt>
                <c:pt idx="105">
                  <c:v>15597.899999999998</c:v>
                </c:pt>
                <c:pt idx="106">
                  <c:v>15185.880000000006</c:v>
                </c:pt>
                <c:pt idx="107">
                  <c:v>14773.860000000002</c:v>
                </c:pt>
                <c:pt idx="108">
                  <c:v>14361.84</c:v>
                </c:pt>
                <c:pt idx="109">
                  <c:v>13949.819999999998</c:v>
                </c:pt>
                <c:pt idx="110">
                  <c:v>13537.8</c:v>
                </c:pt>
                <c:pt idx="111">
                  <c:v>13125.780000000002</c:v>
                </c:pt>
                <c:pt idx="112">
                  <c:v>12713.760000000006</c:v>
                </c:pt>
                <c:pt idx="113">
                  <c:v>12301.740000000002</c:v>
                </c:pt>
                <c:pt idx="114">
                  <c:v>11889.720000000001</c:v>
                </c:pt>
                <c:pt idx="115">
                  <c:v>11477.699999999997</c:v>
                </c:pt>
                <c:pt idx="116">
                  <c:v>11065.680000000004</c:v>
                </c:pt>
                <c:pt idx="117">
                  <c:v>10653.660000000003</c:v>
                </c:pt>
                <c:pt idx="118">
                  <c:v>10241.64</c:v>
                </c:pt>
                <c:pt idx="119">
                  <c:v>9829.6200000000026</c:v>
                </c:pt>
                <c:pt idx="120">
                  <c:v>9417.5999999999985</c:v>
                </c:pt>
                <c:pt idx="121">
                  <c:v>9005.5800000000017</c:v>
                </c:pt>
                <c:pt idx="122">
                  <c:v>8593.5600000000013</c:v>
                </c:pt>
                <c:pt idx="123">
                  <c:v>8181.5400000000045</c:v>
                </c:pt>
                <c:pt idx="124">
                  <c:v>7769.5200000000041</c:v>
                </c:pt>
                <c:pt idx="125">
                  <c:v>7357.5</c:v>
                </c:pt>
                <c:pt idx="126">
                  <c:v>6945.4800000000032</c:v>
                </c:pt>
                <c:pt idx="127">
                  <c:v>6533.4600000000028</c:v>
                </c:pt>
                <c:pt idx="128">
                  <c:v>6121.4399999999987</c:v>
                </c:pt>
                <c:pt idx="129">
                  <c:v>5709.4199999999983</c:v>
                </c:pt>
                <c:pt idx="130">
                  <c:v>5297.4000000000015</c:v>
                </c:pt>
                <c:pt idx="131">
                  <c:v>4885.3800000000047</c:v>
                </c:pt>
                <c:pt idx="132">
                  <c:v>4473.3600000000042</c:v>
                </c:pt>
                <c:pt idx="133">
                  <c:v>4061.34</c:v>
                </c:pt>
                <c:pt idx="134">
                  <c:v>3649.3199999999997</c:v>
                </c:pt>
                <c:pt idx="135">
                  <c:v>3237.2999999999956</c:v>
                </c:pt>
                <c:pt idx="136">
                  <c:v>2825.2800000000061</c:v>
                </c:pt>
                <c:pt idx="137">
                  <c:v>2413.260000000002</c:v>
                </c:pt>
                <c:pt idx="138">
                  <c:v>2001.2400000000052</c:v>
                </c:pt>
                <c:pt idx="139">
                  <c:v>1589.2200000000012</c:v>
                </c:pt>
                <c:pt idx="140">
                  <c:v>1177.1999999999971</c:v>
                </c:pt>
                <c:pt idx="141">
                  <c:v>765.18000000000029</c:v>
                </c:pt>
                <c:pt idx="142">
                  <c:v>353.16000000000349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11496"/>
        <c:axId val="328207968"/>
      </c:lineChart>
      <c:catAx>
        <c:axId val="328211496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07968"/>
        <c:crosses val="autoZero"/>
        <c:auto val="1"/>
        <c:lblAlgn val="ctr"/>
        <c:lblOffset val="100"/>
        <c:noMultiLvlLbl val="0"/>
      </c:catAx>
      <c:valAx>
        <c:axId val="3282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1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Tali Baja'!$L$30</c:f>
              <c:strCache>
                <c:ptCount val="1"/>
                <c:pt idx="0">
                  <c:v>shear_stress(i)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Baja'!$L$31:$L$231</c:f>
              <c:numCache>
                <c:formatCode>General</c:formatCode>
                <c:ptCount val="201"/>
                <c:pt idx="0">
                  <c:v>3686319.6881981045</c:v>
                </c:pt>
                <c:pt idx="1">
                  <c:v>3637474.9487513173</c:v>
                </c:pt>
                <c:pt idx="2">
                  <c:v>3588630.209304532</c:v>
                </c:pt>
                <c:pt idx="3">
                  <c:v>3539785.4698577458</c:v>
                </c:pt>
                <c:pt idx="4">
                  <c:v>3490940.7304109591</c:v>
                </c:pt>
                <c:pt idx="5">
                  <c:v>3442095.9909641743</c:v>
                </c:pt>
                <c:pt idx="6">
                  <c:v>3393251.2515173876</c:v>
                </c:pt>
                <c:pt idx="7">
                  <c:v>3344406.5120706013</c:v>
                </c:pt>
                <c:pt idx="8">
                  <c:v>3295561.7726238156</c:v>
                </c:pt>
                <c:pt idx="9">
                  <c:v>3246717.0331770293</c:v>
                </c:pt>
                <c:pt idx="10">
                  <c:v>3197872.2937302431</c:v>
                </c:pt>
                <c:pt idx="11">
                  <c:v>3149027.5542834564</c:v>
                </c:pt>
                <c:pt idx="12">
                  <c:v>3100182.8148366716</c:v>
                </c:pt>
                <c:pt idx="13">
                  <c:v>3051338.0753898849</c:v>
                </c:pt>
                <c:pt idx="14">
                  <c:v>3002493.3359430991</c:v>
                </c:pt>
                <c:pt idx="15">
                  <c:v>2953648.5964963124</c:v>
                </c:pt>
                <c:pt idx="16">
                  <c:v>2904803.8570495266</c:v>
                </c:pt>
                <c:pt idx="17">
                  <c:v>2855959.1176027409</c:v>
                </c:pt>
                <c:pt idx="18">
                  <c:v>2807114.3781559542</c:v>
                </c:pt>
                <c:pt idx="19">
                  <c:v>2758269.6387091679</c:v>
                </c:pt>
                <c:pt idx="20">
                  <c:v>2709424.8992623817</c:v>
                </c:pt>
                <c:pt idx="21">
                  <c:v>2660580.1598155964</c:v>
                </c:pt>
                <c:pt idx="22">
                  <c:v>2611735.4203688097</c:v>
                </c:pt>
                <c:pt idx="23">
                  <c:v>2562890.6809220244</c:v>
                </c:pt>
                <c:pt idx="24">
                  <c:v>2514045.9414752377</c:v>
                </c:pt>
                <c:pt idx="25">
                  <c:v>2465201.202028452</c:v>
                </c:pt>
                <c:pt idx="26">
                  <c:v>2416356.4625816662</c:v>
                </c:pt>
                <c:pt idx="27">
                  <c:v>2367511.7231348795</c:v>
                </c:pt>
                <c:pt idx="28">
                  <c:v>2318666.9836880937</c:v>
                </c:pt>
                <c:pt idx="29">
                  <c:v>2269822.2442413075</c:v>
                </c:pt>
                <c:pt idx="30">
                  <c:v>2220977.5047945208</c:v>
                </c:pt>
                <c:pt idx="31">
                  <c:v>2172132.765347735</c:v>
                </c:pt>
                <c:pt idx="32">
                  <c:v>2123288.0259009488</c:v>
                </c:pt>
                <c:pt idx="33">
                  <c:v>2074443.2864541635</c:v>
                </c:pt>
                <c:pt idx="34">
                  <c:v>2025598.547007377</c:v>
                </c:pt>
                <c:pt idx="35">
                  <c:v>1976753.8075605906</c:v>
                </c:pt>
                <c:pt idx="36">
                  <c:v>1927909.0681138048</c:v>
                </c:pt>
                <c:pt idx="37">
                  <c:v>1879064.3286670188</c:v>
                </c:pt>
                <c:pt idx="38">
                  <c:v>1830219.5892202326</c:v>
                </c:pt>
                <c:pt idx="39">
                  <c:v>1781374.8497734466</c:v>
                </c:pt>
                <c:pt idx="40">
                  <c:v>1732530.1103266603</c:v>
                </c:pt>
                <c:pt idx="41">
                  <c:v>1683685.3708798743</c:v>
                </c:pt>
                <c:pt idx="42">
                  <c:v>1634840.6314330881</c:v>
                </c:pt>
                <c:pt idx="43">
                  <c:v>1585995.8919863021</c:v>
                </c:pt>
                <c:pt idx="44">
                  <c:v>1537151.1525395159</c:v>
                </c:pt>
                <c:pt idx="45">
                  <c:v>1488306.4130927299</c:v>
                </c:pt>
                <c:pt idx="46">
                  <c:v>1439461.6736459441</c:v>
                </c:pt>
                <c:pt idx="47">
                  <c:v>1390616.9341991579</c:v>
                </c:pt>
                <c:pt idx="48">
                  <c:v>1341772.1947523716</c:v>
                </c:pt>
                <c:pt idx="49">
                  <c:v>1292927.4553055856</c:v>
                </c:pt>
                <c:pt idx="50">
                  <c:v>1244082.7158587996</c:v>
                </c:pt>
                <c:pt idx="51">
                  <c:v>1195237.9764120132</c:v>
                </c:pt>
                <c:pt idx="52">
                  <c:v>1146393.2369652274</c:v>
                </c:pt>
                <c:pt idx="53">
                  <c:v>1097548.4975184414</c:v>
                </c:pt>
                <c:pt idx="54">
                  <c:v>1048703.7580716549</c:v>
                </c:pt>
                <c:pt idx="55">
                  <c:v>999859.01862486918</c:v>
                </c:pt>
                <c:pt idx="56">
                  <c:v>951014.27917808283</c:v>
                </c:pt>
                <c:pt idx="57">
                  <c:v>902169.53973129636</c:v>
                </c:pt>
                <c:pt idx="58">
                  <c:v>853324.80028451118</c:v>
                </c:pt>
                <c:pt idx="59">
                  <c:v>804480.0608377246</c:v>
                </c:pt>
                <c:pt idx="60">
                  <c:v>755635.32139093801</c:v>
                </c:pt>
                <c:pt idx="61">
                  <c:v>706790.58194415271</c:v>
                </c:pt>
                <c:pt idx="62">
                  <c:v>657945.84249736613</c:v>
                </c:pt>
                <c:pt idx="63">
                  <c:v>609101.10305058048</c:v>
                </c:pt>
                <c:pt idx="64">
                  <c:v>560256.36360379425</c:v>
                </c:pt>
                <c:pt idx="65">
                  <c:v>511411.62415700773</c:v>
                </c:pt>
                <c:pt idx="66">
                  <c:v>462566.88471022242</c:v>
                </c:pt>
                <c:pt idx="67">
                  <c:v>413722.14526343584</c:v>
                </c:pt>
                <c:pt idx="68">
                  <c:v>364877.40581664973</c:v>
                </c:pt>
                <c:pt idx="69">
                  <c:v>316032.66636986402</c:v>
                </c:pt>
                <c:pt idx="70">
                  <c:v>267187.92692307744</c:v>
                </c:pt>
                <c:pt idx="71">
                  <c:v>218343.18747629126</c:v>
                </c:pt>
                <c:pt idx="72">
                  <c:v>169498.44802950558</c:v>
                </c:pt>
                <c:pt idx="73">
                  <c:v>120653.70858271944</c:v>
                </c:pt>
                <c:pt idx="74">
                  <c:v>71808.969135932857</c:v>
                </c:pt>
                <c:pt idx="75">
                  <c:v>22964.229689147152</c:v>
                </c:pt>
                <c:pt idx="76">
                  <c:v>-25880.509757639</c:v>
                </c:pt>
                <c:pt idx="77">
                  <c:v>-74725.249204424705</c:v>
                </c:pt>
                <c:pt idx="78">
                  <c:v>-123569.98865121084</c:v>
                </c:pt>
                <c:pt idx="79">
                  <c:v>-172414.7280979974</c:v>
                </c:pt>
                <c:pt idx="80">
                  <c:v>-221259.46754478314</c:v>
                </c:pt>
                <c:pt idx="81">
                  <c:v>-270104.20699156885</c:v>
                </c:pt>
                <c:pt idx="82">
                  <c:v>-318948.94643835543</c:v>
                </c:pt>
                <c:pt idx="83">
                  <c:v>-367793.68588514114</c:v>
                </c:pt>
                <c:pt idx="84">
                  <c:v>-416638.42533192772</c:v>
                </c:pt>
                <c:pt idx="85">
                  <c:v>-465483.16477871337</c:v>
                </c:pt>
                <c:pt idx="86">
                  <c:v>-2403416.2077028444</c:v>
                </c:pt>
                <c:pt idx="87">
                  <c:v>-2452260.9471496302</c:v>
                </c:pt>
                <c:pt idx="88">
                  <c:v>-2501105.6865964169</c:v>
                </c:pt>
                <c:pt idx="89">
                  <c:v>-2549950.4260432026</c:v>
                </c:pt>
                <c:pt idx="90">
                  <c:v>-2598795.1654899879</c:v>
                </c:pt>
                <c:pt idx="91">
                  <c:v>-2647639.9049367746</c:v>
                </c:pt>
                <c:pt idx="92">
                  <c:v>-2696484.6443835604</c:v>
                </c:pt>
                <c:pt idx="93">
                  <c:v>-2745329.3838303471</c:v>
                </c:pt>
                <c:pt idx="94">
                  <c:v>-2794174.1232771333</c:v>
                </c:pt>
                <c:pt idx="95">
                  <c:v>-2843018.8627239196</c:v>
                </c:pt>
                <c:pt idx="96">
                  <c:v>-2891863.6021707049</c:v>
                </c:pt>
                <c:pt idx="97">
                  <c:v>-2940708.3416174906</c:v>
                </c:pt>
                <c:pt idx="98">
                  <c:v>-2989553.0810642773</c:v>
                </c:pt>
                <c:pt idx="99">
                  <c:v>-3038397.8205110636</c:v>
                </c:pt>
                <c:pt idx="100">
                  <c:v>-3087242.5599578498</c:v>
                </c:pt>
                <c:pt idx="101">
                  <c:v>-3136087.2994046346</c:v>
                </c:pt>
                <c:pt idx="102">
                  <c:v>-3184932.0388514223</c:v>
                </c:pt>
                <c:pt idx="103">
                  <c:v>-3233776.7782982076</c:v>
                </c:pt>
                <c:pt idx="104">
                  <c:v>-3282621.5177449938</c:v>
                </c:pt>
                <c:pt idx="105">
                  <c:v>-3331466.2571917805</c:v>
                </c:pt>
                <c:pt idx="106">
                  <c:v>-3380310.9966385658</c:v>
                </c:pt>
                <c:pt idx="107">
                  <c:v>-3429155.7360853511</c:v>
                </c:pt>
                <c:pt idx="108">
                  <c:v>-3478000.4755321387</c:v>
                </c:pt>
                <c:pt idx="109">
                  <c:v>-3526845.214978925</c:v>
                </c:pt>
                <c:pt idx="110">
                  <c:v>-3575689.9544257103</c:v>
                </c:pt>
                <c:pt idx="111">
                  <c:v>-3624534.6938724965</c:v>
                </c:pt>
                <c:pt idx="112">
                  <c:v>-3673379.4333192827</c:v>
                </c:pt>
                <c:pt idx="113">
                  <c:v>-3722224.1727660685</c:v>
                </c:pt>
                <c:pt idx="114">
                  <c:v>-3771068.9122128556</c:v>
                </c:pt>
                <c:pt idx="115">
                  <c:v>-3819913.6516596414</c:v>
                </c:pt>
                <c:pt idx="116">
                  <c:v>-3868758.3911064263</c:v>
                </c:pt>
                <c:pt idx="117">
                  <c:v>-3917603.1305532129</c:v>
                </c:pt>
                <c:pt idx="118">
                  <c:v>-3966447.8699999992</c:v>
                </c:pt>
                <c:pt idx="119">
                  <c:v>-4015292.6094467854</c:v>
                </c:pt>
                <c:pt idx="120">
                  <c:v>-4064137.3488935721</c:v>
                </c:pt>
                <c:pt idx="121">
                  <c:v>-4112982.0883403574</c:v>
                </c:pt>
                <c:pt idx="122">
                  <c:v>-4161826.8277871432</c:v>
                </c:pt>
                <c:pt idx="123">
                  <c:v>-4210671.5672339303</c:v>
                </c:pt>
                <c:pt idx="124">
                  <c:v>-4259516.3066807156</c:v>
                </c:pt>
                <c:pt idx="125">
                  <c:v>-4308361.0461275019</c:v>
                </c:pt>
                <c:pt idx="126">
                  <c:v>-4357205.7855742881</c:v>
                </c:pt>
                <c:pt idx="127">
                  <c:v>-4406050.5250210743</c:v>
                </c:pt>
                <c:pt idx="128">
                  <c:v>-4454895.2644678596</c:v>
                </c:pt>
                <c:pt idx="129">
                  <c:v>-4503740.0039146459</c:v>
                </c:pt>
                <c:pt idx="130">
                  <c:v>-4552584.743361433</c:v>
                </c:pt>
                <c:pt idx="131">
                  <c:v>-4601429.4828082183</c:v>
                </c:pt>
                <c:pt idx="132">
                  <c:v>-4650274.2222550036</c:v>
                </c:pt>
                <c:pt idx="133">
                  <c:v>-4699118.9617017908</c:v>
                </c:pt>
                <c:pt idx="134">
                  <c:v>-4747963.701148577</c:v>
                </c:pt>
                <c:pt idx="135">
                  <c:v>-4796808.4405953623</c:v>
                </c:pt>
                <c:pt idx="136">
                  <c:v>-4845653.1800421486</c:v>
                </c:pt>
                <c:pt idx="137">
                  <c:v>-4894497.9194889348</c:v>
                </c:pt>
                <c:pt idx="138">
                  <c:v>-4943342.658935721</c:v>
                </c:pt>
                <c:pt idx="139">
                  <c:v>-4992187.3983825073</c:v>
                </c:pt>
                <c:pt idx="140">
                  <c:v>-5041032.1378292935</c:v>
                </c:pt>
                <c:pt idx="141">
                  <c:v>-5089876.8772760788</c:v>
                </c:pt>
                <c:pt idx="142">
                  <c:v>-5138721.616722866</c:v>
                </c:pt>
                <c:pt idx="143">
                  <c:v>2784150.1484668073</c:v>
                </c:pt>
                <c:pt idx="144">
                  <c:v>2735305.4090200216</c:v>
                </c:pt>
                <c:pt idx="145">
                  <c:v>2686460.6695732339</c:v>
                </c:pt>
                <c:pt idx="146">
                  <c:v>2637615.9301264491</c:v>
                </c:pt>
                <c:pt idx="147">
                  <c:v>2588771.1906796633</c:v>
                </c:pt>
                <c:pt idx="148">
                  <c:v>2539926.4512328757</c:v>
                </c:pt>
                <c:pt idx="149">
                  <c:v>2491081.7117860904</c:v>
                </c:pt>
                <c:pt idx="150">
                  <c:v>2442236.9723393046</c:v>
                </c:pt>
                <c:pt idx="151">
                  <c:v>2393392.2328925189</c:v>
                </c:pt>
                <c:pt idx="152">
                  <c:v>2344547.4934457326</c:v>
                </c:pt>
                <c:pt idx="153">
                  <c:v>2295702.7539989469</c:v>
                </c:pt>
                <c:pt idx="154">
                  <c:v>2246858.0145521606</c:v>
                </c:pt>
                <c:pt idx="155">
                  <c:v>2198013.2751053735</c:v>
                </c:pt>
                <c:pt idx="156">
                  <c:v>2149168.5356585886</c:v>
                </c:pt>
                <c:pt idx="157">
                  <c:v>2100323.7962118029</c:v>
                </c:pt>
                <c:pt idx="158">
                  <c:v>2051479.0567650155</c:v>
                </c:pt>
                <c:pt idx="159">
                  <c:v>2002634.3173182297</c:v>
                </c:pt>
                <c:pt idx="160">
                  <c:v>1953789.5778714439</c:v>
                </c:pt>
                <c:pt idx="161">
                  <c:v>1904944.8384246575</c:v>
                </c:pt>
                <c:pt idx="162">
                  <c:v>1856100.0989778724</c:v>
                </c:pt>
                <c:pt idx="163">
                  <c:v>1807255.3595310852</c:v>
                </c:pt>
                <c:pt idx="164">
                  <c:v>1758410.6200842995</c:v>
                </c:pt>
                <c:pt idx="165">
                  <c:v>1709565.8806375137</c:v>
                </c:pt>
                <c:pt idx="166">
                  <c:v>1660721.1411907279</c:v>
                </c:pt>
                <c:pt idx="167">
                  <c:v>1611876.4017439405</c:v>
                </c:pt>
                <c:pt idx="168">
                  <c:v>1563031.6622971548</c:v>
                </c:pt>
                <c:pt idx="169">
                  <c:v>1514186.9228503692</c:v>
                </c:pt>
                <c:pt idx="170">
                  <c:v>1465342.1834035832</c:v>
                </c:pt>
                <c:pt idx="171">
                  <c:v>1416497.4439567977</c:v>
                </c:pt>
                <c:pt idx="172">
                  <c:v>1367652.7045100103</c:v>
                </c:pt>
                <c:pt idx="173">
                  <c:v>1318807.9650632245</c:v>
                </c:pt>
                <c:pt idx="174">
                  <c:v>1269963.2256164388</c:v>
                </c:pt>
                <c:pt idx="175">
                  <c:v>1221118.486169653</c:v>
                </c:pt>
                <c:pt idx="176">
                  <c:v>1172273.7467228656</c:v>
                </c:pt>
                <c:pt idx="177">
                  <c:v>1123429.0072760801</c:v>
                </c:pt>
                <c:pt idx="178">
                  <c:v>1074584.2678292943</c:v>
                </c:pt>
                <c:pt idx="179">
                  <c:v>1025739.5283825087</c:v>
                </c:pt>
                <c:pt idx="180">
                  <c:v>976894.7889357229</c:v>
                </c:pt>
                <c:pt idx="181">
                  <c:v>928050.04948893713</c:v>
                </c:pt>
                <c:pt idx="182">
                  <c:v>879205.31004214974</c:v>
                </c:pt>
                <c:pt idx="183">
                  <c:v>830360.57059536397</c:v>
                </c:pt>
                <c:pt idx="184">
                  <c:v>781515.83114857844</c:v>
                </c:pt>
                <c:pt idx="185">
                  <c:v>732671.09170179092</c:v>
                </c:pt>
                <c:pt idx="186">
                  <c:v>683826.35225500516</c:v>
                </c:pt>
                <c:pt idx="187">
                  <c:v>634981.61280821764</c:v>
                </c:pt>
                <c:pt idx="188">
                  <c:v>586136.87336143374</c:v>
                </c:pt>
                <c:pt idx="189">
                  <c:v>537292.13391464797</c:v>
                </c:pt>
                <c:pt idx="190">
                  <c:v>488447.39446786052</c:v>
                </c:pt>
                <c:pt idx="191">
                  <c:v>439602.65502107487</c:v>
                </c:pt>
                <c:pt idx="192">
                  <c:v>390757.91557428922</c:v>
                </c:pt>
                <c:pt idx="193">
                  <c:v>341913.17612750345</c:v>
                </c:pt>
                <c:pt idx="194">
                  <c:v>293068.43668071774</c:v>
                </c:pt>
                <c:pt idx="195">
                  <c:v>244223.69723393026</c:v>
                </c:pt>
                <c:pt idx="196">
                  <c:v>195378.95778714461</c:v>
                </c:pt>
                <c:pt idx="197">
                  <c:v>146534.21834036062</c:v>
                </c:pt>
                <c:pt idx="198">
                  <c:v>97689.478893571431</c:v>
                </c:pt>
                <c:pt idx="199">
                  <c:v>48844.739446787455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 Tali Baja'!$Y$30</c:f>
              <c:strCache>
                <c:ptCount val="1"/>
                <c:pt idx="0">
                  <c:v>shear_stress_0(i)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 Tali Baja'!$B$31:$B$231</c:f>
              <c:numCache>
                <c:formatCode>0.000</c:formatCode>
                <c:ptCount val="201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0.52499999999999991</c:v>
                </c:pt>
                <c:pt idx="4">
                  <c:v>0.7</c:v>
                </c:pt>
                <c:pt idx="5">
                  <c:v>0.875</c:v>
                </c:pt>
                <c:pt idx="6">
                  <c:v>1.0499999999999998</c:v>
                </c:pt>
                <c:pt idx="7">
                  <c:v>1.2249999999999999</c:v>
                </c:pt>
                <c:pt idx="8">
                  <c:v>1.4</c:v>
                </c:pt>
                <c:pt idx="9">
                  <c:v>1.575</c:v>
                </c:pt>
                <c:pt idx="10">
                  <c:v>1.75</c:v>
                </c:pt>
                <c:pt idx="11">
                  <c:v>1.9249999999999998</c:v>
                </c:pt>
                <c:pt idx="12">
                  <c:v>2.0999999999999996</c:v>
                </c:pt>
                <c:pt idx="13">
                  <c:v>2.2749999999999999</c:v>
                </c:pt>
                <c:pt idx="14">
                  <c:v>2.4499999999999997</c:v>
                </c:pt>
                <c:pt idx="15">
                  <c:v>2.625</c:v>
                </c:pt>
                <c:pt idx="16">
                  <c:v>2.8</c:v>
                </c:pt>
                <c:pt idx="17">
                  <c:v>2.9749999999999996</c:v>
                </c:pt>
                <c:pt idx="18">
                  <c:v>3.15</c:v>
                </c:pt>
                <c:pt idx="19">
                  <c:v>3.3249999999999997</c:v>
                </c:pt>
                <c:pt idx="20">
                  <c:v>3.5</c:v>
                </c:pt>
                <c:pt idx="21">
                  <c:v>3.6749999999999998</c:v>
                </c:pt>
                <c:pt idx="22">
                  <c:v>3.8499999999999996</c:v>
                </c:pt>
                <c:pt idx="23">
                  <c:v>4.0249999999999995</c:v>
                </c:pt>
                <c:pt idx="24">
                  <c:v>4.1999999999999993</c:v>
                </c:pt>
                <c:pt idx="25">
                  <c:v>4.375</c:v>
                </c:pt>
                <c:pt idx="26">
                  <c:v>4.55</c:v>
                </c:pt>
                <c:pt idx="27">
                  <c:v>4.7249999999999996</c:v>
                </c:pt>
                <c:pt idx="28">
                  <c:v>4.8999999999999995</c:v>
                </c:pt>
                <c:pt idx="29">
                  <c:v>5.0749999999999993</c:v>
                </c:pt>
                <c:pt idx="30">
                  <c:v>5.25</c:v>
                </c:pt>
                <c:pt idx="31">
                  <c:v>5.4249999999999998</c:v>
                </c:pt>
                <c:pt idx="32">
                  <c:v>5.6</c:v>
                </c:pt>
                <c:pt idx="33">
                  <c:v>5.7749999999999995</c:v>
                </c:pt>
                <c:pt idx="34">
                  <c:v>5.9499999999999993</c:v>
                </c:pt>
                <c:pt idx="35">
                  <c:v>6.125</c:v>
                </c:pt>
                <c:pt idx="36">
                  <c:v>6.3</c:v>
                </c:pt>
                <c:pt idx="37">
                  <c:v>6.4749999999999996</c:v>
                </c:pt>
                <c:pt idx="38">
                  <c:v>6.6499999999999995</c:v>
                </c:pt>
                <c:pt idx="39">
                  <c:v>6.8249999999999993</c:v>
                </c:pt>
                <c:pt idx="40">
                  <c:v>7</c:v>
                </c:pt>
                <c:pt idx="41">
                  <c:v>7.1749999999999998</c:v>
                </c:pt>
                <c:pt idx="42">
                  <c:v>7.35</c:v>
                </c:pt>
                <c:pt idx="43">
                  <c:v>7.5249999999999995</c:v>
                </c:pt>
                <c:pt idx="44">
                  <c:v>7.6999999999999993</c:v>
                </c:pt>
                <c:pt idx="45">
                  <c:v>7.8749999999999991</c:v>
                </c:pt>
                <c:pt idx="46">
                  <c:v>8.0499999999999989</c:v>
                </c:pt>
                <c:pt idx="47">
                  <c:v>8.2249999999999996</c:v>
                </c:pt>
                <c:pt idx="48">
                  <c:v>8.3999999999999986</c:v>
                </c:pt>
                <c:pt idx="49">
                  <c:v>8.5749999999999993</c:v>
                </c:pt>
                <c:pt idx="50">
                  <c:v>8.75</c:v>
                </c:pt>
                <c:pt idx="51">
                  <c:v>8.9249999999999989</c:v>
                </c:pt>
                <c:pt idx="52">
                  <c:v>9.1</c:v>
                </c:pt>
                <c:pt idx="53">
                  <c:v>9.2749999999999986</c:v>
                </c:pt>
                <c:pt idx="54">
                  <c:v>9.4499999999999993</c:v>
                </c:pt>
                <c:pt idx="55">
                  <c:v>9.625</c:v>
                </c:pt>
                <c:pt idx="56">
                  <c:v>9.7999999999999989</c:v>
                </c:pt>
                <c:pt idx="57">
                  <c:v>9.9749999999999996</c:v>
                </c:pt>
                <c:pt idx="58">
                  <c:v>10.149999999999999</c:v>
                </c:pt>
                <c:pt idx="59">
                  <c:v>10.324999999999999</c:v>
                </c:pt>
                <c:pt idx="60">
                  <c:v>10.5</c:v>
                </c:pt>
                <c:pt idx="61">
                  <c:v>10.674999999999999</c:v>
                </c:pt>
                <c:pt idx="62">
                  <c:v>10.85</c:v>
                </c:pt>
                <c:pt idx="63">
                  <c:v>11.024999999999999</c:v>
                </c:pt>
                <c:pt idx="64">
                  <c:v>11.2</c:v>
                </c:pt>
                <c:pt idx="65">
                  <c:v>11.375</c:v>
                </c:pt>
                <c:pt idx="66">
                  <c:v>11.549999999999999</c:v>
                </c:pt>
                <c:pt idx="67">
                  <c:v>11.725</c:v>
                </c:pt>
                <c:pt idx="68">
                  <c:v>11.899999999999999</c:v>
                </c:pt>
                <c:pt idx="69">
                  <c:v>12.074999999999999</c:v>
                </c:pt>
                <c:pt idx="70">
                  <c:v>12.25</c:v>
                </c:pt>
                <c:pt idx="71">
                  <c:v>12.424999999999999</c:v>
                </c:pt>
                <c:pt idx="72">
                  <c:v>12.6</c:v>
                </c:pt>
                <c:pt idx="73">
                  <c:v>12.774999999999999</c:v>
                </c:pt>
                <c:pt idx="74">
                  <c:v>12.95</c:v>
                </c:pt>
                <c:pt idx="75">
                  <c:v>13.125</c:v>
                </c:pt>
                <c:pt idx="76">
                  <c:v>13.299999999999999</c:v>
                </c:pt>
                <c:pt idx="77">
                  <c:v>13.475</c:v>
                </c:pt>
                <c:pt idx="78">
                  <c:v>13.649999999999999</c:v>
                </c:pt>
                <c:pt idx="79">
                  <c:v>13.824999999999999</c:v>
                </c:pt>
                <c:pt idx="80">
                  <c:v>14</c:v>
                </c:pt>
                <c:pt idx="81">
                  <c:v>14.174999999999999</c:v>
                </c:pt>
                <c:pt idx="82">
                  <c:v>14.35</c:v>
                </c:pt>
                <c:pt idx="83">
                  <c:v>14.524999999999999</c:v>
                </c:pt>
                <c:pt idx="84">
                  <c:v>14.7</c:v>
                </c:pt>
                <c:pt idx="85">
                  <c:v>14.874999999999998</c:v>
                </c:pt>
                <c:pt idx="86">
                  <c:v>15.049999999999999</c:v>
                </c:pt>
                <c:pt idx="87">
                  <c:v>15.225</c:v>
                </c:pt>
                <c:pt idx="88">
                  <c:v>15.399999999999999</c:v>
                </c:pt>
                <c:pt idx="89">
                  <c:v>15.574999999999999</c:v>
                </c:pt>
                <c:pt idx="90">
                  <c:v>15.749999999999998</c:v>
                </c:pt>
                <c:pt idx="91">
                  <c:v>15.924999999999999</c:v>
                </c:pt>
                <c:pt idx="92">
                  <c:v>16.099999999999998</c:v>
                </c:pt>
                <c:pt idx="93">
                  <c:v>16.274999999999999</c:v>
                </c:pt>
                <c:pt idx="94">
                  <c:v>16.45</c:v>
                </c:pt>
                <c:pt idx="95">
                  <c:v>16.625</c:v>
                </c:pt>
                <c:pt idx="96">
                  <c:v>16.799999999999997</c:v>
                </c:pt>
                <c:pt idx="97">
                  <c:v>16.974999999999998</c:v>
                </c:pt>
                <c:pt idx="98">
                  <c:v>17.149999999999999</c:v>
                </c:pt>
                <c:pt idx="99">
                  <c:v>17.324999999999999</c:v>
                </c:pt>
                <c:pt idx="100">
                  <c:v>17.5</c:v>
                </c:pt>
                <c:pt idx="101">
                  <c:v>17.674999999999997</c:v>
                </c:pt>
                <c:pt idx="102">
                  <c:v>17.849999999999998</c:v>
                </c:pt>
                <c:pt idx="103">
                  <c:v>18.024999999999999</c:v>
                </c:pt>
                <c:pt idx="104">
                  <c:v>18.2</c:v>
                </c:pt>
                <c:pt idx="105">
                  <c:v>18.375</c:v>
                </c:pt>
                <c:pt idx="106">
                  <c:v>18.549999999999997</c:v>
                </c:pt>
                <c:pt idx="107">
                  <c:v>18.724999999999998</c:v>
                </c:pt>
                <c:pt idx="108">
                  <c:v>18.899999999999999</c:v>
                </c:pt>
                <c:pt idx="109">
                  <c:v>19.074999999999999</c:v>
                </c:pt>
                <c:pt idx="110">
                  <c:v>19.25</c:v>
                </c:pt>
                <c:pt idx="111">
                  <c:v>19.424999999999997</c:v>
                </c:pt>
                <c:pt idx="112">
                  <c:v>19.599999999999998</c:v>
                </c:pt>
                <c:pt idx="113">
                  <c:v>19.774999999999999</c:v>
                </c:pt>
                <c:pt idx="114">
                  <c:v>19.95</c:v>
                </c:pt>
                <c:pt idx="115">
                  <c:v>20.125</c:v>
                </c:pt>
                <c:pt idx="116">
                  <c:v>20.299999999999997</c:v>
                </c:pt>
                <c:pt idx="117">
                  <c:v>20.474999999999998</c:v>
                </c:pt>
                <c:pt idx="118">
                  <c:v>20.65</c:v>
                </c:pt>
                <c:pt idx="119">
                  <c:v>20.824999999999999</c:v>
                </c:pt>
                <c:pt idx="120">
                  <c:v>21</c:v>
                </c:pt>
                <c:pt idx="121">
                  <c:v>21.174999999999997</c:v>
                </c:pt>
                <c:pt idx="122">
                  <c:v>21.349999999999998</c:v>
                </c:pt>
                <c:pt idx="123">
                  <c:v>21.524999999999999</c:v>
                </c:pt>
                <c:pt idx="124">
                  <c:v>21.7</c:v>
                </c:pt>
                <c:pt idx="125">
                  <c:v>21.875</c:v>
                </c:pt>
                <c:pt idx="126">
                  <c:v>22.049999999999997</c:v>
                </c:pt>
                <c:pt idx="127">
                  <c:v>22.224999999999998</c:v>
                </c:pt>
                <c:pt idx="128">
                  <c:v>22.4</c:v>
                </c:pt>
                <c:pt idx="129">
                  <c:v>22.574999999999999</c:v>
                </c:pt>
                <c:pt idx="130">
                  <c:v>22.75</c:v>
                </c:pt>
                <c:pt idx="131">
                  <c:v>22.924999999999997</c:v>
                </c:pt>
                <c:pt idx="132">
                  <c:v>23.099999999999998</c:v>
                </c:pt>
                <c:pt idx="133">
                  <c:v>23.274999999999999</c:v>
                </c:pt>
                <c:pt idx="134">
                  <c:v>23.45</c:v>
                </c:pt>
                <c:pt idx="135">
                  <c:v>23.625</c:v>
                </c:pt>
                <c:pt idx="136">
                  <c:v>23.799999999999997</c:v>
                </c:pt>
                <c:pt idx="137">
                  <c:v>23.974999999999998</c:v>
                </c:pt>
                <c:pt idx="138">
                  <c:v>24.15</c:v>
                </c:pt>
                <c:pt idx="139">
                  <c:v>24.324999999999999</c:v>
                </c:pt>
                <c:pt idx="140">
                  <c:v>24.5</c:v>
                </c:pt>
                <c:pt idx="141">
                  <c:v>24.674999999999997</c:v>
                </c:pt>
                <c:pt idx="142">
                  <c:v>24.849999999999998</c:v>
                </c:pt>
                <c:pt idx="143">
                  <c:v>25.024999999999999</c:v>
                </c:pt>
                <c:pt idx="144">
                  <c:v>25.2</c:v>
                </c:pt>
                <c:pt idx="145">
                  <c:v>25.375</c:v>
                </c:pt>
                <c:pt idx="146">
                  <c:v>25.549999999999997</c:v>
                </c:pt>
                <c:pt idx="147">
                  <c:v>25.724999999999998</c:v>
                </c:pt>
                <c:pt idx="148">
                  <c:v>25.9</c:v>
                </c:pt>
                <c:pt idx="149">
                  <c:v>26.074999999999999</c:v>
                </c:pt>
                <c:pt idx="150">
                  <c:v>26.25</c:v>
                </c:pt>
                <c:pt idx="151">
                  <c:v>26.424999999999997</c:v>
                </c:pt>
                <c:pt idx="152">
                  <c:v>26.599999999999998</c:v>
                </c:pt>
                <c:pt idx="153">
                  <c:v>26.774999999999999</c:v>
                </c:pt>
                <c:pt idx="154">
                  <c:v>26.95</c:v>
                </c:pt>
                <c:pt idx="155">
                  <c:v>27.125</c:v>
                </c:pt>
                <c:pt idx="156">
                  <c:v>27.299999999999997</c:v>
                </c:pt>
                <c:pt idx="157">
                  <c:v>27.474999999999998</c:v>
                </c:pt>
                <c:pt idx="158">
                  <c:v>27.65</c:v>
                </c:pt>
                <c:pt idx="159">
                  <c:v>27.824999999999999</c:v>
                </c:pt>
                <c:pt idx="160">
                  <c:v>28</c:v>
                </c:pt>
                <c:pt idx="161">
                  <c:v>28.174999999999997</c:v>
                </c:pt>
                <c:pt idx="162">
                  <c:v>28.349999999999998</c:v>
                </c:pt>
                <c:pt idx="163">
                  <c:v>28.524999999999999</c:v>
                </c:pt>
                <c:pt idx="164">
                  <c:v>28.7</c:v>
                </c:pt>
                <c:pt idx="165">
                  <c:v>28.874999999999996</c:v>
                </c:pt>
                <c:pt idx="166">
                  <c:v>29.049999999999997</c:v>
                </c:pt>
                <c:pt idx="167">
                  <c:v>29.224999999999998</c:v>
                </c:pt>
                <c:pt idx="168">
                  <c:v>29.4</c:v>
                </c:pt>
                <c:pt idx="169">
                  <c:v>29.574999999999999</c:v>
                </c:pt>
                <c:pt idx="170">
                  <c:v>29.749999999999996</c:v>
                </c:pt>
                <c:pt idx="171">
                  <c:v>29.924999999999997</c:v>
                </c:pt>
                <c:pt idx="172">
                  <c:v>30.099999999999998</c:v>
                </c:pt>
                <c:pt idx="173">
                  <c:v>30.274999999999999</c:v>
                </c:pt>
                <c:pt idx="174">
                  <c:v>30.45</c:v>
                </c:pt>
                <c:pt idx="175">
                  <c:v>30.624999999999996</c:v>
                </c:pt>
                <c:pt idx="176">
                  <c:v>30.799999999999997</c:v>
                </c:pt>
                <c:pt idx="177">
                  <c:v>30.974999999999998</c:v>
                </c:pt>
                <c:pt idx="178">
                  <c:v>31.15</c:v>
                </c:pt>
                <c:pt idx="179">
                  <c:v>31.324999999999999</c:v>
                </c:pt>
                <c:pt idx="180">
                  <c:v>31.499999999999996</c:v>
                </c:pt>
                <c:pt idx="181">
                  <c:v>31.674999999999997</c:v>
                </c:pt>
                <c:pt idx="182">
                  <c:v>31.849999999999998</c:v>
                </c:pt>
                <c:pt idx="183">
                  <c:v>32.024999999999999</c:v>
                </c:pt>
                <c:pt idx="184">
                  <c:v>32.199999999999996</c:v>
                </c:pt>
                <c:pt idx="185">
                  <c:v>32.375</c:v>
                </c:pt>
                <c:pt idx="186">
                  <c:v>32.549999999999997</c:v>
                </c:pt>
                <c:pt idx="187">
                  <c:v>32.725000000000001</c:v>
                </c:pt>
                <c:pt idx="188">
                  <c:v>32.9</c:v>
                </c:pt>
                <c:pt idx="189">
                  <c:v>33.074999999999996</c:v>
                </c:pt>
                <c:pt idx="190">
                  <c:v>33.25</c:v>
                </c:pt>
                <c:pt idx="191">
                  <c:v>33.424999999999997</c:v>
                </c:pt>
                <c:pt idx="192">
                  <c:v>33.599999999999994</c:v>
                </c:pt>
                <c:pt idx="193">
                  <c:v>33.774999999999999</c:v>
                </c:pt>
                <c:pt idx="194">
                  <c:v>33.949999999999996</c:v>
                </c:pt>
                <c:pt idx="195">
                  <c:v>34.125</c:v>
                </c:pt>
                <c:pt idx="196">
                  <c:v>34.299999999999997</c:v>
                </c:pt>
                <c:pt idx="197">
                  <c:v>34.474999999999994</c:v>
                </c:pt>
                <c:pt idx="198">
                  <c:v>34.65</c:v>
                </c:pt>
                <c:pt idx="199">
                  <c:v>34.824999999999996</c:v>
                </c:pt>
                <c:pt idx="200">
                  <c:v>35</c:v>
                </c:pt>
              </c:numCache>
            </c:numRef>
          </c:cat>
          <c:val>
            <c:numRef>
              <c:f>'SIM Tali Baja'!$Y$31:$Y$231</c:f>
              <c:numCache>
                <c:formatCode>General</c:formatCode>
                <c:ptCount val="201"/>
                <c:pt idx="0">
                  <c:v>7556.3532139093777</c:v>
                </c:pt>
                <c:pt idx="1">
                  <c:v>7556.3532139093777</c:v>
                </c:pt>
                <c:pt idx="2">
                  <c:v>7556.3532139093777</c:v>
                </c:pt>
                <c:pt idx="3">
                  <c:v>7556.3532139093777</c:v>
                </c:pt>
                <c:pt idx="4">
                  <c:v>7556.3532139093777</c:v>
                </c:pt>
                <c:pt idx="5">
                  <c:v>7556.3532139093777</c:v>
                </c:pt>
                <c:pt idx="6">
                  <c:v>7556.3532139093777</c:v>
                </c:pt>
                <c:pt idx="7">
                  <c:v>7556.3532139093777</c:v>
                </c:pt>
                <c:pt idx="8">
                  <c:v>7556.3532139093777</c:v>
                </c:pt>
                <c:pt idx="9">
                  <c:v>7556.3532139093777</c:v>
                </c:pt>
                <c:pt idx="10">
                  <c:v>7556.3532139093777</c:v>
                </c:pt>
                <c:pt idx="11">
                  <c:v>7556.3532139093777</c:v>
                </c:pt>
                <c:pt idx="12">
                  <c:v>7556.3532139093777</c:v>
                </c:pt>
                <c:pt idx="13">
                  <c:v>7556.3532139093777</c:v>
                </c:pt>
                <c:pt idx="14">
                  <c:v>7556.3532139093777</c:v>
                </c:pt>
                <c:pt idx="15">
                  <c:v>7556.3532139093777</c:v>
                </c:pt>
                <c:pt idx="16">
                  <c:v>7556.3532139093777</c:v>
                </c:pt>
                <c:pt idx="17">
                  <c:v>7556.3532139093777</c:v>
                </c:pt>
                <c:pt idx="18">
                  <c:v>7556.3532139093777</c:v>
                </c:pt>
                <c:pt idx="19">
                  <c:v>7556.3532139093777</c:v>
                </c:pt>
                <c:pt idx="20">
                  <c:v>7556.3532139093777</c:v>
                </c:pt>
                <c:pt idx="21">
                  <c:v>7556.3532139093777</c:v>
                </c:pt>
                <c:pt idx="22">
                  <c:v>7556.3532139093777</c:v>
                </c:pt>
                <c:pt idx="23">
                  <c:v>7556.3532139093777</c:v>
                </c:pt>
                <c:pt idx="24">
                  <c:v>7556.3532139093777</c:v>
                </c:pt>
                <c:pt idx="25">
                  <c:v>7556.3532139093777</c:v>
                </c:pt>
                <c:pt idx="26">
                  <c:v>7556.3532139093777</c:v>
                </c:pt>
                <c:pt idx="27">
                  <c:v>7556.3532139093777</c:v>
                </c:pt>
                <c:pt idx="28">
                  <c:v>7556.3532139093777</c:v>
                </c:pt>
                <c:pt idx="29">
                  <c:v>7556.3532139093777</c:v>
                </c:pt>
                <c:pt idx="30">
                  <c:v>7556.3532139093777</c:v>
                </c:pt>
                <c:pt idx="31">
                  <c:v>7556.3532139093777</c:v>
                </c:pt>
                <c:pt idx="32">
                  <c:v>7556.3532139093777</c:v>
                </c:pt>
                <c:pt idx="33">
                  <c:v>7556.3532139093777</c:v>
                </c:pt>
                <c:pt idx="34">
                  <c:v>7556.3532139093777</c:v>
                </c:pt>
                <c:pt idx="35">
                  <c:v>7556.3532139093777</c:v>
                </c:pt>
                <c:pt idx="36">
                  <c:v>7556.3532139093777</c:v>
                </c:pt>
                <c:pt idx="37">
                  <c:v>7556.3532139093777</c:v>
                </c:pt>
                <c:pt idx="38">
                  <c:v>7556.3532139093777</c:v>
                </c:pt>
                <c:pt idx="39">
                  <c:v>7556.3532139093777</c:v>
                </c:pt>
                <c:pt idx="40">
                  <c:v>7556.3532139093777</c:v>
                </c:pt>
                <c:pt idx="41">
                  <c:v>7556.3532139093777</c:v>
                </c:pt>
                <c:pt idx="42">
                  <c:v>7556.3532139093777</c:v>
                </c:pt>
                <c:pt idx="43">
                  <c:v>7556.3532139093777</c:v>
                </c:pt>
                <c:pt idx="44">
                  <c:v>7556.3532139093777</c:v>
                </c:pt>
                <c:pt idx="45">
                  <c:v>7556.3532139093777</c:v>
                </c:pt>
                <c:pt idx="46">
                  <c:v>7556.3532139093777</c:v>
                </c:pt>
                <c:pt idx="47">
                  <c:v>7556.3532139093777</c:v>
                </c:pt>
                <c:pt idx="48">
                  <c:v>7556.3532139093777</c:v>
                </c:pt>
                <c:pt idx="49">
                  <c:v>7556.3532139093777</c:v>
                </c:pt>
                <c:pt idx="50">
                  <c:v>7556.3532139093777</c:v>
                </c:pt>
                <c:pt idx="51">
                  <c:v>7556.3532139093777</c:v>
                </c:pt>
                <c:pt idx="52">
                  <c:v>7556.3532139093777</c:v>
                </c:pt>
                <c:pt idx="53">
                  <c:v>7556.3532139093777</c:v>
                </c:pt>
                <c:pt idx="54">
                  <c:v>7556.3532139093777</c:v>
                </c:pt>
                <c:pt idx="55">
                  <c:v>7556.3532139093777</c:v>
                </c:pt>
                <c:pt idx="56">
                  <c:v>7556.3532139093777</c:v>
                </c:pt>
                <c:pt idx="57">
                  <c:v>7556.3532139093777</c:v>
                </c:pt>
                <c:pt idx="58">
                  <c:v>7556.3532139093777</c:v>
                </c:pt>
                <c:pt idx="59">
                  <c:v>7556.3532139093777</c:v>
                </c:pt>
                <c:pt idx="60">
                  <c:v>7556.3532139093777</c:v>
                </c:pt>
                <c:pt idx="61">
                  <c:v>7556.3532139093777</c:v>
                </c:pt>
                <c:pt idx="62">
                  <c:v>7556.3532139093777</c:v>
                </c:pt>
                <c:pt idx="63">
                  <c:v>7556.3532139093777</c:v>
                </c:pt>
                <c:pt idx="64">
                  <c:v>7556.3532139093777</c:v>
                </c:pt>
                <c:pt idx="65">
                  <c:v>7556.3532139093777</c:v>
                </c:pt>
                <c:pt idx="66">
                  <c:v>7556.3532139093777</c:v>
                </c:pt>
                <c:pt idx="67">
                  <c:v>7556.3532139093777</c:v>
                </c:pt>
                <c:pt idx="68">
                  <c:v>7556.3532139093777</c:v>
                </c:pt>
                <c:pt idx="69">
                  <c:v>7556.3532139093777</c:v>
                </c:pt>
                <c:pt idx="70">
                  <c:v>7556.3532139093777</c:v>
                </c:pt>
                <c:pt idx="71">
                  <c:v>7556.3532139093777</c:v>
                </c:pt>
                <c:pt idx="72">
                  <c:v>7556.3532139093777</c:v>
                </c:pt>
                <c:pt idx="73">
                  <c:v>7556.3532139093777</c:v>
                </c:pt>
                <c:pt idx="74">
                  <c:v>7556.3532139093777</c:v>
                </c:pt>
                <c:pt idx="75">
                  <c:v>7556.3532139093777</c:v>
                </c:pt>
                <c:pt idx="76">
                  <c:v>7556.3532139093777</c:v>
                </c:pt>
                <c:pt idx="77">
                  <c:v>7556.3532139093777</c:v>
                </c:pt>
                <c:pt idx="78">
                  <c:v>7556.3532139093777</c:v>
                </c:pt>
                <c:pt idx="79">
                  <c:v>7556.3532139093777</c:v>
                </c:pt>
                <c:pt idx="80">
                  <c:v>7556.3532139093777</c:v>
                </c:pt>
                <c:pt idx="81">
                  <c:v>7556.3532139093777</c:v>
                </c:pt>
                <c:pt idx="82">
                  <c:v>7556.3532139093777</c:v>
                </c:pt>
                <c:pt idx="83">
                  <c:v>7556.3532139093777</c:v>
                </c:pt>
                <c:pt idx="84">
                  <c:v>7556.3532139093777</c:v>
                </c:pt>
                <c:pt idx="85">
                  <c:v>7556.3532139093777</c:v>
                </c:pt>
                <c:pt idx="86">
                  <c:v>-11334.529820864069</c:v>
                </c:pt>
                <c:pt idx="87">
                  <c:v>-11334.529820864069</c:v>
                </c:pt>
                <c:pt idx="88">
                  <c:v>-11334.529820864069</c:v>
                </c:pt>
                <c:pt idx="89">
                  <c:v>-11334.529820864069</c:v>
                </c:pt>
                <c:pt idx="90">
                  <c:v>-11334.529820864069</c:v>
                </c:pt>
                <c:pt idx="91">
                  <c:v>-11334.529820864069</c:v>
                </c:pt>
                <c:pt idx="92">
                  <c:v>-11334.529820864069</c:v>
                </c:pt>
                <c:pt idx="93">
                  <c:v>-11334.529820864069</c:v>
                </c:pt>
                <c:pt idx="94">
                  <c:v>-11334.529820864069</c:v>
                </c:pt>
                <c:pt idx="95">
                  <c:v>-11334.529820864069</c:v>
                </c:pt>
                <c:pt idx="96">
                  <c:v>-11334.529820864069</c:v>
                </c:pt>
                <c:pt idx="97">
                  <c:v>-11334.529820864069</c:v>
                </c:pt>
                <c:pt idx="98">
                  <c:v>-11334.529820864069</c:v>
                </c:pt>
                <c:pt idx="99">
                  <c:v>-11334.529820864069</c:v>
                </c:pt>
                <c:pt idx="100">
                  <c:v>-11334.529820864069</c:v>
                </c:pt>
                <c:pt idx="101">
                  <c:v>-11334.529820864069</c:v>
                </c:pt>
                <c:pt idx="102">
                  <c:v>-11334.529820864069</c:v>
                </c:pt>
                <c:pt idx="103">
                  <c:v>-11334.529820864069</c:v>
                </c:pt>
                <c:pt idx="104">
                  <c:v>-11334.529820864069</c:v>
                </c:pt>
                <c:pt idx="105">
                  <c:v>-11334.529820864069</c:v>
                </c:pt>
                <c:pt idx="106">
                  <c:v>-11334.529820864069</c:v>
                </c:pt>
                <c:pt idx="107">
                  <c:v>-11334.529820864069</c:v>
                </c:pt>
                <c:pt idx="108">
                  <c:v>-11334.529820864069</c:v>
                </c:pt>
                <c:pt idx="109">
                  <c:v>-11334.529820864069</c:v>
                </c:pt>
                <c:pt idx="110">
                  <c:v>-11334.529820864069</c:v>
                </c:pt>
                <c:pt idx="111">
                  <c:v>-11334.529820864069</c:v>
                </c:pt>
                <c:pt idx="112">
                  <c:v>-11334.529820864069</c:v>
                </c:pt>
                <c:pt idx="113">
                  <c:v>-11334.529820864069</c:v>
                </c:pt>
                <c:pt idx="114">
                  <c:v>-11334.529820864069</c:v>
                </c:pt>
                <c:pt idx="115">
                  <c:v>-11334.529820864069</c:v>
                </c:pt>
                <c:pt idx="116">
                  <c:v>-11334.529820864069</c:v>
                </c:pt>
                <c:pt idx="117">
                  <c:v>-11334.529820864069</c:v>
                </c:pt>
                <c:pt idx="118">
                  <c:v>-11334.529820864069</c:v>
                </c:pt>
                <c:pt idx="119">
                  <c:v>-11334.529820864069</c:v>
                </c:pt>
                <c:pt idx="120">
                  <c:v>-11334.529820864069</c:v>
                </c:pt>
                <c:pt idx="121">
                  <c:v>-11334.529820864069</c:v>
                </c:pt>
                <c:pt idx="122">
                  <c:v>-11334.529820864069</c:v>
                </c:pt>
                <c:pt idx="123">
                  <c:v>-11334.529820864069</c:v>
                </c:pt>
                <c:pt idx="124">
                  <c:v>-11334.529820864069</c:v>
                </c:pt>
                <c:pt idx="125">
                  <c:v>-11334.529820864069</c:v>
                </c:pt>
                <c:pt idx="126">
                  <c:v>-11334.529820864069</c:v>
                </c:pt>
                <c:pt idx="127">
                  <c:v>-11334.529820864069</c:v>
                </c:pt>
                <c:pt idx="128">
                  <c:v>-11334.529820864069</c:v>
                </c:pt>
                <c:pt idx="129">
                  <c:v>-11334.529820864069</c:v>
                </c:pt>
                <c:pt idx="130">
                  <c:v>-11334.529820864069</c:v>
                </c:pt>
                <c:pt idx="131">
                  <c:v>-11334.529820864069</c:v>
                </c:pt>
                <c:pt idx="132">
                  <c:v>-11334.529820864069</c:v>
                </c:pt>
                <c:pt idx="133">
                  <c:v>-11334.529820864069</c:v>
                </c:pt>
                <c:pt idx="134">
                  <c:v>-11334.529820864069</c:v>
                </c:pt>
                <c:pt idx="135">
                  <c:v>-11334.529820864069</c:v>
                </c:pt>
                <c:pt idx="136">
                  <c:v>-11334.529820864069</c:v>
                </c:pt>
                <c:pt idx="137">
                  <c:v>-11334.529820864069</c:v>
                </c:pt>
                <c:pt idx="138">
                  <c:v>-11334.529820864069</c:v>
                </c:pt>
                <c:pt idx="139">
                  <c:v>-11334.529820864069</c:v>
                </c:pt>
                <c:pt idx="140">
                  <c:v>-11334.529820864069</c:v>
                </c:pt>
                <c:pt idx="141">
                  <c:v>-11334.529820864069</c:v>
                </c:pt>
                <c:pt idx="142">
                  <c:v>-11334.529820864069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209928"/>
        <c:axId val="328782376"/>
      </c:lineChart>
      <c:catAx>
        <c:axId val="32820992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82376"/>
        <c:crosses val="autoZero"/>
        <c:auto val="1"/>
        <c:lblAlgn val="ctr"/>
        <c:lblOffset val="100"/>
        <c:noMultiLvlLbl val="0"/>
      </c:catAx>
      <c:valAx>
        <c:axId val="32878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0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155666</xdr:colOff>
      <xdr:row>10</xdr:row>
      <xdr:rowOff>16871</xdr:rowOff>
    </xdr:from>
    <xdr:to>
      <xdr:col>31</xdr:col>
      <xdr:colOff>207918</xdr:colOff>
      <xdr:row>25</xdr:row>
      <xdr:rowOff>16871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10</xdr:row>
      <xdr:rowOff>64770</xdr:rowOff>
    </xdr:from>
    <xdr:to>
      <xdr:col>8</xdr:col>
      <xdr:colOff>716280</xdr:colOff>
      <xdr:row>25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746760</xdr:colOff>
      <xdr:row>10</xdr:row>
      <xdr:rowOff>64770</xdr:rowOff>
    </xdr:from>
    <xdr:to>
      <xdr:col>12</xdr:col>
      <xdr:colOff>708660</xdr:colOff>
      <xdr:row>25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10</xdr:row>
      <xdr:rowOff>53340</xdr:rowOff>
    </xdr:from>
    <xdr:to>
      <xdr:col>17</xdr:col>
      <xdr:colOff>419100</xdr:colOff>
      <xdr:row>25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91440</xdr:colOff>
      <xdr:row>10</xdr:row>
      <xdr:rowOff>30480</xdr:rowOff>
    </xdr:from>
    <xdr:to>
      <xdr:col>27</xdr:col>
      <xdr:colOff>403860</xdr:colOff>
      <xdr:row>25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</xdr:row>
      <xdr:rowOff>76200</xdr:rowOff>
    </xdr:from>
    <xdr:to>
      <xdr:col>11</xdr:col>
      <xdr:colOff>228600</xdr:colOff>
      <xdr:row>24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4</xdr:row>
      <xdr:rowOff>120648</xdr:rowOff>
    </xdr:from>
    <xdr:to>
      <xdr:col>19</xdr:col>
      <xdr:colOff>139700</xdr:colOff>
      <xdr:row>25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356508</xdr:colOff>
      <xdr:row>1</xdr:row>
      <xdr:rowOff>20864</xdr:rowOff>
    </xdr:from>
    <xdr:to>
      <xdr:col>24</xdr:col>
      <xdr:colOff>216808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340177</xdr:colOff>
      <xdr:row>16</xdr:row>
      <xdr:rowOff>9524</xdr:rowOff>
    </xdr:from>
    <xdr:to>
      <xdr:col>24</xdr:col>
      <xdr:colOff>217714</xdr:colOff>
      <xdr:row>27</xdr:row>
      <xdr:rowOff>176893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421821</xdr:colOff>
      <xdr:row>7</xdr:row>
      <xdr:rowOff>9524</xdr:rowOff>
    </xdr:from>
    <xdr:to>
      <xdr:col>28</xdr:col>
      <xdr:colOff>380999</xdr:colOff>
      <xdr:row>21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204107</xdr:colOff>
      <xdr:row>6</xdr:row>
      <xdr:rowOff>131988</xdr:rowOff>
    </xdr:from>
    <xdr:to>
      <xdr:col>35</xdr:col>
      <xdr:colOff>204107</xdr:colOff>
      <xdr:row>21</xdr:row>
      <xdr:rowOff>17688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2"/>
  <sheetViews>
    <sheetView topLeftCell="P1" workbookViewId="0">
      <selection activeCell="Z8" sqref="Z8"/>
    </sheetView>
  </sheetViews>
  <sheetFormatPr defaultColWidth="8.85546875" defaultRowHeight="15" x14ac:dyDescent="0.25"/>
  <cols>
    <col min="1" max="1" width="9.140625" style="1" bestFit="1" customWidth="1"/>
    <col min="2" max="2" width="9.140625" style="1" customWidth="1"/>
    <col min="3" max="4" width="7.42578125" style="1" bestFit="1" customWidth="1"/>
    <col min="5" max="5" width="15.85546875" style="1" bestFit="1" customWidth="1"/>
    <col min="6" max="6" width="15.85546875" style="1" customWidth="1"/>
    <col min="7" max="7" width="15.42578125" style="2" bestFit="1" customWidth="1"/>
    <col min="8" max="13" width="12.42578125" style="6" customWidth="1"/>
    <col min="14" max="14" width="18.140625" style="1" customWidth="1"/>
    <col min="15" max="15" width="8.85546875" style="1" customWidth="1"/>
    <col min="16" max="18" width="8.85546875" style="1"/>
    <col min="19" max="19" width="7.42578125" style="1" customWidth="1"/>
    <col min="20" max="20" width="11.85546875" style="1" customWidth="1"/>
    <col min="21" max="21" width="8.85546875" style="1"/>
    <col min="22" max="22" width="11.42578125" style="1" customWidth="1"/>
    <col min="23" max="23" width="8.85546875" style="1"/>
    <col min="24" max="24" width="15.7109375" style="1" bestFit="1" customWidth="1"/>
    <col min="25" max="25" width="12.85546875" style="1" bestFit="1" customWidth="1"/>
    <col min="26" max="27" width="18" style="1" bestFit="1" customWidth="1"/>
    <col min="28" max="28" width="16.140625" style="1" bestFit="1" customWidth="1"/>
    <col min="29" max="29" width="14.42578125" style="1" bestFit="1" customWidth="1"/>
    <col min="30" max="33" width="8.85546875" style="1"/>
    <col min="34" max="34" width="11.140625" style="1" customWidth="1"/>
    <col min="35" max="35" width="12.7109375" style="1" customWidth="1"/>
    <col min="36" max="36" width="11.42578125" style="1" customWidth="1"/>
    <col min="37" max="38" width="11.85546875" style="1" customWidth="1"/>
    <col min="39" max="40" width="8.85546875" style="1"/>
    <col min="41" max="43" width="9.140625" style="1" bestFit="1" customWidth="1"/>
    <col min="44" max="16384" width="8.85546875" style="1"/>
  </cols>
  <sheetData>
    <row r="1" spans="1:43" s="5" customFormat="1" ht="57.6" customHeight="1" x14ac:dyDescent="0.25">
      <c r="A1" s="48" t="s">
        <v>3</v>
      </c>
      <c r="B1" s="48" t="s">
        <v>0</v>
      </c>
      <c r="C1" s="47" t="s">
        <v>1</v>
      </c>
      <c r="D1" s="48" t="s">
        <v>2</v>
      </c>
      <c r="E1" s="50" t="s">
        <v>19</v>
      </c>
      <c r="F1" s="50" t="s">
        <v>26</v>
      </c>
      <c r="G1" s="49" t="s">
        <v>18</v>
      </c>
      <c r="H1" s="45" t="s">
        <v>24</v>
      </c>
      <c r="I1" s="45" t="s">
        <v>21</v>
      </c>
      <c r="J1" s="45" t="s">
        <v>22</v>
      </c>
      <c r="K1" s="45" t="s">
        <v>23</v>
      </c>
      <c r="L1" s="45" t="s">
        <v>25</v>
      </c>
      <c r="M1" s="45" t="s">
        <v>28</v>
      </c>
      <c r="N1" s="47" t="s">
        <v>4</v>
      </c>
      <c r="O1" s="47" t="s">
        <v>9</v>
      </c>
      <c r="P1" s="47" t="s">
        <v>10</v>
      </c>
      <c r="Q1" s="47" t="s">
        <v>11</v>
      </c>
      <c r="R1" s="47" t="s">
        <v>12</v>
      </c>
      <c r="S1" s="44" t="s">
        <v>13</v>
      </c>
      <c r="T1" s="44"/>
      <c r="U1" s="44"/>
      <c r="V1" s="44"/>
      <c r="W1" s="44"/>
      <c r="X1" s="44" t="s">
        <v>15</v>
      </c>
      <c r="Y1" s="44"/>
      <c r="Z1" s="44"/>
      <c r="AA1" s="44"/>
      <c r="AB1" s="44"/>
      <c r="AC1" s="44" t="s">
        <v>16</v>
      </c>
      <c r="AD1" s="44"/>
      <c r="AE1" s="44"/>
      <c r="AF1" s="44"/>
      <c r="AG1" s="44"/>
      <c r="AH1" s="44" t="s">
        <v>17</v>
      </c>
      <c r="AI1" s="44"/>
      <c r="AJ1" s="44"/>
      <c r="AK1" s="44"/>
      <c r="AL1" s="44"/>
      <c r="AM1" s="44" t="s">
        <v>29</v>
      </c>
      <c r="AN1" s="44"/>
      <c r="AO1" s="44"/>
      <c r="AP1" s="44"/>
      <c r="AQ1" s="44"/>
    </row>
    <row r="2" spans="1:43" s="4" customFormat="1" x14ac:dyDescent="0.25">
      <c r="A2" s="48"/>
      <c r="B2" s="48"/>
      <c r="C2" s="47"/>
      <c r="D2" s="48"/>
      <c r="E2" s="51"/>
      <c r="F2" s="51"/>
      <c r="G2" s="49"/>
      <c r="H2" s="46"/>
      <c r="I2" s="46"/>
      <c r="J2" s="46"/>
      <c r="K2" s="46"/>
      <c r="L2" s="46"/>
      <c r="M2" s="46"/>
      <c r="N2" s="47"/>
      <c r="O2" s="47"/>
      <c r="P2" s="47"/>
      <c r="Q2" s="47"/>
      <c r="R2" s="47"/>
      <c r="S2" s="3" t="s">
        <v>5</v>
      </c>
      <c r="T2" s="3" t="s">
        <v>14</v>
      </c>
      <c r="U2" s="3" t="s">
        <v>6</v>
      </c>
      <c r="V2" s="3" t="s">
        <v>8</v>
      </c>
      <c r="W2" s="3" t="s">
        <v>7</v>
      </c>
      <c r="X2" s="3" t="s">
        <v>5</v>
      </c>
      <c r="Y2" s="3" t="s">
        <v>14</v>
      </c>
      <c r="Z2" s="3" t="s">
        <v>6</v>
      </c>
      <c r="AA2" s="3" t="s">
        <v>8</v>
      </c>
      <c r="AB2" s="3" t="s">
        <v>7</v>
      </c>
      <c r="AC2" s="3" t="s">
        <v>5</v>
      </c>
      <c r="AD2" s="3" t="s">
        <v>14</v>
      </c>
      <c r="AE2" s="3" t="s">
        <v>6</v>
      </c>
      <c r="AF2" s="3" t="s">
        <v>8</v>
      </c>
      <c r="AG2" s="3" t="s">
        <v>7</v>
      </c>
      <c r="AH2" s="3" t="s">
        <v>5</v>
      </c>
      <c r="AI2" s="3" t="s">
        <v>14</v>
      </c>
      <c r="AJ2" s="3" t="s">
        <v>6</v>
      </c>
      <c r="AK2" s="3" t="s">
        <v>8</v>
      </c>
      <c r="AL2" s="3" t="s">
        <v>7</v>
      </c>
      <c r="AM2" s="3" t="s">
        <v>5</v>
      </c>
      <c r="AN2" s="3" t="s">
        <v>14</v>
      </c>
      <c r="AO2" s="3" t="s">
        <v>6</v>
      </c>
      <c r="AP2" s="3" t="s">
        <v>8</v>
      </c>
      <c r="AQ2" s="3" t="s">
        <v>7</v>
      </c>
    </row>
    <row r="3" spans="1:43" x14ac:dyDescent="0.25">
      <c r="A3" s="1">
        <v>1</v>
      </c>
      <c r="B3" s="1">
        <v>1</v>
      </c>
      <c r="C3" s="1">
        <f>B3*9.8</f>
        <v>9.8000000000000007</v>
      </c>
      <c r="D3" s="1">
        <v>0.8</v>
      </c>
      <c r="E3" s="1" t="s">
        <v>20</v>
      </c>
      <c r="F3" s="1" t="s">
        <v>27</v>
      </c>
      <c r="G3" s="2">
        <v>1</v>
      </c>
      <c r="H3" s="6">
        <v>10.6</v>
      </c>
      <c r="I3" s="6">
        <v>100</v>
      </c>
      <c r="J3" s="6">
        <v>50</v>
      </c>
      <c r="K3" s="6">
        <v>4.5</v>
      </c>
      <c r="L3" s="6">
        <v>171</v>
      </c>
      <c r="M3" s="6">
        <v>195</v>
      </c>
      <c r="N3" s="1">
        <f>A3*G3*9.8</f>
        <v>9.8000000000000007</v>
      </c>
      <c r="O3" s="1">
        <v>0</v>
      </c>
      <c r="P3" s="1">
        <f>O3</f>
        <v>0</v>
      </c>
      <c r="Q3" s="1">
        <f>((N3*0.5*A3)+(C3*D3))/A3</f>
        <v>12.740000000000002</v>
      </c>
      <c r="R3" s="1">
        <f>N3+C3-Q3</f>
        <v>6.8599999999999994</v>
      </c>
      <c r="S3" s="1">
        <f>R3-(G3*0)</f>
        <v>6.8599999999999994</v>
      </c>
      <c r="T3" s="1">
        <f>R3-(G3*1*D3*9.8)</f>
        <v>-0.98000000000000131</v>
      </c>
      <c r="U3" s="1">
        <f>R3-(G3*D3*9.8)-C3</f>
        <v>-10.780000000000001</v>
      </c>
      <c r="V3" s="1">
        <f>R3-(G3*1*A3*9.8)-C3</f>
        <v>-12.740000000000002</v>
      </c>
      <c r="W3" s="1">
        <f>R3-(G3*A3*9.8)-C3+Q3</f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f>(0*R3)+(G3*D3*9.8*0.5*D3)</f>
        <v>3.1360000000000006</v>
      </c>
      <c r="AD3" s="1">
        <f>(D3*R3)+(G3*D3*9.8*0.5*D3)</f>
        <v>8.6240000000000006</v>
      </c>
      <c r="AE3" s="1">
        <f>(D3*R3)+(G3*D3*9.8*0.5*D3)-(C3*(D3-D3))</f>
        <v>8.6240000000000006</v>
      </c>
      <c r="AF3" s="1">
        <f>(D3*R3)+(G3*D3*9.8*0.5*D3)-(C3*(A3-D3))</f>
        <v>6.6640000000000006</v>
      </c>
      <c r="AG3" s="1">
        <f>(D3*R3)+(G3*D3*9.8*0.5*D3)-(C3*(A3-D3))-(Q3*(A3-A3))</f>
        <v>6.6640000000000006</v>
      </c>
      <c r="AH3" s="1">
        <f t="shared" ref="AH3:AK3" si="0">(X3*$H3/10000)+((AC3*0.5*$I3*100000)/$L3)</f>
        <v>91695.906432748554</v>
      </c>
      <c r="AI3" s="1">
        <f t="shared" si="0"/>
        <v>252163.74269005851</v>
      </c>
      <c r="AJ3" s="1">
        <f t="shared" si="0"/>
        <v>252163.74269005851</v>
      </c>
      <c r="AK3" s="1">
        <f t="shared" si="0"/>
        <v>194853.80116959068</v>
      </c>
      <c r="AL3" s="1">
        <f>(AB3*$H3/10000)+((AG3*0.5*$I3*100000)/$L3)</f>
        <v>194853.80116959068</v>
      </c>
      <c r="AM3" s="1">
        <v>0</v>
      </c>
      <c r="AN3" s="1">
        <f>(T3)/(($K3/1000)*$D3)</f>
        <v>-272.22222222222257</v>
      </c>
      <c r="AO3" s="1">
        <f t="shared" ref="AO3:AQ3" si="1">(U3)/(($K3/1000)*$D3)</f>
        <v>-2994.4444444444448</v>
      </c>
      <c r="AP3" s="1">
        <f t="shared" si="1"/>
        <v>-3538.8888888888896</v>
      </c>
      <c r="AQ3" s="1">
        <f t="shared" si="1"/>
        <v>0</v>
      </c>
    </row>
    <row r="4" spans="1:43" x14ac:dyDescent="0.25">
      <c r="A4" s="1">
        <v>1</v>
      </c>
      <c r="B4" s="1">
        <v>1</v>
      </c>
      <c r="C4" s="1">
        <f>B4*9.8</f>
        <v>9.8000000000000007</v>
      </c>
      <c r="D4" s="1">
        <v>0.8</v>
      </c>
      <c r="E4" s="1" t="s">
        <v>20</v>
      </c>
      <c r="F4" s="1" t="s">
        <v>27</v>
      </c>
      <c r="G4" s="2">
        <v>0</v>
      </c>
      <c r="H4" s="6">
        <v>10.6</v>
      </c>
      <c r="I4" s="6">
        <v>100</v>
      </c>
      <c r="J4" s="6">
        <v>50</v>
      </c>
      <c r="K4" s="6">
        <v>4.5</v>
      </c>
      <c r="L4" s="6">
        <v>171</v>
      </c>
      <c r="M4" s="6">
        <v>195</v>
      </c>
      <c r="N4" s="1">
        <f>A4*G4*9.8</f>
        <v>0</v>
      </c>
      <c r="O4" s="1">
        <v>0</v>
      </c>
      <c r="P4" s="1">
        <v>0</v>
      </c>
      <c r="Q4" s="1">
        <f>((N4*0.5*A4)+(C4*D4))/A4</f>
        <v>7.8400000000000007</v>
      </c>
      <c r="R4" s="1">
        <f>N4+C4-Q4</f>
        <v>1.96</v>
      </c>
      <c r="S4" s="1">
        <f>R4-(G4*0)</f>
        <v>1.96</v>
      </c>
      <c r="T4" s="1">
        <f>R4-(G4*1*D4*9.8)</f>
        <v>1.96</v>
      </c>
      <c r="U4" s="1">
        <f>R4-(G4*D4*9.8)-C4</f>
        <v>-7.8400000000000007</v>
      </c>
      <c r="V4" s="1">
        <f>R4-(G4*1*A4*9.8)-C4</f>
        <v>-7.8400000000000007</v>
      </c>
      <c r="W4" s="1">
        <f>R4-(G4*A4*9.8)-C4+Q4</f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f>(0*R4)+(G4*D4*9.8*0.5*D4)</f>
        <v>0</v>
      </c>
      <c r="AD4" s="1">
        <f>(D4*R4)+(G4*D4*9.8*0.5*D4)</f>
        <v>1.5680000000000001</v>
      </c>
      <c r="AE4" s="1">
        <f>(D4*R4)+(G4*D4*9.8*0.5*D4)-(C4*(D4-D4))</f>
        <v>1.5680000000000001</v>
      </c>
      <c r="AF4" s="1">
        <f>(D4*R4)+(G4*D4*9.8*0.5*D4)-(C4*(A4-D4))</f>
        <v>-0.39199999999999968</v>
      </c>
      <c r="AG4" s="1">
        <f>(D4*R4)+(G4*D4*9.8*0.5*D4)-(C4*(A4-D4))-(Q4*(A4-A4))</f>
        <v>-0.39199999999999968</v>
      </c>
      <c r="AH4" s="1">
        <f t="shared" ref="AH4" si="2">(X4*$H4/10000)+((AC4*0.5*$I4*100000)/$L4)</f>
        <v>0</v>
      </c>
      <c r="AI4" s="1">
        <f t="shared" ref="AI4" si="3">(Y4*$H4/10000)+((AD4*0.5*$I4*100000)/$L4)</f>
        <v>45847.953216374277</v>
      </c>
      <c r="AJ4" s="1">
        <f t="shared" ref="AJ4" si="4">(Z4*$H4/10000)+((AE4*0.5*$I4*100000)/$L4)</f>
        <v>45847.953216374277</v>
      </c>
      <c r="AK4" s="1">
        <f t="shared" ref="AK4" si="5">(AA4*$H4/10000)+((AF4*0.5*$I4*100000)/$L4)</f>
        <v>-11461.988304093558</v>
      </c>
      <c r="AL4" s="1">
        <f>(AB4*$H4/10000)+((AG4*0.5*$I4*100000)/$L4)</f>
        <v>-11461.988304093558</v>
      </c>
      <c r="AM4" s="1">
        <v>0</v>
      </c>
      <c r="AN4" s="1">
        <f>(T4)/(($K4/1000)*$D4)</f>
        <v>544.44444444444446</v>
      </c>
      <c r="AO4" s="1">
        <f t="shared" ref="AO4" si="6">(U4)/(($K4/1000)*$D4)</f>
        <v>-2177.7777777777778</v>
      </c>
      <c r="AP4" s="1">
        <f t="shared" ref="AP4" si="7">(V4)/(($K4/1000)*$D4)</f>
        <v>-2177.7777777777778</v>
      </c>
      <c r="AQ4" s="1">
        <f>(W4)/(($K4/1000)*$D4)</f>
        <v>0</v>
      </c>
    </row>
    <row r="5" spans="1:43" x14ac:dyDescent="0.25">
      <c r="W5" s="1" t="s">
        <v>40</v>
      </c>
      <c r="X5" s="1">
        <v>9.81</v>
      </c>
    </row>
    <row r="6" spans="1:43" x14ac:dyDescent="0.25">
      <c r="W6" s="1" t="s">
        <v>36</v>
      </c>
      <c r="X6" s="7">
        <v>10</v>
      </c>
      <c r="Z6" s="1" t="s">
        <v>38</v>
      </c>
      <c r="AA6" s="1" t="s">
        <v>39</v>
      </c>
      <c r="AB6" s="1" t="s">
        <v>35</v>
      </c>
    </row>
    <row r="7" spans="1:43" x14ac:dyDescent="0.25">
      <c r="W7" s="1" t="s">
        <v>35</v>
      </c>
      <c r="X7" s="7">
        <v>8</v>
      </c>
      <c r="Y7" s="9">
        <f>X9/X8</f>
        <v>1.0193679918450561E-2</v>
      </c>
      <c r="Z7" s="9">
        <f>IF(Z8&lt;=$X$7,($Z$9*Z8)-($X$9*0.5*(Z8^2)),($Z$9*Z8)-($X$9*0.5*(Z8^2))-($X$8*(Z8-$X$7)))</f>
        <v>-35939.425499999998</v>
      </c>
      <c r="AA7" s="9">
        <f t="shared" ref="AA7:AB7" si="8">IF(AA8&lt;=$X$7,($Z$9*AA8)-($X$9*0.5*(AA8^2)),($Z$9*AA8)-($X$9*0.5*(AA8^2))-($X$8*(AA8-$X$7)))</f>
        <v>-24540.205499999996</v>
      </c>
      <c r="AB7" s="9">
        <f t="shared" si="8"/>
        <v>5173.6000000000004</v>
      </c>
      <c r="AC7" s="8">
        <f>MAX(Z7,AA7,AB7)</f>
        <v>5173.6000000000004</v>
      </c>
    </row>
    <row r="8" spans="1:43" x14ac:dyDescent="0.25">
      <c r="W8" s="1" t="s">
        <v>34</v>
      </c>
      <c r="X8" s="7">
        <v>981</v>
      </c>
      <c r="Y8" s="1" t="s">
        <v>37</v>
      </c>
      <c r="Z8" s="9">
        <f>Z9/X9</f>
        <v>68.67</v>
      </c>
      <c r="AA8" s="9">
        <f>(Z9-X8)/X9</f>
        <v>-29.429999999999996</v>
      </c>
      <c r="AB8" s="9">
        <f>X7</f>
        <v>8</v>
      </c>
      <c r="AC8" s="10">
        <f>HLOOKUP(AC7,Z7:AB8,2,)</f>
        <v>8</v>
      </c>
    </row>
    <row r="9" spans="1:43" x14ac:dyDescent="0.25">
      <c r="W9" s="1" t="s">
        <v>33</v>
      </c>
      <c r="X9" s="7">
        <v>10</v>
      </c>
      <c r="Y9" s="1" t="s">
        <v>32</v>
      </c>
      <c r="Z9" s="1">
        <f>(X9*X6/2*X5) + (X8*(X6-X7)/X6)</f>
        <v>686.7</v>
      </c>
    </row>
    <row r="10" spans="1:43" x14ac:dyDescent="0.25">
      <c r="W10" s="1" t="s">
        <v>30</v>
      </c>
      <c r="X10" s="1" t="s">
        <v>31</v>
      </c>
    </row>
    <row r="11" spans="1:43" x14ac:dyDescent="0.25">
      <c r="W11" s="1">
        <v>0</v>
      </c>
      <c r="X11" s="1">
        <f>IF(W11&lt;=$X$7,($Z$9*W11)-($X$9*0.5*(W11^2)*$X$5),($Z$9*W11)-($X$9*0.5*(W11^2)*$X$5)-($X$8*(W11-$X$7)))</f>
        <v>0</v>
      </c>
    </row>
    <row r="12" spans="1:43" x14ac:dyDescent="0.25">
      <c r="W12" s="1">
        <v>0.05</v>
      </c>
      <c r="X12" s="1">
        <f>IF(W12&lt;=$X$7,($Z$9*W12)-($X$9*0.5*(W12^2)*$X$5),($Z$9*W12)-($X$9*0.5*(W12^2)*$X$5)-($X$8*(W12-$X$7)))</f>
        <v>34.212375000000002</v>
      </c>
    </row>
    <row r="13" spans="1:43" x14ac:dyDescent="0.25">
      <c r="W13" s="1">
        <v>0.1</v>
      </c>
      <c r="X13" s="1">
        <f t="shared" ref="X13:X76" si="9">IF(W13&lt;=$X$7,($Z$9*W13)-($X$9*0.5*(W13^2)*$X$5),($Z$9*W13)-($X$9*0.5*(W13^2)*$X$5)-($X$8*(W13-$X$7)))</f>
        <v>68.179500000000004</v>
      </c>
    </row>
    <row r="14" spans="1:43" x14ac:dyDescent="0.25">
      <c r="W14" s="1">
        <v>0.15</v>
      </c>
      <c r="X14" s="1">
        <f t="shared" si="9"/>
        <v>101.90137500000002</v>
      </c>
    </row>
    <row r="15" spans="1:43" x14ac:dyDescent="0.25">
      <c r="W15" s="1">
        <v>0.2</v>
      </c>
      <c r="X15" s="1">
        <f t="shared" si="9"/>
        <v>135.37800000000001</v>
      </c>
    </row>
    <row r="16" spans="1:43" x14ac:dyDescent="0.25">
      <c r="W16" s="1">
        <v>0.25</v>
      </c>
      <c r="X16" s="1">
        <f t="shared" si="9"/>
        <v>168.609375</v>
      </c>
    </row>
    <row r="17" spans="23:24" x14ac:dyDescent="0.25">
      <c r="W17" s="1">
        <v>0.3</v>
      </c>
      <c r="X17" s="1">
        <f t="shared" si="9"/>
        <v>201.59550000000002</v>
      </c>
    </row>
    <row r="18" spans="23:24" x14ac:dyDescent="0.25">
      <c r="W18" s="1">
        <v>0.35</v>
      </c>
      <c r="X18" s="1">
        <f t="shared" si="9"/>
        <v>234.336375</v>
      </c>
    </row>
    <row r="19" spans="23:24" x14ac:dyDescent="0.25">
      <c r="W19" s="1">
        <v>0.4</v>
      </c>
      <c r="X19" s="1">
        <f t="shared" si="9"/>
        <v>266.83199999999999</v>
      </c>
    </row>
    <row r="20" spans="23:24" x14ac:dyDescent="0.25">
      <c r="W20" s="1">
        <v>0.45</v>
      </c>
      <c r="X20" s="1">
        <f t="shared" si="9"/>
        <v>299.08237500000007</v>
      </c>
    </row>
    <row r="21" spans="23:24" x14ac:dyDescent="0.25">
      <c r="W21" s="1">
        <v>0.5</v>
      </c>
      <c r="X21" s="1">
        <f t="shared" si="9"/>
        <v>331.08750000000003</v>
      </c>
    </row>
    <row r="22" spans="23:24" x14ac:dyDescent="0.25">
      <c r="W22" s="1">
        <v>0.55000000000000004</v>
      </c>
      <c r="X22" s="1">
        <f t="shared" si="9"/>
        <v>362.84737500000006</v>
      </c>
    </row>
    <row r="23" spans="23:24" x14ac:dyDescent="0.25">
      <c r="W23" s="1">
        <v>0.6</v>
      </c>
      <c r="X23" s="1">
        <f t="shared" si="9"/>
        <v>394.36200000000002</v>
      </c>
    </row>
    <row r="24" spans="23:24" x14ac:dyDescent="0.25">
      <c r="W24" s="1">
        <v>0.65</v>
      </c>
      <c r="X24" s="1">
        <f t="shared" si="9"/>
        <v>425.63137499999999</v>
      </c>
    </row>
    <row r="25" spans="23:24" x14ac:dyDescent="0.25">
      <c r="W25" s="1">
        <v>0.7</v>
      </c>
      <c r="X25" s="1">
        <f t="shared" si="9"/>
        <v>456.65550000000002</v>
      </c>
    </row>
    <row r="26" spans="23:24" x14ac:dyDescent="0.25">
      <c r="W26" s="1">
        <v>0.75</v>
      </c>
      <c r="X26" s="1">
        <f t="shared" si="9"/>
        <v>487.4343750000001</v>
      </c>
    </row>
    <row r="27" spans="23:24" x14ac:dyDescent="0.25">
      <c r="W27" s="1">
        <v>0.8</v>
      </c>
      <c r="X27" s="1">
        <f t="shared" si="9"/>
        <v>517.96799999999996</v>
      </c>
    </row>
    <row r="28" spans="23:24" x14ac:dyDescent="0.25">
      <c r="W28" s="1">
        <v>0.85</v>
      </c>
      <c r="X28" s="1">
        <f t="shared" si="9"/>
        <v>548.25637500000005</v>
      </c>
    </row>
    <row r="29" spans="23:24" x14ac:dyDescent="0.25">
      <c r="W29" s="1">
        <v>0.9</v>
      </c>
      <c r="X29" s="1">
        <f t="shared" si="9"/>
        <v>578.29950000000008</v>
      </c>
    </row>
    <row r="30" spans="23:24" x14ac:dyDescent="0.25">
      <c r="W30" s="1">
        <v>0.95</v>
      </c>
      <c r="X30" s="1">
        <f t="shared" si="9"/>
        <v>608.09737500000006</v>
      </c>
    </row>
    <row r="31" spans="23:24" x14ac:dyDescent="0.25">
      <c r="W31" s="1">
        <v>1</v>
      </c>
      <c r="X31" s="1">
        <f t="shared" si="9"/>
        <v>637.65000000000009</v>
      </c>
    </row>
    <row r="32" spans="23:24" x14ac:dyDescent="0.25">
      <c r="W32" s="1">
        <v>1.05</v>
      </c>
      <c r="X32" s="1">
        <f t="shared" si="9"/>
        <v>666.95737500000007</v>
      </c>
    </row>
    <row r="33" spans="23:24" x14ac:dyDescent="0.25">
      <c r="W33" s="1">
        <v>1.1000000000000001</v>
      </c>
      <c r="X33" s="1">
        <f t="shared" si="9"/>
        <v>696.01950000000011</v>
      </c>
    </row>
    <row r="34" spans="23:24" x14ac:dyDescent="0.25">
      <c r="W34" s="1">
        <v>1.1499999999999999</v>
      </c>
      <c r="X34" s="1">
        <f t="shared" si="9"/>
        <v>724.83637500000009</v>
      </c>
    </row>
    <row r="35" spans="23:24" x14ac:dyDescent="0.25">
      <c r="W35" s="1">
        <v>1.2</v>
      </c>
      <c r="X35" s="1">
        <f t="shared" si="9"/>
        <v>753.40800000000013</v>
      </c>
    </row>
    <row r="36" spans="23:24" x14ac:dyDescent="0.25">
      <c r="W36" s="1">
        <v>1.25</v>
      </c>
      <c r="X36" s="1">
        <f t="shared" si="9"/>
        <v>781.734375</v>
      </c>
    </row>
    <row r="37" spans="23:24" x14ac:dyDescent="0.25">
      <c r="W37" s="1">
        <v>1.3</v>
      </c>
      <c r="X37" s="1">
        <f t="shared" si="9"/>
        <v>809.81550000000004</v>
      </c>
    </row>
    <row r="38" spans="23:24" x14ac:dyDescent="0.25">
      <c r="W38" s="1">
        <v>1.35</v>
      </c>
      <c r="X38" s="1">
        <f t="shared" si="9"/>
        <v>837.65137500000003</v>
      </c>
    </row>
    <row r="39" spans="23:24" x14ac:dyDescent="0.25">
      <c r="W39" s="1">
        <v>1.4</v>
      </c>
      <c r="X39" s="1">
        <f t="shared" si="9"/>
        <v>865.24199999999996</v>
      </c>
    </row>
    <row r="40" spans="23:24" x14ac:dyDescent="0.25">
      <c r="W40" s="1">
        <v>1.45</v>
      </c>
      <c r="X40" s="1">
        <f t="shared" si="9"/>
        <v>892.58737500000007</v>
      </c>
    </row>
    <row r="41" spans="23:24" x14ac:dyDescent="0.25">
      <c r="W41" s="1">
        <v>1.5</v>
      </c>
      <c r="X41" s="1">
        <f t="shared" si="9"/>
        <v>919.68750000000023</v>
      </c>
    </row>
    <row r="42" spans="23:24" x14ac:dyDescent="0.25">
      <c r="W42" s="1">
        <v>1.55</v>
      </c>
      <c r="X42" s="1">
        <f t="shared" si="9"/>
        <v>946.54237499999999</v>
      </c>
    </row>
    <row r="43" spans="23:24" x14ac:dyDescent="0.25">
      <c r="W43" s="1">
        <v>1.6</v>
      </c>
      <c r="X43" s="1">
        <f t="shared" si="9"/>
        <v>973.15200000000004</v>
      </c>
    </row>
    <row r="44" spans="23:24" x14ac:dyDescent="0.25">
      <c r="W44" s="1">
        <v>1.65</v>
      </c>
      <c r="X44" s="1">
        <f t="shared" si="9"/>
        <v>999.51637500000004</v>
      </c>
    </row>
    <row r="45" spans="23:24" x14ac:dyDescent="0.25">
      <c r="W45" s="1">
        <v>1.7</v>
      </c>
      <c r="X45" s="1">
        <f t="shared" si="9"/>
        <v>1025.6355000000001</v>
      </c>
    </row>
    <row r="46" spans="23:24" x14ac:dyDescent="0.25">
      <c r="W46" s="1">
        <v>1.75</v>
      </c>
      <c r="X46" s="1">
        <f t="shared" si="9"/>
        <v>1051.5093750000001</v>
      </c>
    </row>
    <row r="47" spans="23:24" x14ac:dyDescent="0.25">
      <c r="W47" s="1">
        <v>1.8</v>
      </c>
      <c r="X47" s="1">
        <f t="shared" si="9"/>
        <v>1077.1380000000001</v>
      </c>
    </row>
    <row r="48" spans="23:24" x14ac:dyDescent="0.25">
      <c r="W48" s="1">
        <v>1.85</v>
      </c>
      <c r="X48" s="1">
        <f t="shared" si="9"/>
        <v>1102.5213750000003</v>
      </c>
    </row>
    <row r="49" spans="23:24" x14ac:dyDescent="0.25">
      <c r="W49" s="1">
        <v>1.9</v>
      </c>
      <c r="X49" s="1">
        <f t="shared" si="9"/>
        <v>1127.6595</v>
      </c>
    </row>
    <row r="50" spans="23:24" x14ac:dyDescent="0.25">
      <c r="W50" s="1">
        <v>1.95</v>
      </c>
      <c r="X50" s="1">
        <f t="shared" si="9"/>
        <v>1152.552375</v>
      </c>
    </row>
    <row r="51" spans="23:24" x14ac:dyDescent="0.25">
      <c r="W51" s="1">
        <v>2</v>
      </c>
      <c r="X51" s="1">
        <f t="shared" si="9"/>
        <v>1177.2</v>
      </c>
    </row>
    <row r="52" spans="23:24" x14ac:dyDescent="0.25">
      <c r="W52" s="1">
        <v>2.0499999999999998</v>
      </c>
      <c r="X52" s="1">
        <f t="shared" si="9"/>
        <v>1201.6023749999999</v>
      </c>
    </row>
    <row r="53" spans="23:24" x14ac:dyDescent="0.25">
      <c r="W53" s="1">
        <v>2.1</v>
      </c>
      <c r="X53" s="1">
        <f t="shared" si="9"/>
        <v>1225.7595000000001</v>
      </c>
    </row>
    <row r="54" spans="23:24" x14ac:dyDescent="0.25">
      <c r="W54" s="1">
        <v>2.15</v>
      </c>
      <c r="X54" s="1">
        <f t="shared" si="9"/>
        <v>1249.6713749999999</v>
      </c>
    </row>
    <row r="55" spans="23:24" x14ac:dyDescent="0.25">
      <c r="W55" s="1">
        <v>2.2000000000000002</v>
      </c>
      <c r="X55" s="1">
        <f t="shared" si="9"/>
        <v>1273.3380000000002</v>
      </c>
    </row>
    <row r="56" spans="23:24" x14ac:dyDescent="0.25">
      <c r="W56" s="1">
        <v>2.25</v>
      </c>
      <c r="X56" s="1">
        <f t="shared" si="9"/>
        <v>1296.7593750000001</v>
      </c>
    </row>
    <row r="57" spans="23:24" x14ac:dyDescent="0.25">
      <c r="W57" s="1">
        <v>2.2999999999999998</v>
      </c>
      <c r="X57" s="1">
        <f t="shared" si="9"/>
        <v>1319.9355</v>
      </c>
    </row>
    <row r="58" spans="23:24" x14ac:dyDescent="0.25">
      <c r="W58" s="1">
        <v>2.35</v>
      </c>
      <c r="X58" s="1">
        <f t="shared" si="9"/>
        <v>1342.8663750000001</v>
      </c>
    </row>
    <row r="59" spans="23:24" x14ac:dyDescent="0.25">
      <c r="W59" s="1">
        <v>2.4</v>
      </c>
      <c r="X59" s="1">
        <f t="shared" si="9"/>
        <v>1365.5520000000001</v>
      </c>
    </row>
    <row r="60" spans="23:24" x14ac:dyDescent="0.25">
      <c r="W60" s="1">
        <v>2.4500000000000002</v>
      </c>
      <c r="X60" s="1">
        <f t="shared" si="9"/>
        <v>1387.992375</v>
      </c>
    </row>
    <row r="61" spans="23:24" x14ac:dyDescent="0.25">
      <c r="W61" s="1">
        <v>2.5</v>
      </c>
      <c r="X61" s="1">
        <f t="shared" si="9"/>
        <v>1410.1875</v>
      </c>
    </row>
    <row r="62" spans="23:24" x14ac:dyDescent="0.25">
      <c r="W62" s="1">
        <v>2.5499999999999998</v>
      </c>
      <c r="X62" s="1">
        <f t="shared" si="9"/>
        <v>1432.137375</v>
      </c>
    </row>
    <row r="63" spans="23:24" x14ac:dyDescent="0.25">
      <c r="W63" s="1">
        <v>2.6</v>
      </c>
      <c r="X63" s="1">
        <f t="shared" si="9"/>
        <v>1453.8420000000001</v>
      </c>
    </row>
    <row r="64" spans="23:24" x14ac:dyDescent="0.25">
      <c r="W64" s="1">
        <v>2.65</v>
      </c>
      <c r="X64" s="1">
        <f t="shared" si="9"/>
        <v>1475.301375</v>
      </c>
    </row>
    <row r="65" spans="23:24" x14ac:dyDescent="0.25">
      <c r="W65" s="1">
        <v>2.7</v>
      </c>
      <c r="X65" s="1">
        <f t="shared" si="9"/>
        <v>1496.5155</v>
      </c>
    </row>
    <row r="66" spans="23:24" x14ac:dyDescent="0.25">
      <c r="W66" s="1">
        <v>2.75</v>
      </c>
      <c r="X66" s="1">
        <f t="shared" si="9"/>
        <v>1517.4843750000002</v>
      </c>
    </row>
    <row r="67" spans="23:24" x14ac:dyDescent="0.25">
      <c r="W67" s="1">
        <v>2.8</v>
      </c>
      <c r="X67" s="1">
        <f t="shared" si="9"/>
        <v>1538.2080000000001</v>
      </c>
    </row>
    <row r="68" spans="23:24" x14ac:dyDescent="0.25">
      <c r="W68" s="1">
        <v>2.85</v>
      </c>
      <c r="X68" s="1">
        <f t="shared" si="9"/>
        <v>1558.6863750000002</v>
      </c>
    </row>
    <row r="69" spans="23:24" x14ac:dyDescent="0.25">
      <c r="W69" s="1">
        <v>2.9</v>
      </c>
      <c r="X69" s="1">
        <f t="shared" si="9"/>
        <v>1578.9195</v>
      </c>
    </row>
    <row r="70" spans="23:24" x14ac:dyDescent="0.25">
      <c r="W70" s="1">
        <v>2.95</v>
      </c>
      <c r="X70" s="1">
        <f t="shared" si="9"/>
        <v>1598.9073750000002</v>
      </c>
    </row>
    <row r="71" spans="23:24" x14ac:dyDescent="0.25">
      <c r="W71" s="1">
        <v>3</v>
      </c>
      <c r="X71" s="1">
        <f t="shared" si="9"/>
        <v>1618.6500000000003</v>
      </c>
    </row>
    <row r="72" spans="23:24" x14ac:dyDescent="0.25">
      <c r="W72" s="1">
        <v>3.05</v>
      </c>
      <c r="X72" s="1">
        <f t="shared" si="9"/>
        <v>1638.147375</v>
      </c>
    </row>
    <row r="73" spans="23:24" x14ac:dyDescent="0.25">
      <c r="W73" s="1">
        <v>3.1</v>
      </c>
      <c r="X73" s="1">
        <f t="shared" si="9"/>
        <v>1657.3995</v>
      </c>
    </row>
    <row r="74" spans="23:24" x14ac:dyDescent="0.25">
      <c r="W74" s="1">
        <v>3.15</v>
      </c>
      <c r="X74" s="1">
        <f t="shared" si="9"/>
        <v>1676.406375</v>
      </c>
    </row>
    <row r="75" spans="23:24" x14ac:dyDescent="0.25">
      <c r="W75" s="1">
        <v>3.2</v>
      </c>
      <c r="X75" s="1">
        <f t="shared" si="9"/>
        <v>1695.1679999999999</v>
      </c>
    </row>
    <row r="76" spans="23:24" x14ac:dyDescent="0.25">
      <c r="W76" s="1">
        <v>3.25</v>
      </c>
      <c r="X76" s="1">
        <f t="shared" si="9"/>
        <v>1713.684375</v>
      </c>
    </row>
    <row r="77" spans="23:24" x14ac:dyDescent="0.25">
      <c r="W77" s="1">
        <v>3.3</v>
      </c>
      <c r="X77" s="1">
        <f t="shared" ref="X77:X140" si="10">IF(W77&lt;=$X$7,($Z$9*W77)-($X$9*0.5*(W77^2)*$X$5),($Z$9*W77)-($X$9*0.5*(W77^2)*$X$5)-($X$8*(W77-$X$7)))</f>
        <v>1731.9555</v>
      </c>
    </row>
    <row r="78" spans="23:24" x14ac:dyDescent="0.25">
      <c r="W78" s="1">
        <v>3.35</v>
      </c>
      <c r="X78" s="1">
        <f t="shared" si="10"/>
        <v>1749.9813750000003</v>
      </c>
    </row>
    <row r="79" spans="23:24" x14ac:dyDescent="0.25">
      <c r="W79" s="1">
        <v>3.4</v>
      </c>
      <c r="X79" s="1">
        <f t="shared" si="10"/>
        <v>1767.7620000000002</v>
      </c>
    </row>
    <row r="80" spans="23:24" x14ac:dyDescent="0.25">
      <c r="W80" s="1">
        <v>3.45</v>
      </c>
      <c r="X80" s="1">
        <f t="shared" si="10"/>
        <v>1785.2973750000001</v>
      </c>
    </row>
    <row r="81" spans="23:24" x14ac:dyDescent="0.25">
      <c r="W81" s="1">
        <v>3.5</v>
      </c>
      <c r="X81" s="1">
        <f t="shared" si="10"/>
        <v>1802.5875000000001</v>
      </c>
    </row>
    <row r="82" spans="23:24" x14ac:dyDescent="0.25">
      <c r="W82" s="1">
        <v>3.55</v>
      </c>
      <c r="X82" s="1">
        <f t="shared" si="10"/>
        <v>1819.6323749999999</v>
      </c>
    </row>
    <row r="83" spans="23:24" x14ac:dyDescent="0.25">
      <c r="W83" s="1">
        <v>3.6</v>
      </c>
      <c r="X83" s="1">
        <f t="shared" si="10"/>
        <v>1836.4320000000002</v>
      </c>
    </row>
    <row r="84" spans="23:24" x14ac:dyDescent="0.25">
      <c r="W84" s="1">
        <v>3.65</v>
      </c>
      <c r="X84" s="1">
        <f t="shared" si="10"/>
        <v>1852.986375</v>
      </c>
    </row>
    <row r="85" spans="23:24" x14ac:dyDescent="0.25">
      <c r="W85" s="1">
        <v>3.7</v>
      </c>
      <c r="X85" s="1">
        <f t="shared" si="10"/>
        <v>1869.2955000000004</v>
      </c>
    </row>
    <row r="86" spans="23:24" x14ac:dyDescent="0.25">
      <c r="W86" s="1">
        <v>3.75</v>
      </c>
      <c r="X86" s="1">
        <f t="shared" si="10"/>
        <v>1885.359375</v>
      </c>
    </row>
    <row r="87" spans="23:24" x14ac:dyDescent="0.25">
      <c r="W87" s="1">
        <v>3.8</v>
      </c>
      <c r="X87" s="1">
        <f t="shared" si="10"/>
        <v>1901.1779999999999</v>
      </c>
    </row>
    <row r="88" spans="23:24" x14ac:dyDescent="0.25">
      <c r="W88" s="1">
        <v>3.85</v>
      </c>
      <c r="X88" s="1">
        <f t="shared" si="10"/>
        <v>1916.7513749999998</v>
      </c>
    </row>
    <row r="89" spans="23:24" x14ac:dyDescent="0.25">
      <c r="W89" s="1">
        <v>3.9</v>
      </c>
      <c r="X89" s="1">
        <f t="shared" si="10"/>
        <v>1932.0795000000001</v>
      </c>
    </row>
    <row r="90" spans="23:24" x14ac:dyDescent="0.25">
      <c r="W90" s="1">
        <v>3.95</v>
      </c>
      <c r="X90" s="1">
        <f t="shared" si="10"/>
        <v>1947.1623750000001</v>
      </c>
    </row>
    <row r="91" spans="23:24" x14ac:dyDescent="0.25">
      <c r="W91" s="1">
        <v>4</v>
      </c>
      <c r="X91" s="1">
        <f t="shared" si="10"/>
        <v>1962</v>
      </c>
    </row>
    <row r="92" spans="23:24" x14ac:dyDescent="0.25">
      <c r="W92" s="1">
        <v>4.05</v>
      </c>
      <c r="X92" s="1">
        <f t="shared" si="10"/>
        <v>1976.5923750000002</v>
      </c>
    </row>
    <row r="93" spans="23:24" x14ac:dyDescent="0.25">
      <c r="W93" s="1">
        <v>4.0999999999999996</v>
      </c>
      <c r="X93" s="1">
        <f t="shared" si="10"/>
        <v>1990.9395</v>
      </c>
    </row>
    <row r="94" spans="23:24" x14ac:dyDescent="0.25">
      <c r="W94" s="1">
        <v>4.1500000000000004</v>
      </c>
      <c r="X94" s="1">
        <f t="shared" si="10"/>
        <v>2005.0413750000002</v>
      </c>
    </row>
    <row r="95" spans="23:24" x14ac:dyDescent="0.25">
      <c r="W95" s="1">
        <v>4.2</v>
      </c>
      <c r="X95" s="1">
        <f t="shared" si="10"/>
        <v>2018.8980000000001</v>
      </c>
    </row>
    <row r="96" spans="23:24" x14ac:dyDescent="0.25">
      <c r="W96" s="1">
        <v>4.25</v>
      </c>
      <c r="X96" s="1">
        <f t="shared" si="10"/>
        <v>2032.5093750000003</v>
      </c>
    </row>
    <row r="97" spans="23:24" x14ac:dyDescent="0.25">
      <c r="W97" s="1">
        <v>4.3</v>
      </c>
      <c r="X97" s="1">
        <f t="shared" si="10"/>
        <v>2045.8755000000001</v>
      </c>
    </row>
    <row r="98" spans="23:24" x14ac:dyDescent="0.25">
      <c r="W98" s="1">
        <v>4.3499999999999996</v>
      </c>
      <c r="X98" s="1">
        <f t="shared" si="10"/>
        <v>2058.9963750000002</v>
      </c>
    </row>
    <row r="99" spans="23:24" x14ac:dyDescent="0.25">
      <c r="W99" s="1">
        <v>4.4000000000000004</v>
      </c>
      <c r="X99" s="1">
        <f t="shared" si="10"/>
        <v>2071.8720000000003</v>
      </c>
    </row>
    <row r="100" spans="23:24" x14ac:dyDescent="0.25">
      <c r="W100" s="1">
        <v>4.45</v>
      </c>
      <c r="X100" s="1">
        <f t="shared" si="10"/>
        <v>2084.502375</v>
      </c>
    </row>
    <row r="101" spans="23:24" x14ac:dyDescent="0.25">
      <c r="W101" s="1">
        <v>4.5</v>
      </c>
      <c r="X101" s="1">
        <f t="shared" si="10"/>
        <v>2096.8874999999998</v>
      </c>
    </row>
    <row r="102" spans="23:24" x14ac:dyDescent="0.25">
      <c r="W102" s="1">
        <v>4.55</v>
      </c>
      <c r="X102" s="1">
        <f t="shared" si="10"/>
        <v>2109.0273750000001</v>
      </c>
    </row>
    <row r="103" spans="23:24" x14ac:dyDescent="0.25">
      <c r="W103" s="1">
        <v>4.5999999999999996</v>
      </c>
      <c r="X103" s="1">
        <f t="shared" si="10"/>
        <v>2120.9220000000005</v>
      </c>
    </row>
    <row r="104" spans="23:24" x14ac:dyDescent="0.25">
      <c r="W104" s="1">
        <v>4.6500000000000004</v>
      </c>
      <c r="X104" s="1">
        <f t="shared" si="10"/>
        <v>2132.5713750000004</v>
      </c>
    </row>
    <row r="105" spans="23:24" x14ac:dyDescent="0.25">
      <c r="W105" s="1">
        <v>4.7</v>
      </c>
      <c r="X105" s="1">
        <f t="shared" si="10"/>
        <v>2143.9755</v>
      </c>
    </row>
    <row r="106" spans="23:24" x14ac:dyDescent="0.25">
      <c r="W106" s="1">
        <v>4.75</v>
      </c>
      <c r="X106" s="1">
        <f t="shared" si="10"/>
        <v>2155.1343750000005</v>
      </c>
    </row>
    <row r="107" spans="23:24" x14ac:dyDescent="0.25">
      <c r="W107" s="1">
        <v>4.8</v>
      </c>
      <c r="X107" s="1">
        <f t="shared" si="10"/>
        <v>2166.0480000000007</v>
      </c>
    </row>
    <row r="108" spans="23:24" x14ac:dyDescent="0.25">
      <c r="W108" s="1">
        <v>4.8499999999999996</v>
      </c>
      <c r="X108" s="1">
        <f t="shared" si="10"/>
        <v>2176.716375</v>
      </c>
    </row>
    <row r="109" spans="23:24" x14ac:dyDescent="0.25">
      <c r="W109" s="1">
        <v>4.9000000000000004</v>
      </c>
      <c r="X109" s="1">
        <f t="shared" si="10"/>
        <v>2187.1395000000002</v>
      </c>
    </row>
    <row r="110" spans="23:24" x14ac:dyDescent="0.25">
      <c r="W110" s="1">
        <v>4.95</v>
      </c>
      <c r="X110" s="1">
        <f t="shared" si="10"/>
        <v>2197.3173750000005</v>
      </c>
    </row>
    <row r="111" spans="23:24" x14ac:dyDescent="0.25">
      <c r="W111" s="1">
        <v>5</v>
      </c>
      <c r="X111" s="1">
        <f t="shared" si="10"/>
        <v>2207.25</v>
      </c>
    </row>
    <row r="112" spans="23:24" x14ac:dyDescent="0.25">
      <c r="W112" s="1">
        <v>5.05</v>
      </c>
      <c r="X112" s="1">
        <f t="shared" si="10"/>
        <v>2216.937375</v>
      </c>
    </row>
    <row r="113" spans="23:24" x14ac:dyDescent="0.25">
      <c r="W113" s="1">
        <v>5.0999999999999996</v>
      </c>
      <c r="X113" s="1">
        <f t="shared" si="10"/>
        <v>2226.3795</v>
      </c>
    </row>
    <row r="114" spans="23:24" x14ac:dyDescent="0.25">
      <c r="W114" s="1">
        <v>5.15</v>
      </c>
      <c r="X114" s="1">
        <f t="shared" si="10"/>
        <v>2235.5763750000006</v>
      </c>
    </row>
    <row r="115" spans="23:24" x14ac:dyDescent="0.25">
      <c r="W115" s="1">
        <v>5.2</v>
      </c>
      <c r="X115" s="1">
        <f t="shared" si="10"/>
        <v>2244.5280000000002</v>
      </c>
    </row>
    <row r="116" spans="23:24" x14ac:dyDescent="0.25">
      <c r="W116" s="1">
        <v>5.25</v>
      </c>
      <c r="X116" s="1">
        <f t="shared" si="10"/>
        <v>2253.234375</v>
      </c>
    </row>
    <row r="117" spans="23:24" x14ac:dyDescent="0.25">
      <c r="W117" s="1">
        <v>5.3</v>
      </c>
      <c r="X117" s="1">
        <f t="shared" si="10"/>
        <v>2261.6955000000003</v>
      </c>
    </row>
    <row r="118" spans="23:24" x14ac:dyDescent="0.25">
      <c r="W118" s="1">
        <v>5.35</v>
      </c>
      <c r="X118" s="1">
        <f t="shared" si="10"/>
        <v>2269.9113749999997</v>
      </c>
    </row>
    <row r="119" spans="23:24" x14ac:dyDescent="0.25">
      <c r="W119" s="1">
        <v>5.4</v>
      </c>
      <c r="X119" s="1">
        <f t="shared" si="10"/>
        <v>2277.8820000000001</v>
      </c>
    </row>
    <row r="120" spans="23:24" x14ac:dyDescent="0.25">
      <c r="W120" s="1">
        <v>5.45</v>
      </c>
      <c r="X120" s="1">
        <f t="shared" si="10"/>
        <v>2285.6073750000005</v>
      </c>
    </row>
    <row r="121" spans="23:24" x14ac:dyDescent="0.25">
      <c r="W121" s="1">
        <v>5.5</v>
      </c>
      <c r="X121" s="1">
        <f t="shared" si="10"/>
        <v>2293.0875000000005</v>
      </c>
    </row>
    <row r="122" spans="23:24" x14ac:dyDescent="0.25">
      <c r="W122" s="1">
        <v>5.55</v>
      </c>
      <c r="X122" s="1">
        <f t="shared" si="10"/>
        <v>2300.3223749999997</v>
      </c>
    </row>
    <row r="123" spans="23:24" x14ac:dyDescent="0.25">
      <c r="W123" s="1">
        <v>5.6</v>
      </c>
      <c r="X123" s="1">
        <f t="shared" si="10"/>
        <v>2307.3119999999999</v>
      </c>
    </row>
    <row r="124" spans="23:24" x14ac:dyDescent="0.25">
      <c r="W124" s="1">
        <v>5.65</v>
      </c>
      <c r="X124" s="1">
        <f t="shared" si="10"/>
        <v>2314.0563750000001</v>
      </c>
    </row>
    <row r="125" spans="23:24" x14ac:dyDescent="0.25">
      <c r="W125" s="1">
        <v>5.7</v>
      </c>
      <c r="X125" s="1">
        <f t="shared" si="10"/>
        <v>2320.5555000000004</v>
      </c>
    </row>
    <row r="126" spans="23:24" x14ac:dyDescent="0.25">
      <c r="W126" s="1">
        <v>5.75</v>
      </c>
      <c r="X126" s="1">
        <f t="shared" si="10"/>
        <v>2326.8093749999998</v>
      </c>
    </row>
    <row r="127" spans="23:24" x14ac:dyDescent="0.25">
      <c r="W127" s="1">
        <v>5.8</v>
      </c>
      <c r="X127" s="1">
        <f t="shared" si="10"/>
        <v>2332.8180000000002</v>
      </c>
    </row>
    <row r="128" spans="23:24" x14ac:dyDescent="0.25">
      <c r="W128" s="1">
        <v>5.85</v>
      </c>
      <c r="X128" s="1">
        <f t="shared" si="10"/>
        <v>2338.5813750000002</v>
      </c>
    </row>
    <row r="129" spans="23:24" x14ac:dyDescent="0.25">
      <c r="W129" s="1">
        <v>5.9</v>
      </c>
      <c r="X129" s="1">
        <f t="shared" si="10"/>
        <v>2344.0995000000003</v>
      </c>
    </row>
    <row r="130" spans="23:24" x14ac:dyDescent="0.25">
      <c r="W130" s="1">
        <v>5.95</v>
      </c>
      <c r="X130" s="1">
        <f t="shared" si="10"/>
        <v>2349.3723749999999</v>
      </c>
    </row>
    <row r="131" spans="23:24" x14ac:dyDescent="0.25">
      <c r="W131" s="1">
        <v>6</v>
      </c>
      <c r="X131" s="1">
        <f t="shared" si="10"/>
        <v>2354.4000000000005</v>
      </c>
    </row>
    <row r="132" spans="23:24" x14ac:dyDescent="0.25">
      <c r="W132" s="1">
        <v>6.05</v>
      </c>
      <c r="X132" s="1">
        <f t="shared" si="10"/>
        <v>2359.1823749999999</v>
      </c>
    </row>
    <row r="133" spans="23:24" x14ac:dyDescent="0.25">
      <c r="W133" s="1">
        <v>6.1</v>
      </c>
      <c r="X133" s="1">
        <f t="shared" si="10"/>
        <v>2363.7195000000002</v>
      </c>
    </row>
    <row r="134" spans="23:24" x14ac:dyDescent="0.25">
      <c r="W134" s="1">
        <v>6.15</v>
      </c>
      <c r="X134" s="1">
        <f t="shared" si="10"/>
        <v>2368.011375000001</v>
      </c>
    </row>
    <row r="135" spans="23:24" x14ac:dyDescent="0.25">
      <c r="W135" s="1">
        <v>6.2</v>
      </c>
      <c r="X135" s="1">
        <f t="shared" si="10"/>
        <v>2372.058</v>
      </c>
    </row>
    <row r="136" spans="23:24" x14ac:dyDescent="0.25">
      <c r="W136" s="1">
        <v>6.25</v>
      </c>
      <c r="X136" s="1">
        <f t="shared" si="10"/>
        <v>2375.859375</v>
      </c>
    </row>
    <row r="137" spans="23:24" x14ac:dyDescent="0.25">
      <c r="W137" s="1">
        <v>6.3</v>
      </c>
      <c r="X137" s="1">
        <f t="shared" si="10"/>
        <v>2379.4155000000001</v>
      </c>
    </row>
    <row r="138" spans="23:24" x14ac:dyDescent="0.25">
      <c r="W138" s="1">
        <v>6.35</v>
      </c>
      <c r="X138" s="1">
        <f t="shared" si="10"/>
        <v>2382.7263750000002</v>
      </c>
    </row>
    <row r="139" spans="23:24" x14ac:dyDescent="0.25">
      <c r="W139" s="1">
        <v>6.4</v>
      </c>
      <c r="X139" s="1">
        <f t="shared" si="10"/>
        <v>2385.7919999999995</v>
      </c>
    </row>
    <row r="140" spans="23:24" x14ac:dyDescent="0.25">
      <c r="W140" s="1">
        <v>6.45</v>
      </c>
      <c r="X140" s="1">
        <f t="shared" si="10"/>
        <v>2388.6123750000002</v>
      </c>
    </row>
    <row r="141" spans="23:24" x14ac:dyDescent="0.25">
      <c r="W141" s="1">
        <v>6.5</v>
      </c>
      <c r="X141" s="1">
        <f t="shared" ref="X141:X204" si="11">IF(W141&lt;=$X$7,($Z$9*W141)-($X$9*0.5*(W141^2)*$X$5),($Z$9*W141)-($X$9*0.5*(W141^2)*$X$5)-($X$8*(W141-$X$7)))</f>
        <v>2391.1875</v>
      </c>
    </row>
    <row r="142" spans="23:24" x14ac:dyDescent="0.25">
      <c r="W142" s="1">
        <v>6.55</v>
      </c>
      <c r="X142" s="1">
        <f t="shared" si="11"/>
        <v>2393.5173750000004</v>
      </c>
    </row>
    <row r="143" spans="23:24" x14ac:dyDescent="0.25">
      <c r="W143" s="1">
        <v>6.6</v>
      </c>
      <c r="X143" s="1">
        <f t="shared" si="11"/>
        <v>2395.6020000000003</v>
      </c>
    </row>
    <row r="144" spans="23:24" x14ac:dyDescent="0.25">
      <c r="W144" s="1">
        <v>6.6669999999999998</v>
      </c>
      <c r="X144" s="1">
        <f t="shared" si="11"/>
        <v>2398.0108945500001</v>
      </c>
    </row>
    <row r="145" spans="23:24" x14ac:dyDescent="0.25">
      <c r="W145" s="1">
        <v>6.7</v>
      </c>
      <c r="X145" s="1">
        <f t="shared" si="11"/>
        <v>2399.0355000000004</v>
      </c>
    </row>
    <row r="146" spans="23:24" x14ac:dyDescent="0.25">
      <c r="W146" s="1">
        <v>6.75</v>
      </c>
      <c r="X146" s="1">
        <f t="shared" si="11"/>
        <v>2400.3843750000001</v>
      </c>
    </row>
    <row r="147" spans="23:24" x14ac:dyDescent="0.25">
      <c r="W147" s="1">
        <v>6.8</v>
      </c>
      <c r="X147" s="1">
        <f t="shared" si="11"/>
        <v>2401.4880000000003</v>
      </c>
    </row>
    <row r="148" spans="23:24" x14ac:dyDescent="0.25">
      <c r="W148" s="1">
        <v>6.85</v>
      </c>
      <c r="X148" s="1">
        <f t="shared" si="11"/>
        <v>2402.346375000001</v>
      </c>
    </row>
    <row r="149" spans="23:24" x14ac:dyDescent="0.25">
      <c r="W149" s="1">
        <v>6.9</v>
      </c>
      <c r="X149" s="1">
        <f t="shared" si="11"/>
        <v>2402.9594999999999</v>
      </c>
    </row>
    <row r="150" spans="23:24" x14ac:dyDescent="0.25">
      <c r="W150" s="1">
        <v>6.95</v>
      </c>
      <c r="X150" s="1">
        <f t="shared" si="11"/>
        <v>2403.3273750000003</v>
      </c>
    </row>
    <row r="151" spans="23:24" x14ac:dyDescent="0.25">
      <c r="W151" s="1">
        <v>7</v>
      </c>
      <c r="X151" s="1">
        <f t="shared" si="11"/>
        <v>2403.4500000000003</v>
      </c>
    </row>
    <row r="152" spans="23:24" x14ac:dyDescent="0.25">
      <c r="W152" s="1">
        <v>7.05</v>
      </c>
      <c r="X152" s="1">
        <f t="shared" si="11"/>
        <v>2403.3273750000008</v>
      </c>
    </row>
    <row r="153" spans="23:24" x14ac:dyDescent="0.25">
      <c r="W153" s="1">
        <v>7.1</v>
      </c>
      <c r="X153" s="1">
        <f t="shared" si="11"/>
        <v>2402.9594999999999</v>
      </c>
    </row>
    <row r="154" spans="23:24" x14ac:dyDescent="0.25">
      <c r="W154" s="1">
        <v>7.15</v>
      </c>
      <c r="X154" s="1">
        <f t="shared" si="11"/>
        <v>2402.3463750000005</v>
      </c>
    </row>
    <row r="155" spans="23:24" x14ac:dyDescent="0.25">
      <c r="W155" s="1">
        <v>7.2</v>
      </c>
      <c r="X155" s="1">
        <f t="shared" si="11"/>
        <v>2401.4880000000003</v>
      </c>
    </row>
    <row r="156" spans="23:24" x14ac:dyDescent="0.25">
      <c r="W156" s="1">
        <v>7.25</v>
      </c>
      <c r="X156" s="1">
        <f t="shared" si="11"/>
        <v>2400.3843750000005</v>
      </c>
    </row>
    <row r="157" spans="23:24" x14ac:dyDescent="0.25">
      <c r="W157" s="1">
        <v>7.3</v>
      </c>
      <c r="X157" s="1">
        <f t="shared" si="11"/>
        <v>2399.0355</v>
      </c>
    </row>
    <row r="158" spans="23:24" x14ac:dyDescent="0.25">
      <c r="W158" s="1">
        <v>7.35</v>
      </c>
      <c r="X158" s="1">
        <f t="shared" si="11"/>
        <v>2397.4413750000003</v>
      </c>
    </row>
    <row r="159" spans="23:24" x14ac:dyDescent="0.25">
      <c r="W159" s="1">
        <v>7.4</v>
      </c>
      <c r="X159" s="1">
        <f t="shared" si="11"/>
        <v>2395.6020000000008</v>
      </c>
    </row>
    <row r="160" spans="23:24" x14ac:dyDescent="0.25">
      <c r="W160" s="1">
        <v>7.45</v>
      </c>
      <c r="X160" s="1">
        <f t="shared" si="11"/>
        <v>2393.5173750000004</v>
      </c>
    </row>
    <row r="161" spans="23:30" x14ac:dyDescent="0.25">
      <c r="W161" s="1">
        <v>7.5</v>
      </c>
      <c r="X161" s="1">
        <f t="shared" si="11"/>
        <v>2391.1875</v>
      </c>
    </row>
    <row r="162" spans="23:30" x14ac:dyDescent="0.25">
      <c r="W162" s="1">
        <v>7.55</v>
      </c>
      <c r="X162" s="1">
        <f t="shared" si="11"/>
        <v>2388.6123750000002</v>
      </c>
    </row>
    <row r="163" spans="23:30" x14ac:dyDescent="0.25">
      <c r="W163" s="1">
        <v>7.6</v>
      </c>
      <c r="X163" s="1">
        <f t="shared" si="11"/>
        <v>2385.7919999999999</v>
      </c>
    </row>
    <row r="164" spans="23:30" x14ac:dyDescent="0.25">
      <c r="W164" s="1">
        <v>7.65</v>
      </c>
      <c r="X164" s="1">
        <f t="shared" si="11"/>
        <v>2382.7263750000002</v>
      </c>
    </row>
    <row r="165" spans="23:30" x14ac:dyDescent="0.25">
      <c r="W165" s="1">
        <v>7.7</v>
      </c>
      <c r="X165" s="1">
        <f t="shared" si="11"/>
        <v>2379.4154999999996</v>
      </c>
      <c r="AD165" s="1">
        <f xml:space="preserve"> (45*8.1) - (2.5*(8.1^2)) - (100*(8.1-8))</f>
        <v>190.47500000000002</v>
      </c>
    </row>
    <row r="166" spans="23:30" x14ac:dyDescent="0.25">
      <c r="W166" s="1">
        <v>7.75</v>
      </c>
      <c r="X166" s="1">
        <f t="shared" si="11"/>
        <v>2375.859375</v>
      </c>
    </row>
    <row r="167" spans="23:30" x14ac:dyDescent="0.25">
      <c r="W167" s="1">
        <v>7.8</v>
      </c>
      <c r="X167" s="1">
        <f t="shared" si="11"/>
        <v>2372.058</v>
      </c>
    </row>
    <row r="168" spans="23:30" x14ac:dyDescent="0.25">
      <c r="W168" s="1">
        <v>7.85</v>
      </c>
      <c r="X168" s="1">
        <f t="shared" si="11"/>
        <v>2368.0113750000005</v>
      </c>
    </row>
    <row r="169" spans="23:30" x14ac:dyDescent="0.25">
      <c r="W169" s="1">
        <v>7.9</v>
      </c>
      <c r="X169" s="1">
        <f t="shared" si="11"/>
        <v>2363.7195000000002</v>
      </c>
    </row>
    <row r="170" spans="23:30" x14ac:dyDescent="0.25">
      <c r="W170" s="1">
        <v>7.95</v>
      </c>
      <c r="X170" s="1">
        <f t="shared" si="11"/>
        <v>2359.1823750000003</v>
      </c>
    </row>
    <row r="171" spans="23:30" x14ac:dyDescent="0.25">
      <c r="W171" s="1">
        <v>7.9999999900000001</v>
      </c>
      <c r="X171" s="1">
        <f t="shared" si="11"/>
        <v>2354.4000009810006</v>
      </c>
    </row>
    <row r="172" spans="23:30" x14ac:dyDescent="0.25">
      <c r="W172" s="1">
        <v>8</v>
      </c>
      <c r="X172" s="1">
        <f t="shared" si="11"/>
        <v>2354.4</v>
      </c>
    </row>
    <row r="173" spans="23:30" x14ac:dyDescent="0.25">
      <c r="W173" s="1">
        <v>8.0500000000000007</v>
      </c>
      <c r="X173" s="1">
        <f t="shared" si="11"/>
        <v>2300.3223749999993</v>
      </c>
    </row>
    <row r="174" spans="23:30" x14ac:dyDescent="0.25">
      <c r="W174" s="1">
        <v>8.1</v>
      </c>
      <c r="X174" s="1">
        <f t="shared" si="11"/>
        <v>2245.9995000000008</v>
      </c>
    </row>
    <row r="175" spans="23:30" x14ac:dyDescent="0.25">
      <c r="W175" s="1">
        <v>8.15</v>
      </c>
      <c r="X175" s="1">
        <f t="shared" si="11"/>
        <v>2191.4313749999997</v>
      </c>
    </row>
    <row r="176" spans="23:30" x14ac:dyDescent="0.25">
      <c r="W176" s="1">
        <v>8.1999999999999993</v>
      </c>
      <c r="X176" s="1">
        <f t="shared" si="11"/>
        <v>2136.6180000000004</v>
      </c>
    </row>
    <row r="177" spans="23:24" x14ac:dyDescent="0.25">
      <c r="W177" s="1">
        <v>8.25</v>
      </c>
      <c r="X177" s="1">
        <f t="shared" si="11"/>
        <v>2081.5593750000003</v>
      </c>
    </row>
    <row r="178" spans="23:24" x14ac:dyDescent="0.25">
      <c r="W178" s="1">
        <v>8.3000000000000007</v>
      </c>
      <c r="X178" s="1">
        <f t="shared" si="11"/>
        <v>2026.2554999999993</v>
      </c>
    </row>
    <row r="179" spans="23:24" x14ac:dyDescent="0.25">
      <c r="W179" s="1">
        <v>8.35</v>
      </c>
      <c r="X179" s="1">
        <f t="shared" si="11"/>
        <v>1970.7063750000004</v>
      </c>
    </row>
    <row r="180" spans="23:24" x14ac:dyDescent="0.25">
      <c r="W180" s="1">
        <v>8.4</v>
      </c>
      <c r="X180" s="1">
        <f t="shared" si="11"/>
        <v>1914.912</v>
      </c>
    </row>
    <row r="181" spans="23:24" x14ac:dyDescent="0.25">
      <c r="W181" s="1">
        <v>8.4499999999999993</v>
      </c>
      <c r="X181" s="1">
        <f t="shared" si="11"/>
        <v>1858.8723750000008</v>
      </c>
    </row>
    <row r="182" spans="23:24" x14ac:dyDescent="0.25">
      <c r="W182" s="1">
        <v>8.5</v>
      </c>
      <c r="X182" s="1">
        <f t="shared" si="11"/>
        <v>1802.5875000000005</v>
      </c>
    </row>
    <row r="183" spans="23:24" x14ac:dyDescent="0.25">
      <c r="W183" s="1">
        <v>8.5500000000000007</v>
      </c>
      <c r="X183" s="1">
        <f t="shared" si="11"/>
        <v>1746.0573749999994</v>
      </c>
    </row>
    <row r="184" spans="23:24" x14ac:dyDescent="0.25">
      <c r="W184" s="1">
        <v>8.6</v>
      </c>
      <c r="X184" s="1">
        <f t="shared" si="11"/>
        <v>1689.2820000000004</v>
      </c>
    </row>
    <row r="185" spans="23:24" x14ac:dyDescent="0.25">
      <c r="W185" s="1">
        <v>8.65</v>
      </c>
      <c r="X185" s="1">
        <f t="shared" si="11"/>
        <v>1632.2613750000003</v>
      </c>
    </row>
    <row r="186" spans="23:24" x14ac:dyDescent="0.25">
      <c r="W186" s="1">
        <v>8.6999999999999993</v>
      </c>
      <c r="X186" s="1">
        <f t="shared" si="11"/>
        <v>1574.9955000000009</v>
      </c>
    </row>
    <row r="187" spans="23:24" x14ac:dyDescent="0.25">
      <c r="W187" s="1">
        <v>8.75</v>
      </c>
      <c r="X187" s="1">
        <f t="shared" si="11"/>
        <v>1517.484375</v>
      </c>
    </row>
    <row r="188" spans="23:24" x14ac:dyDescent="0.25">
      <c r="W188" s="1">
        <v>8.8000000000000007</v>
      </c>
      <c r="X188" s="1">
        <f t="shared" si="11"/>
        <v>1459.7279999999996</v>
      </c>
    </row>
    <row r="189" spans="23:24" x14ac:dyDescent="0.25">
      <c r="W189" s="1">
        <v>8.85</v>
      </c>
      <c r="X189" s="1">
        <f t="shared" si="11"/>
        <v>1401.7263750000004</v>
      </c>
    </row>
    <row r="190" spans="23:24" x14ac:dyDescent="0.25">
      <c r="W190" s="1">
        <v>8.9</v>
      </c>
      <c r="X190" s="1">
        <f t="shared" si="11"/>
        <v>1343.4794999999997</v>
      </c>
    </row>
    <row r="191" spans="23:24" x14ac:dyDescent="0.25">
      <c r="W191" s="1">
        <v>8.9499999999999993</v>
      </c>
      <c r="X191" s="1">
        <f t="shared" si="11"/>
        <v>1284.9873750000011</v>
      </c>
    </row>
    <row r="192" spans="23:24" x14ac:dyDescent="0.25">
      <c r="W192" s="1">
        <v>9</v>
      </c>
      <c r="X192" s="1">
        <f t="shared" si="11"/>
        <v>1226.25</v>
      </c>
    </row>
    <row r="193" spans="23:24" x14ac:dyDescent="0.25">
      <c r="W193" s="1">
        <v>9.0500000000000007</v>
      </c>
      <c r="X193" s="1">
        <f t="shared" si="11"/>
        <v>1167.2673749999994</v>
      </c>
    </row>
    <row r="194" spans="23:24" x14ac:dyDescent="0.25">
      <c r="W194" s="1">
        <v>9.1</v>
      </c>
      <c r="X194" s="1">
        <f t="shared" si="11"/>
        <v>1108.039500000001</v>
      </c>
    </row>
    <row r="195" spans="23:24" x14ac:dyDescent="0.25">
      <c r="W195" s="1">
        <v>9.15</v>
      </c>
      <c r="X195" s="1">
        <f t="shared" si="11"/>
        <v>1048.5663749999987</v>
      </c>
    </row>
    <row r="196" spans="23:24" x14ac:dyDescent="0.25">
      <c r="W196" s="1">
        <v>9.1999999999999993</v>
      </c>
      <c r="X196" s="1">
        <f t="shared" si="11"/>
        <v>988.84800000000132</v>
      </c>
    </row>
    <row r="197" spans="23:24" x14ac:dyDescent="0.25">
      <c r="W197" s="1">
        <v>9.25</v>
      </c>
      <c r="X197" s="1">
        <f t="shared" si="11"/>
        <v>928.88437500000055</v>
      </c>
    </row>
    <row r="198" spans="23:24" x14ac:dyDescent="0.25">
      <c r="W198" s="1">
        <v>9.3000000000000007</v>
      </c>
      <c r="X198" s="1">
        <f t="shared" si="11"/>
        <v>868.67549999999983</v>
      </c>
    </row>
    <row r="199" spans="23:24" x14ac:dyDescent="0.25">
      <c r="W199" s="1">
        <v>9.35</v>
      </c>
      <c r="X199" s="1">
        <f t="shared" si="11"/>
        <v>808.22137500000076</v>
      </c>
    </row>
    <row r="200" spans="23:24" x14ac:dyDescent="0.25">
      <c r="W200" s="1">
        <v>9.4</v>
      </c>
      <c r="X200" s="1">
        <f t="shared" si="11"/>
        <v>747.52199999999925</v>
      </c>
    </row>
    <row r="201" spans="23:24" x14ac:dyDescent="0.25">
      <c r="W201" s="1">
        <v>9.4499999999999993</v>
      </c>
      <c r="X201" s="1">
        <f t="shared" si="11"/>
        <v>686.5773750000003</v>
      </c>
    </row>
    <row r="202" spans="23:24" x14ac:dyDescent="0.25">
      <c r="W202" s="1">
        <v>9.5</v>
      </c>
      <c r="X202" s="1">
        <f t="shared" si="11"/>
        <v>625.38750000000073</v>
      </c>
    </row>
    <row r="203" spans="23:24" x14ac:dyDescent="0.25">
      <c r="W203" s="1">
        <v>9.5500000000000007</v>
      </c>
      <c r="X203" s="1">
        <f t="shared" si="11"/>
        <v>563.95237499999939</v>
      </c>
    </row>
    <row r="204" spans="23:24" x14ac:dyDescent="0.25">
      <c r="W204" s="1">
        <v>9.6</v>
      </c>
      <c r="X204" s="1">
        <f t="shared" si="11"/>
        <v>502.27200000000153</v>
      </c>
    </row>
    <row r="205" spans="23:24" x14ac:dyDescent="0.25">
      <c r="W205" s="1">
        <v>9.65</v>
      </c>
      <c r="X205" s="1">
        <f t="shared" ref="X205:X212" si="12">IF(W205&lt;=$X$7,($Z$9*W205)-($X$9*0.5*(W205^2)*$X$5),($Z$9*W205)-($X$9*0.5*(W205^2)*$X$5)-($X$8*(W205-$X$7)))</f>
        <v>440.34637500000031</v>
      </c>
    </row>
    <row r="206" spans="23:24" x14ac:dyDescent="0.25">
      <c r="W206" s="1">
        <v>9.6999999999999993</v>
      </c>
      <c r="X206" s="1">
        <f t="shared" si="12"/>
        <v>378.17550000000074</v>
      </c>
    </row>
    <row r="207" spans="23:24" x14ac:dyDescent="0.25">
      <c r="W207" s="1">
        <v>9.75</v>
      </c>
      <c r="X207" s="1">
        <f t="shared" si="12"/>
        <v>315.75937500000055</v>
      </c>
    </row>
    <row r="208" spans="23:24" x14ac:dyDescent="0.25">
      <c r="W208" s="1">
        <v>9.8000000000000007</v>
      </c>
      <c r="X208" s="1">
        <f t="shared" si="12"/>
        <v>253.09799999999859</v>
      </c>
    </row>
    <row r="209" spans="23:24" x14ac:dyDescent="0.25">
      <c r="W209" s="1">
        <v>9.85</v>
      </c>
      <c r="X209" s="1">
        <f t="shared" si="12"/>
        <v>190.19137500000011</v>
      </c>
    </row>
    <row r="210" spans="23:24" x14ac:dyDescent="0.25">
      <c r="W210" s="1">
        <v>9.9</v>
      </c>
      <c r="X210" s="1">
        <f t="shared" si="12"/>
        <v>127.03950000000009</v>
      </c>
    </row>
    <row r="211" spans="23:24" x14ac:dyDescent="0.25">
      <c r="W211" s="1">
        <v>9.9499999999999993</v>
      </c>
      <c r="X211" s="1">
        <f t="shared" si="12"/>
        <v>63.642375000000811</v>
      </c>
    </row>
    <row r="212" spans="23:24" x14ac:dyDescent="0.25">
      <c r="W212" s="1">
        <v>10</v>
      </c>
      <c r="X212" s="1">
        <f t="shared" si="12"/>
        <v>0</v>
      </c>
    </row>
  </sheetData>
  <autoFilter ref="W10:X10">
    <sortState ref="W11:X212">
      <sortCondition ref="W10"/>
    </sortState>
  </autoFilter>
  <mergeCells count="23">
    <mergeCell ref="A1:A2"/>
    <mergeCell ref="B1:B2"/>
    <mergeCell ref="C1:C2"/>
    <mergeCell ref="D1:D2"/>
    <mergeCell ref="G1:G2"/>
    <mergeCell ref="E1:E2"/>
    <mergeCell ref="F1:F2"/>
    <mergeCell ref="AM1:AQ1"/>
    <mergeCell ref="X1:AB1"/>
    <mergeCell ref="AC1:AG1"/>
    <mergeCell ref="AH1:AL1"/>
    <mergeCell ref="H1:H2"/>
    <mergeCell ref="I1:I2"/>
    <mergeCell ref="J1:J2"/>
    <mergeCell ref="K1:K2"/>
    <mergeCell ref="L1:L2"/>
    <mergeCell ref="M1:M2"/>
    <mergeCell ref="O1:O2"/>
    <mergeCell ref="P1:P2"/>
    <mergeCell ref="Q1:Q2"/>
    <mergeCell ref="R1:R2"/>
    <mergeCell ref="S1:W1"/>
    <mergeCell ref="N1:N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F22" workbookViewId="0">
      <selection activeCell="Q28" sqref="Q28"/>
    </sheetView>
  </sheetViews>
  <sheetFormatPr defaultColWidth="8.85546875" defaultRowHeight="15" x14ac:dyDescent="0.25"/>
  <cols>
    <col min="1" max="1" width="29.140625" bestFit="1" customWidth="1"/>
    <col min="2" max="2" width="13.7109375" bestFit="1" customWidth="1"/>
    <col min="3" max="3" width="11.140625" bestFit="1" customWidth="1"/>
    <col min="4" max="4" width="10.140625" bestFit="1" customWidth="1"/>
    <col min="5" max="5" width="12.85546875" bestFit="1" customWidth="1"/>
    <col min="6" max="6" width="10.140625" bestFit="1" customWidth="1"/>
    <col min="7" max="7" width="10.42578125" bestFit="1" customWidth="1"/>
    <col min="8" max="8" width="10.140625" bestFit="1" customWidth="1"/>
    <col min="9" max="10" width="15.140625" bestFit="1" customWidth="1"/>
    <col min="11" max="11" width="21.28515625" bestFit="1" customWidth="1"/>
    <col min="12" max="12" width="18.28515625" bestFit="1" customWidth="1"/>
    <col min="13" max="13" width="14.28515625" bestFit="1" customWidth="1"/>
    <col min="14" max="14" width="13.85546875" bestFit="1" customWidth="1"/>
    <col min="15" max="15" width="18.140625" bestFit="1" customWidth="1"/>
    <col min="16" max="16" width="20.140625" bestFit="1" customWidth="1"/>
    <col min="17" max="17" width="18.140625" bestFit="1" customWidth="1"/>
    <col min="18" max="18" width="19.140625" bestFit="1" customWidth="1"/>
  </cols>
  <sheetData>
    <row r="1" spans="1:10" x14ac:dyDescent="0.25">
      <c r="A1" t="s">
        <v>86</v>
      </c>
      <c r="B1" s="19">
        <v>450</v>
      </c>
      <c r="C1" s="11">
        <f>yield_strength</f>
        <v>450</v>
      </c>
    </row>
    <row r="2" spans="1:10" x14ac:dyDescent="0.25">
      <c r="A2" t="s">
        <v>68</v>
      </c>
      <c r="B2" s="19">
        <v>8541</v>
      </c>
      <c r="C2" s="11">
        <f>ix</f>
        <v>8541</v>
      </c>
    </row>
    <row r="3" spans="1:10" ht="15.6" customHeight="1" x14ac:dyDescent="0.25">
      <c r="A3" t="s">
        <v>62</v>
      </c>
      <c r="B3" s="11">
        <f>depth_of_section</f>
        <v>252</v>
      </c>
      <c r="C3" s="11">
        <f>h</f>
        <v>252</v>
      </c>
      <c r="E3" t="s">
        <v>71</v>
      </c>
      <c r="F3" t="s">
        <v>72</v>
      </c>
      <c r="G3" t="s">
        <v>73</v>
      </c>
      <c r="H3" t="s">
        <v>74</v>
      </c>
      <c r="I3" t="s">
        <v>75</v>
      </c>
      <c r="J3" t="s">
        <v>76</v>
      </c>
    </row>
    <row r="4" spans="1:10" x14ac:dyDescent="0.25">
      <c r="A4" t="s">
        <v>63</v>
      </c>
      <c r="B4" s="11">
        <f>width_of_section</f>
        <v>177</v>
      </c>
      <c r="C4" s="11">
        <f>b</f>
        <v>177</v>
      </c>
    </row>
    <row r="5" spans="1:10" x14ac:dyDescent="0.25">
      <c r="A5" t="s">
        <v>77</v>
      </c>
      <c r="B5" s="19">
        <v>252</v>
      </c>
      <c r="C5" s="11">
        <f>depth_of_section</f>
        <v>252</v>
      </c>
    </row>
    <row r="6" spans="1:10" x14ac:dyDescent="0.25">
      <c r="A6" t="s">
        <v>78</v>
      </c>
      <c r="B6" s="19">
        <v>177</v>
      </c>
      <c r="C6" s="11">
        <f>width_of_section</f>
        <v>177</v>
      </c>
    </row>
    <row r="7" spans="1:10" x14ac:dyDescent="0.25">
      <c r="A7" t="s">
        <v>79</v>
      </c>
      <c r="B7" s="19">
        <v>15</v>
      </c>
      <c r="C7" s="11">
        <f>thickness_flange</f>
        <v>15</v>
      </c>
    </row>
    <row r="8" spans="1:10" x14ac:dyDescent="0.25">
      <c r="A8" t="s">
        <v>80</v>
      </c>
      <c r="B8" s="19">
        <v>9</v>
      </c>
      <c r="C8" s="11">
        <f>thickness_web</f>
        <v>9</v>
      </c>
    </row>
    <row r="9" spans="1:10" x14ac:dyDescent="0.25">
      <c r="A9" t="s">
        <v>61</v>
      </c>
      <c r="B9" s="19">
        <v>75.3</v>
      </c>
      <c r="C9" s="11">
        <f>cross_section_area</f>
        <v>75.3</v>
      </c>
    </row>
    <row r="10" spans="1:10" x14ac:dyDescent="0.25">
      <c r="A10" t="s">
        <v>81</v>
      </c>
      <c r="B10" s="11">
        <f>( ( (depth_of_section/2) - (thickness_flange/2) ) * ( width_of_section * thickness_flange ) )+( ( ((depth_of_section/2)-thickness_flange)/ 2 ) * (thickness_web* ((depth_of_section/2)-thickness_flange)) )</f>
        <v>370062</v>
      </c>
      <c r="C10" s="11">
        <f>q</f>
        <v>370062</v>
      </c>
    </row>
    <row r="11" spans="1:10" x14ac:dyDescent="0.25">
      <c r="A11" s="12" t="s">
        <v>59</v>
      </c>
      <c r="B11" s="11">
        <v>0</v>
      </c>
      <c r="C11" s="11">
        <f>ax</f>
        <v>0</v>
      </c>
    </row>
    <row r="12" spans="1:10" x14ac:dyDescent="0.25">
      <c r="A12" s="12" t="s">
        <v>46</v>
      </c>
      <c r="B12" s="11">
        <f>ay+by-force_resultant-force</f>
        <v>0</v>
      </c>
      <c r="C12" s="11">
        <f>by_0+ay_0-force_resultant_0-force_0</f>
        <v>0</v>
      </c>
    </row>
    <row r="13" spans="1:10" x14ac:dyDescent="0.25">
      <c r="A13" s="12" t="s">
        <v>47</v>
      </c>
      <c r="B13" s="11">
        <f>(mass_per_length*length*gravity)</f>
        <v>20291.985000000001</v>
      </c>
      <c r="C13" s="11">
        <f>(mass_per_length_0*length_0*gravity_0)</f>
        <v>0</v>
      </c>
    </row>
    <row r="14" spans="1:10" x14ac:dyDescent="0.25">
      <c r="A14" s="12" t="s">
        <v>48</v>
      </c>
      <c r="B14" s="18">
        <f>(0.5*force_resultant)+(mass*gravity*force_position/length)</f>
        <v>14350.278214285714</v>
      </c>
      <c r="C14" s="17">
        <f>(0.5*force_resultant_0)+(mass_0*gravity_0*force_position_0/length_0)</f>
        <v>4204.2857142857147</v>
      </c>
    </row>
    <row r="15" spans="1:10" x14ac:dyDescent="0.25">
      <c r="A15" s="12" t="s">
        <v>49</v>
      </c>
      <c r="B15" s="18">
        <f>(mass_per_length*length*gravity)+force-by</f>
        <v>15751.706785714287</v>
      </c>
      <c r="C15" s="17">
        <f>(mass_per_length_0*length_0*gravity_0)+force_0-by_0</f>
        <v>5605.7142857142853</v>
      </c>
    </row>
    <row r="16" spans="1:10" x14ac:dyDescent="0.25">
      <c r="A16" s="12" t="s">
        <v>50</v>
      </c>
      <c r="B16" s="19">
        <v>59.1</v>
      </c>
      <c r="C16" s="11">
        <v>0</v>
      </c>
    </row>
    <row r="17" spans="1:18" x14ac:dyDescent="0.25">
      <c r="A17" s="12" t="s">
        <v>51</v>
      </c>
      <c r="B17" s="13">
        <v>9.81</v>
      </c>
      <c r="C17" s="11">
        <f>gravity</f>
        <v>9.81</v>
      </c>
    </row>
    <row r="18" spans="1:18" x14ac:dyDescent="0.25">
      <c r="A18" s="12" t="s">
        <v>52</v>
      </c>
      <c r="B18" s="14">
        <v>1000</v>
      </c>
      <c r="C18" s="11">
        <f>mass</f>
        <v>1000</v>
      </c>
    </row>
    <row r="19" spans="1:18" x14ac:dyDescent="0.25">
      <c r="A19" s="12" t="s">
        <v>53</v>
      </c>
      <c r="B19" s="13">
        <v>15</v>
      </c>
      <c r="C19" s="11">
        <f>force_position</f>
        <v>15</v>
      </c>
    </row>
    <row r="20" spans="1:18" x14ac:dyDescent="0.25">
      <c r="A20" s="12" t="s">
        <v>54</v>
      </c>
      <c r="B20" s="11">
        <f>mass*gravity</f>
        <v>9810</v>
      </c>
      <c r="C20" s="11">
        <f>force</f>
        <v>9810</v>
      </c>
    </row>
    <row r="21" spans="1:18" x14ac:dyDescent="0.25">
      <c r="A21" s="12" t="s">
        <v>55</v>
      </c>
      <c r="B21" s="13">
        <v>35</v>
      </c>
      <c r="C21" s="11">
        <f>length</f>
        <v>35</v>
      </c>
    </row>
    <row r="22" spans="1:18" x14ac:dyDescent="0.25">
      <c r="A22" s="12" t="s">
        <v>56</v>
      </c>
      <c r="B22" s="13">
        <v>200</v>
      </c>
      <c r="C22" s="11">
        <f>length_division</f>
        <v>200</v>
      </c>
    </row>
    <row r="23" spans="1:18" x14ac:dyDescent="0.25">
      <c r="A23" s="12" t="s">
        <v>88</v>
      </c>
      <c r="B23" s="17">
        <f>MAX(O28:O231)</f>
        <v>252341317.1759747</v>
      </c>
      <c r="C23" s="11"/>
    </row>
    <row r="24" spans="1:18" x14ac:dyDescent="0.25">
      <c r="A24" s="12" t="s">
        <v>87</v>
      </c>
      <c r="B24" s="17">
        <f>MAX(P28:P231)</f>
        <v>124046364.59430979</v>
      </c>
      <c r="C24" s="11"/>
    </row>
    <row r="25" spans="1:18" x14ac:dyDescent="0.25">
      <c r="A25" s="12" t="s">
        <v>89</v>
      </c>
      <c r="B25" s="11">
        <f>yield_strength*1000000/B23</f>
        <v>1.7832989263751227</v>
      </c>
      <c r="C25" s="11"/>
    </row>
    <row r="26" spans="1:18" x14ac:dyDescent="0.25">
      <c r="A26" s="12" t="s">
        <v>90</v>
      </c>
      <c r="B26" s="11">
        <f>yield_strength*1000000/B24</f>
        <v>3.6276758409785934</v>
      </c>
    </row>
    <row r="27" spans="1:18" x14ac:dyDescent="0.25">
      <c r="A27" s="15" t="s">
        <v>60</v>
      </c>
      <c r="B27" s="16" t="s">
        <v>41</v>
      </c>
      <c r="C27" s="16" t="s">
        <v>57</v>
      </c>
      <c r="D27" s="16" t="s">
        <v>58</v>
      </c>
      <c r="E27" s="16" t="s">
        <v>42</v>
      </c>
      <c r="F27" s="16" t="s">
        <v>43</v>
      </c>
      <c r="G27" s="16" t="s">
        <v>44</v>
      </c>
      <c r="H27" s="16" t="s">
        <v>45</v>
      </c>
      <c r="I27" s="16" t="s">
        <v>67</v>
      </c>
      <c r="J27" s="16" t="s">
        <v>66</v>
      </c>
      <c r="K27" s="16" t="s">
        <v>65</v>
      </c>
      <c r="L27" s="16" t="s">
        <v>64</v>
      </c>
      <c r="M27" s="16" t="s">
        <v>69</v>
      </c>
      <c r="N27" s="16" t="s">
        <v>70</v>
      </c>
      <c r="O27" s="16" t="s">
        <v>82</v>
      </c>
      <c r="P27" s="16" t="s">
        <v>84</v>
      </c>
      <c r="Q27" s="16" t="s">
        <v>85</v>
      </c>
      <c r="R27" s="16" t="s">
        <v>83</v>
      </c>
    </row>
    <row r="28" spans="1:18" x14ac:dyDescent="0.25">
      <c r="A28" s="1">
        <v>0</v>
      </c>
      <c r="B28" s="17">
        <f t="shared" ref="B28:B59" si="0">length/length_division*A28</f>
        <v>0</v>
      </c>
      <c r="C28" s="1">
        <f t="shared" ref="C28:C59" si="1">ax</f>
        <v>0</v>
      </c>
      <c r="D28" s="1">
        <f t="shared" ref="D28:D59" si="2">ax_0</f>
        <v>0</v>
      </c>
      <c r="E28" s="1">
        <f t="shared" ref="E28:E59" si="3">IF(B28&lt;force_position,ay-(mass_per_length*B28*gravity),ay-(mass_per_length*B28*gravity)-force)</f>
        <v>15751.706785714287</v>
      </c>
      <c r="F28" s="1">
        <f t="shared" ref="F28:F59" si="4">IF(B28&lt;force_position_0,ay_0-(mass_per_length_0*B28*gravity_0),ay_0-(mass_per_length_0*B28*gravity_0)-force_0)</f>
        <v>5605.7142857142853</v>
      </c>
      <c r="G28" s="1">
        <f t="shared" ref="G28:G59" si="5">IF(B28&lt;force_position,(ay*B28)-(0.5*mass_per_length*gravity*B28*B28),(ay*B28)-(0.5*mass_per_length*gravity*B28*B28)-force*(B28-force_position))</f>
        <v>0</v>
      </c>
      <c r="H28" s="1">
        <f t="shared" ref="H28:H59" si="6">IF(B28&lt;force_position_0,(ay_0*B28)-(0.5*mass_per_length_0*gravity_0*B28*B28),(ay_0*B28)-(0.5*mass_per_length_0*gravity_0*B28*B28)-force_0*(B28-force_position_0))</f>
        <v>0</v>
      </c>
      <c r="I28" s="1">
        <f t="shared" ref="I28:I59" si="7">ax/cross_section_area</f>
        <v>0</v>
      </c>
      <c r="J28" s="1">
        <f t="shared" ref="J28:J59" si="8">ax_0/cross_section_area_0</f>
        <v>0</v>
      </c>
      <c r="K28" s="1">
        <f t="shared" ref="K28:K59" si="9">((G28*(0.5*h))/(ix))*(100000000/1000)</f>
        <v>0</v>
      </c>
      <c r="L28" s="1">
        <f t="shared" ref="L28:L59" si="10">(H28*(0.5*h_0/1000))/(ix_0/100000000)</f>
        <v>0</v>
      </c>
      <c r="M28" s="1">
        <f t="shared" ref="M28:M59" si="11">((E28*q)/(ix*thickness_web))*((100000000*1000)/1000000000)</f>
        <v>7583171.5210748157</v>
      </c>
      <c r="N28" s="1">
        <f t="shared" ref="N28:N59" si="12">((F28*q)/(ix*thickness_web))*((100000000*1000)/1000000000)</f>
        <v>2698697.5763962064</v>
      </c>
      <c r="O28" s="1">
        <f>(I28+K28)/2+SQRT( ((I28+K28)/2)^2 + 0 )</f>
        <v>0</v>
      </c>
      <c r="P28" s="1">
        <f>(J28+L28)/2+SQRT( ((J28+L28)/2)^2 + 0 )</f>
        <v>0</v>
      </c>
      <c r="Q28">
        <f>(0)/2+SQRT( ((0)/2)^2 + (M28)^2 )</f>
        <v>7583171.5210748157</v>
      </c>
      <c r="R28">
        <f>(0)/2+SQRT( ((0)/2)^2 + (N28)^2 )</f>
        <v>2698697.5763962064</v>
      </c>
    </row>
    <row r="29" spans="1:18" x14ac:dyDescent="0.25">
      <c r="A29" s="1">
        <v>1</v>
      </c>
      <c r="B29" s="17">
        <f t="shared" si="0"/>
        <v>0.17499999999999999</v>
      </c>
      <c r="C29" s="1">
        <f t="shared" si="1"/>
        <v>0</v>
      </c>
      <c r="D29" s="1">
        <f t="shared" si="2"/>
        <v>0</v>
      </c>
      <c r="E29" s="1">
        <f t="shared" si="3"/>
        <v>15650.246860714287</v>
      </c>
      <c r="F29" s="1">
        <f t="shared" si="4"/>
        <v>5605.7142857142853</v>
      </c>
      <c r="G29" s="1">
        <f t="shared" si="5"/>
        <v>2747.6709440625</v>
      </c>
      <c r="H29" s="1">
        <f t="shared" si="6"/>
        <v>980.99999999999989</v>
      </c>
      <c r="I29" s="1">
        <f t="shared" si="7"/>
        <v>0</v>
      </c>
      <c r="J29" s="1">
        <f t="shared" si="8"/>
        <v>0</v>
      </c>
      <c r="K29" s="1">
        <f t="shared" si="9"/>
        <v>4053466.0923998947</v>
      </c>
      <c r="L29" s="1">
        <f>(H29*(0.5*h_0/1000))/(ix_0/100000000)</f>
        <v>1447207.5869336142</v>
      </c>
      <c r="M29" s="1">
        <f t="shared" si="11"/>
        <v>7534326.7816280304</v>
      </c>
      <c r="N29" s="1">
        <f t="shared" si="12"/>
        <v>2698697.5763962064</v>
      </c>
      <c r="O29" s="1">
        <f t="shared" ref="O29:P92" si="13">(I29+K29)/2+SQRT( ((I29+K29)/2)^2 + 0 )</f>
        <v>4053466.0923998947</v>
      </c>
      <c r="P29" s="1">
        <f t="shared" si="13"/>
        <v>1447207.5869336142</v>
      </c>
      <c r="Q29">
        <f t="shared" ref="Q29:Q92" si="14">(0)/2+SQRT( ((0)/2)^2 + (M29)^2 )</f>
        <v>7534326.7816280304</v>
      </c>
      <c r="R29">
        <f t="shared" ref="R29:R92" si="15">(0)/2+SQRT( ((0)/2)^2 + (N29)^2 )</f>
        <v>2698697.5763962064</v>
      </c>
    </row>
    <row r="30" spans="1:18" x14ac:dyDescent="0.25">
      <c r="A30" s="1">
        <v>2</v>
      </c>
      <c r="B30" s="17">
        <f t="shared" si="0"/>
        <v>0.35</v>
      </c>
      <c r="C30" s="1">
        <f t="shared" si="1"/>
        <v>0</v>
      </c>
      <c r="D30" s="1">
        <f t="shared" si="2"/>
        <v>0</v>
      </c>
      <c r="E30" s="1">
        <f t="shared" si="3"/>
        <v>15548.786935714286</v>
      </c>
      <c r="F30" s="1">
        <f t="shared" si="4"/>
        <v>5605.7142857142853</v>
      </c>
      <c r="G30" s="1">
        <f t="shared" si="5"/>
        <v>5477.5864012500006</v>
      </c>
      <c r="H30" s="1">
        <f t="shared" si="6"/>
        <v>1961.9999999999998</v>
      </c>
      <c r="I30" s="1">
        <f t="shared" si="7"/>
        <v>0</v>
      </c>
      <c r="J30" s="1">
        <f t="shared" si="8"/>
        <v>0</v>
      </c>
      <c r="K30" s="1">
        <f t="shared" si="9"/>
        <v>8080738.6319810338</v>
      </c>
      <c r="L30" s="1">
        <f t="shared" si="10"/>
        <v>2894415.1738672284</v>
      </c>
      <c r="M30" s="1">
        <f t="shared" si="11"/>
        <v>7485482.0421812432</v>
      </c>
      <c r="N30" s="1">
        <f t="shared" si="12"/>
        <v>2698697.5763962064</v>
      </c>
      <c r="O30" s="1">
        <f t="shared" si="13"/>
        <v>8080738.6319810338</v>
      </c>
      <c r="P30" s="1">
        <f t="shared" si="13"/>
        <v>2894415.1738672284</v>
      </c>
      <c r="Q30">
        <f t="shared" si="14"/>
        <v>7485482.0421812432</v>
      </c>
      <c r="R30">
        <f t="shared" si="15"/>
        <v>2698697.5763962064</v>
      </c>
    </row>
    <row r="31" spans="1:18" x14ac:dyDescent="0.25">
      <c r="A31" s="1">
        <v>3</v>
      </c>
      <c r="B31" s="17">
        <f t="shared" si="0"/>
        <v>0.52499999999999991</v>
      </c>
      <c r="C31" s="1">
        <f t="shared" si="1"/>
        <v>0</v>
      </c>
      <c r="D31" s="1">
        <f t="shared" si="2"/>
        <v>0</v>
      </c>
      <c r="E31" s="1">
        <f t="shared" si="3"/>
        <v>15447.327010714287</v>
      </c>
      <c r="F31" s="1">
        <f t="shared" si="4"/>
        <v>5605.7142857142853</v>
      </c>
      <c r="G31" s="1">
        <f t="shared" si="5"/>
        <v>8189.7463715624981</v>
      </c>
      <c r="H31" s="1">
        <f t="shared" si="6"/>
        <v>2942.9999999999991</v>
      </c>
      <c r="I31" s="1">
        <f t="shared" si="7"/>
        <v>0</v>
      </c>
      <c r="J31" s="1">
        <f t="shared" si="8"/>
        <v>0</v>
      </c>
      <c r="K31" s="1">
        <f t="shared" si="9"/>
        <v>12081817.618743412</v>
      </c>
      <c r="L31" s="1">
        <f t="shared" si="10"/>
        <v>4341622.7608008413</v>
      </c>
      <c r="M31" s="1">
        <f t="shared" si="11"/>
        <v>7436637.3027344588</v>
      </c>
      <c r="N31" s="1">
        <f t="shared" si="12"/>
        <v>2698697.5763962064</v>
      </c>
      <c r="O31" s="1">
        <f t="shared" si="13"/>
        <v>12081817.618743412</v>
      </c>
      <c r="P31" s="1">
        <f t="shared" si="13"/>
        <v>4341622.7608008413</v>
      </c>
      <c r="Q31">
        <f t="shared" si="14"/>
        <v>7436637.3027344588</v>
      </c>
      <c r="R31">
        <f t="shared" si="15"/>
        <v>2698697.5763962064</v>
      </c>
    </row>
    <row r="32" spans="1:18" x14ac:dyDescent="0.25">
      <c r="A32" s="1">
        <v>4</v>
      </c>
      <c r="B32" s="17">
        <f t="shared" si="0"/>
        <v>0.7</v>
      </c>
      <c r="C32" s="1">
        <f t="shared" si="1"/>
        <v>0</v>
      </c>
      <c r="D32" s="1">
        <f t="shared" si="2"/>
        <v>0</v>
      </c>
      <c r="E32" s="1">
        <f t="shared" si="3"/>
        <v>15345.867085714286</v>
      </c>
      <c r="F32" s="1">
        <f t="shared" si="4"/>
        <v>5605.7142857142853</v>
      </c>
      <c r="G32" s="1">
        <f t="shared" si="5"/>
        <v>10884.150855</v>
      </c>
      <c r="H32" s="1">
        <f t="shared" si="6"/>
        <v>3923.9999999999995</v>
      </c>
      <c r="I32" s="1">
        <f t="shared" si="7"/>
        <v>0</v>
      </c>
      <c r="J32" s="1">
        <f t="shared" si="8"/>
        <v>0</v>
      </c>
      <c r="K32" s="1">
        <f t="shared" si="9"/>
        <v>16056703.052687038</v>
      </c>
      <c r="L32" s="1">
        <f t="shared" si="10"/>
        <v>5788830.3477344569</v>
      </c>
      <c r="M32" s="1">
        <f t="shared" si="11"/>
        <v>7387792.5632876726</v>
      </c>
      <c r="N32" s="1">
        <f t="shared" si="12"/>
        <v>2698697.5763962064</v>
      </c>
      <c r="O32" s="1">
        <f t="shared" si="13"/>
        <v>16056703.052687038</v>
      </c>
      <c r="P32" s="1">
        <f t="shared" si="13"/>
        <v>5788830.3477344569</v>
      </c>
      <c r="Q32">
        <f t="shared" si="14"/>
        <v>7387792.5632876726</v>
      </c>
      <c r="R32">
        <f t="shared" si="15"/>
        <v>2698697.5763962064</v>
      </c>
    </row>
    <row r="33" spans="1:18" x14ac:dyDescent="0.25">
      <c r="A33" s="1">
        <v>5</v>
      </c>
      <c r="B33" s="17">
        <f t="shared" si="0"/>
        <v>0.875</v>
      </c>
      <c r="C33" s="1">
        <f t="shared" si="1"/>
        <v>0</v>
      </c>
      <c r="D33" s="1">
        <f t="shared" si="2"/>
        <v>0</v>
      </c>
      <c r="E33" s="1">
        <f t="shared" si="3"/>
        <v>15244.407160714287</v>
      </c>
      <c r="F33" s="1">
        <f t="shared" si="4"/>
        <v>5605.7142857142853</v>
      </c>
      <c r="G33" s="1">
        <f t="shared" si="5"/>
        <v>13560.7998515625</v>
      </c>
      <c r="H33" s="1">
        <f t="shared" si="6"/>
        <v>4905</v>
      </c>
      <c r="I33" s="1">
        <f t="shared" si="7"/>
        <v>0</v>
      </c>
      <c r="J33" s="1">
        <f t="shared" si="8"/>
        <v>0</v>
      </c>
      <c r="K33" s="1">
        <f t="shared" si="9"/>
        <v>20005394.933811907</v>
      </c>
      <c r="L33" s="1">
        <f t="shared" si="10"/>
        <v>7236037.9346680716</v>
      </c>
      <c r="M33" s="1">
        <f t="shared" si="11"/>
        <v>7338947.8238408845</v>
      </c>
      <c r="N33" s="1">
        <f t="shared" si="12"/>
        <v>2698697.5763962064</v>
      </c>
      <c r="O33" s="1">
        <f t="shared" si="13"/>
        <v>20005394.933811907</v>
      </c>
      <c r="P33" s="1">
        <f t="shared" si="13"/>
        <v>7236037.9346680716</v>
      </c>
      <c r="Q33">
        <f t="shared" si="14"/>
        <v>7338947.8238408845</v>
      </c>
      <c r="R33">
        <f t="shared" si="15"/>
        <v>2698697.5763962064</v>
      </c>
    </row>
    <row r="34" spans="1:18" x14ac:dyDescent="0.25">
      <c r="A34" s="1">
        <v>6</v>
      </c>
      <c r="B34" s="17">
        <f t="shared" si="0"/>
        <v>1.0499999999999998</v>
      </c>
      <c r="C34" s="1">
        <f t="shared" si="1"/>
        <v>0</v>
      </c>
      <c r="D34" s="1">
        <f t="shared" si="2"/>
        <v>0</v>
      </c>
      <c r="E34" s="1">
        <f t="shared" si="3"/>
        <v>15142.947235714286</v>
      </c>
      <c r="F34" s="1">
        <f t="shared" si="4"/>
        <v>5605.7142857142853</v>
      </c>
      <c r="G34" s="1">
        <f t="shared" si="5"/>
        <v>16219.693361249996</v>
      </c>
      <c r="H34" s="1">
        <f t="shared" si="6"/>
        <v>5885.9999999999982</v>
      </c>
      <c r="I34" s="1">
        <f t="shared" si="7"/>
        <v>0</v>
      </c>
      <c r="J34" s="1">
        <f t="shared" si="8"/>
        <v>0</v>
      </c>
      <c r="K34" s="1">
        <f t="shared" si="9"/>
        <v>23927893.262118012</v>
      </c>
      <c r="L34" s="1">
        <f t="shared" si="10"/>
        <v>8683245.5216016825</v>
      </c>
      <c r="M34" s="1">
        <f t="shared" si="11"/>
        <v>7290103.0843940983</v>
      </c>
      <c r="N34" s="1">
        <f t="shared" si="12"/>
        <v>2698697.5763962064</v>
      </c>
      <c r="O34" s="1">
        <f t="shared" si="13"/>
        <v>23927893.262118012</v>
      </c>
      <c r="P34" s="1">
        <f t="shared" si="13"/>
        <v>8683245.5216016825</v>
      </c>
      <c r="Q34">
        <f t="shared" si="14"/>
        <v>7290103.0843940983</v>
      </c>
      <c r="R34">
        <f t="shared" si="15"/>
        <v>2698697.5763962064</v>
      </c>
    </row>
    <row r="35" spans="1:18" x14ac:dyDescent="0.25">
      <c r="A35" s="1">
        <v>7</v>
      </c>
      <c r="B35" s="17">
        <f t="shared" si="0"/>
        <v>1.2249999999999999</v>
      </c>
      <c r="C35" s="1">
        <f t="shared" si="1"/>
        <v>0</v>
      </c>
      <c r="D35" s="1">
        <f t="shared" si="2"/>
        <v>0</v>
      </c>
      <c r="E35" s="1">
        <f t="shared" si="3"/>
        <v>15041.487310714287</v>
      </c>
      <c r="F35" s="1">
        <f t="shared" si="4"/>
        <v>5605.7142857142853</v>
      </c>
      <c r="G35" s="1">
        <f t="shared" si="5"/>
        <v>18860.831384062498</v>
      </c>
      <c r="H35" s="1">
        <f t="shared" si="6"/>
        <v>6866.9999999999991</v>
      </c>
      <c r="I35" s="1">
        <f t="shared" si="7"/>
        <v>0</v>
      </c>
      <c r="J35" s="1">
        <f t="shared" si="8"/>
        <v>0</v>
      </c>
      <c r="K35" s="1">
        <f t="shared" si="9"/>
        <v>27824198.037605368</v>
      </c>
      <c r="L35" s="1">
        <f t="shared" si="10"/>
        <v>10130453.108535299</v>
      </c>
      <c r="M35" s="1">
        <f t="shared" si="11"/>
        <v>7241258.3449473139</v>
      </c>
      <c r="N35" s="1">
        <f t="shared" si="12"/>
        <v>2698697.5763962064</v>
      </c>
      <c r="O35" s="1">
        <f t="shared" si="13"/>
        <v>27824198.037605368</v>
      </c>
      <c r="P35" s="1">
        <f t="shared" si="13"/>
        <v>10130453.108535299</v>
      </c>
      <c r="Q35">
        <f t="shared" si="14"/>
        <v>7241258.3449473139</v>
      </c>
      <c r="R35">
        <f t="shared" si="15"/>
        <v>2698697.5763962064</v>
      </c>
    </row>
    <row r="36" spans="1:18" x14ac:dyDescent="0.25">
      <c r="A36" s="1">
        <v>8</v>
      </c>
      <c r="B36" s="17">
        <f t="shared" si="0"/>
        <v>1.4</v>
      </c>
      <c r="C36" s="1">
        <f t="shared" si="1"/>
        <v>0</v>
      </c>
      <c r="D36" s="1">
        <f t="shared" si="2"/>
        <v>0</v>
      </c>
      <c r="E36" s="1">
        <f t="shared" si="3"/>
        <v>14940.027385714286</v>
      </c>
      <c r="F36" s="1">
        <f t="shared" si="4"/>
        <v>5605.7142857142853</v>
      </c>
      <c r="G36" s="1">
        <f t="shared" si="5"/>
        <v>21484.213920000002</v>
      </c>
      <c r="H36" s="1">
        <f t="shared" si="6"/>
        <v>7847.9999999999991</v>
      </c>
      <c r="I36" s="1">
        <f t="shared" si="7"/>
        <v>0</v>
      </c>
      <c r="J36" s="1">
        <f t="shared" si="8"/>
        <v>0</v>
      </c>
      <c r="K36" s="1">
        <f t="shared" si="9"/>
        <v>31694309.260273974</v>
      </c>
      <c r="L36" s="1">
        <f t="shared" si="10"/>
        <v>11577660.695468914</v>
      </c>
      <c r="M36" s="1">
        <f t="shared" si="11"/>
        <v>7192413.6055005267</v>
      </c>
      <c r="N36" s="1">
        <f t="shared" si="12"/>
        <v>2698697.5763962064</v>
      </c>
      <c r="O36" s="1">
        <f t="shared" si="13"/>
        <v>31694309.260273974</v>
      </c>
      <c r="P36" s="1">
        <f t="shared" si="13"/>
        <v>11577660.695468914</v>
      </c>
      <c r="Q36">
        <f t="shared" si="14"/>
        <v>7192413.6055005267</v>
      </c>
      <c r="R36">
        <f t="shared" si="15"/>
        <v>2698697.5763962064</v>
      </c>
    </row>
    <row r="37" spans="1:18" x14ac:dyDescent="0.25">
      <c r="A37" s="1">
        <v>9</v>
      </c>
      <c r="B37" s="17">
        <f t="shared" si="0"/>
        <v>1.575</v>
      </c>
      <c r="C37" s="1">
        <f t="shared" si="1"/>
        <v>0</v>
      </c>
      <c r="D37" s="1">
        <f t="shared" si="2"/>
        <v>0</v>
      </c>
      <c r="E37" s="1">
        <f t="shared" si="3"/>
        <v>14838.567460714286</v>
      </c>
      <c r="F37" s="1">
        <f t="shared" si="4"/>
        <v>5605.7142857142853</v>
      </c>
      <c r="G37" s="1">
        <f t="shared" si="5"/>
        <v>24089.840969062501</v>
      </c>
      <c r="H37" s="1">
        <f t="shared" si="6"/>
        <v>8829</v>
      </c>
      <c r="I37" s="1">
        <f t="shared" si="7"/>
        <v>0</v>
      </c>
      <c r="J37" s="1">
        <f t="shared" si="8"/>
        <v>0</v>
      </c>
      <c r="K37" s="1">
        <f t="shared" si="9"/>
        <v>35538226.930123821</v>
      </c>
      <c r="L37" s="1">
        <f t="shared" si="10"/>
        <v>13024868.282402528</v>
      </c>
      <c r="M37" s="1">
        <f t="shared" si="11"/>
        <v>7143568.8660537414</v>
      </c>
      <c r="N37" s="1">
        <f t="shared" si="12"/>
        <v>2698697.5763962064</v>
      </c>
      <c r="O37" s="1">
        <f t="shared" si="13"/>
        <v>35538226.930123821</v>
      </c>
      <c r="P37" s="1">
        <f t="shared" si="13"/>
        <v>13024868.282402528</v>
      </c>
      <c r="Q37">
        <f t="shared" si="14"/>
        <v>7143568.8660537414</v>
      </c>
      <c r="R37">
        <f t="shared" si="15"/>
        <v>2698697.5763962064</v>
      </c>
    </row>
    <row r="38" spans="1:18" x14ac:dyDescent="0.25">
      <c r="A38" s="1">
        <v>10</v>
      </c>
      <c r="B38" s="17">
        <f t="shared" si="0"/>
        <v>1.75</v>
      </c>
      <c r="C38" s="1">
        <f t="shared" si="1"/>
        <v>0</v>
      </c>
      <c r="D38" s="1">
        <f t="shared" si="2"/>
        <v>0</v>
      </c>
      <c r="E38" s="1">
        <f t="shared" si="3"/>
        <v>14737.107535714287</v>
      </c>
      <c r="F38" s="1">
        <f t="shared" si="4"/>
        <v>5605.7142857142853</v>
      </c>
      <c r="G38" s="1">
        <f t="shared" si="5"/>
        <v>26677.712531250003</v>
      </c>
      <c r="H38" s="1">
        <f t="shared" si="6"/>
        <v>9810</v>
      </c>
      <c r="I38" s="1">
        <f t="shared" si="7"/>
        <v>0</v>
      </c>
      <c r="J38" s="1">
        <f t="shared" si="8"/>
        <v>0</v>
      </c>
      <c r="K38" s="1">
        <f t="shared" si="9"/>
        <v>39355951.047154903</v>
      </c>
      <c r="L38" s="1">
        <f t="shared" si="10"/>
        <v>14472075.869336143</v>
      </c>
      <c r="M38" s="1">
        <f t="shared" si="11"/>
        <v>7094724.1266069552</v>
      </c>
      <c r="N38" s="1">
        <f t="shared" si="12"/>
        <v>2698697.5763962064</v>
      </c>
      <c r="O38" s="1">
        <f t="shared" si="13"/>
        <v>39355951.047154903</v>
      </c>
      <c r="P38" s="1">
        <f t="shared" si="13"/>
        <v>14472075.869336143</v>
      </c>
      <c r="Q38">
        <f t="shared" si="14"/>
        <v>7094724.1266069552</v>
      </c>
      <c r="R38">
        <f t="shared" si="15"/>
        <v>2698697.5763962064</v>
      </c>
    </row>
    <row r="39" spans="1:18" x14ac:dyDescent="0.25">
      <c r="A39" s="1">
        <v>11</v>
      </c>
      <c r="B39" s="17">
        <f t="shared" si="0"/>
        <v>1.9249999999999998</v>
      </c>
      <c r="C39" s="1">
        <f t="shared" si="1"/>
        <v>0</v>
      </c>
      <c r="D39" s="1">
        <f t="shared" si="2"/>
        <v>0</v>
      </c>
      <c r="E39" s="1">
        <f t="shared" si="3"/>
        <v>14635.647610714286</v>
      </c>
      <c r="F39" s="1">
        <f t="shared" si="4"/>
        <v>5605.7142857142853</v>
      </c>
      <c r="G39" s="1">
        <f t="shared" si="5"/>
        <v>29247.828606562496</v>
      </c>
      <c r="H39" s="1">
        <f t="shared" si="6"/>
        <v>10790.999999999998</v>
      </c>
      <c r="I39" s="1">
        <f t="shared" si="7"/>
        <v>0</v>
      </c>
      <c r="J39" s="1">
        <f t="shared" si="8"/>
        <v>0</v>
      </c>
      <c r="K39" s="1">
        <f t="shared" si="9"/>
        <v>43147481.611367226</v>
      </c>
      <c r="L39" s="1">
        <f t="shared" si="10"/>
        <v>15919283.456269754</v>
      </c>
      <c r="M39" s="1">
        <f t="shared" si="11"/>
        <v>7045879.387160168</v>
      </c>
      <c r="N39" s="1">
        <f t="shared" si="12"/>
        <v>2698697.5763962064</v>
      </c>
      <c r="O39" s="1">
        <f t="shared" si="13"/>
        <v>43147481.611367226</v>
      </c>
      <c r="P39" s="1">
        <f t="shared" si="13"/>
        <v>15919283.456269754</v>
      </c>
      <c r="Q39">
        <f t="shared" si="14"/>
        <v>7045879.387160168</v>
      </c>
      <c r="R39">
        <f t="shared" si="15"/>
        <v>2698697.5763962064</v>
      </c>
    </row>
    <row r="40" spans="1:18" x14ac:dyDescent="0.25">
      <c r="A40" s="1">
        <v>12</v>
      </c>
      <c r="B40" s="17">
        <f t="shared" si="0"/>
        <v>2.0999999999999996</v>
      </c>
      <c r="C40" s="1">
        <f t="shared" si="1"/>
        <v>0</v>
      </c>
      <c r="D40" s="1">
        <f t="shared" si="2"/>
        <v>0</v>
      </c>
      <c r="E40" s="1">
        <f t="shared" si="3"/>
        <v>14534.187685714287</v>
      </c>
      <c r="F40" s="1">
        <f t="shared" si="4"/>
        <v>5605.7142857142853</v>
      </c>
      <c r="G40" s="1">
        <f t="shared" si="5"/>
        <v>31800.189194999992</v>
      </c>
      <c r="H40" s="1">
        <f t="shared" si="6"/>
        <v>11771.999999999996</v>
      </c>
      <c r="I40" s="1">
        <f t="shared" si="7"/>
        <v>0</v>
      </c>
      <c r="J40" s="1">
        <f t="shared" si="8"/>
        <v>0</v>
      </c>
      <c r="K40" s="1">
        <f t="shared" si="9"/>
        <v>46912818.622760788</v>
      </c>
      <c r="L40" s="1">
        <f t="shared" si="10"/>
        <v>17366491.043203365</v>
      </c>
      <c r="M40" s="1">
        <f t="shared" si="11"/>
        <v>6997034.6477133837</v>
      </c>
      <c r="N40" s="1">
        <f t="shared" si="12"/>
        <v>2698697.5763962064</v>
      </c>
      <c r="O40" s="1">
        <f t="shared" si="13"/>
        <v>46912818.622760788</v>
      </c>
      <c r="P40" s="1">
        <f t="shared" si="13"/>
        <v>17366491.043203365</v>
      </c>
      <c r="Q40">
        <f t="shared" si="14"/>
        <v>6997034.6477133837</v>
      </c>
      <c r="R40">
        <f t="shared" si="15"/>
        <v>2698697.5763962064</v>
      </c>
    </row>
    <row r="41" spans="1:18" x14ac:dyDescent="0.25">
      <c r="A41" s="1">
        <v>13</v>
      </c>
      <c r="B41" s="17">
        <f t="shared" si="0"/>
        <v>2.2749999999999999</v>
      </c>
      <c r="C41" s="1">
        <f t="shared" si="1"/>
        <v>0</v>
      </c>
      <c r="D41" s="1">
        <f t="shared" si="2"/>
        <v>0</v>
      </c>
      <c r="E41" s="1">
        <f t="shared" si="3"/>
        <v>14432.727760714286</v>
      </c>
      <c r="F41" s="1">
        <f t="shared" si="4"/>
        <v>5605.7142857142853</v>
      </c>
      <c r="G41" s="1">
        <f t="shared" si="5"/>
        <v>34334.794296562497</v>
      </c>
      <c r="H41" s="1">
        <f t="shared" si="6"/>
        <v>12752.999999999998</v>
      </c>
      <c r="I41" s="1">
        <f t="shared" si="7"/>
        <v>0</v>
      </c>
      <c r="J41" s="1">
        <f t="shared" si="8"/>
        <v>0</v>
      </c>
      <c r="K41" s="1">
        <f t="shared" si="9"/>
        <v>50651962.081335612</v>
      </c>
      <c r="L41" s="1">
        <f t="shared" si="10"/>
        <v>18813698.630136982</v>
      </c>
      <c r="M41" s="1">
        <f t="shared" si="11"/>
        <v>6948189.9082665974</v>
      </c>
      <c r="N41" s="1">
        <f t="shared" si="12"/>
        <v>2698697.5763962064</v>
      </c>
      <c r="O41" s="1">
        <f t="shared" si="13"/>
        <v>50651962.081335612</v>
      </c>
      <c r="P41" s="1">
        <f t="shared" si="13"/>
        <v>18813698.630136982</v>
      </c>
      <c r="Q41">
        <f t="shared" si="14"/>
        <v>6948189.9082665974</v>
      </c>
      <c r="R41">
        <f t="shared" si="15"/>
        <v>2698697.5763962064</v>
      </c>
    </row>
    <row r="42" spans="1:18" x14ac:dyDescent="0.25">
      <c r="A42" s="1">
        <v>14</v>
      </c>
      <c r="B42" s="17">
        <f t="shared" si="0"/>
        <v>2.4499999999999997</v>
      </c>
      <c r="C42" s="1">
        <f t="shared" si="1"/>
        <v>0</v>
      </c>
      <c r="D42" s="1">
        <f t="shared" si="2"/>
        <v>0</v>
      </c>
      <c r="E42" s="1">
        <f t="shared" si="3"/>
        <v>14331.267835714287</v>
      </c>
      <c r="F42" s="1">
        <f t="shared" si="4"/>
        <v>5605.7142857142853</v>
      </c>
      <c r="G42" s="1">
        <f t="shared" si="5"/>
        <v>36851.643911250001</v>
      </c>
      <c r="H42" s="1">
        <f t="shared" si="6"/>
        <v>13733.999999999998</v>
      </c>
      <c r="I42" s="1">
        <f t="shared" si="7"/>
        <v>0</v>
      </c>
      <c r="J42" s="1">
        <f t="shared" si="8"/>
        <v>0</v>
      </c>
      <c r="K42" s="1">
        <f t="shared" si="9"/>
        <v>54364911.987091683</v>
      </c>
      <c r="L42" s="1">
        <f t="shared" si="10"/>
        <v>20260906.217070598</v>
      </c>
      <c r="M42" s="1">
        <f t="shared" si="11"/>
        <v>6899345.1688198112</v>
      </c>
      <c r="N42" s="1">
        <f t="shared" si="12"/>
        <v>2698697.5763962064</v>
      </c>
      <c r="O42" s="1">
        <f t="shared" si="13"/>
        <v>54364911.987091683</v>
      </c>
      <c r="P42" s="1">
        <f t="shared" si="13"/>
        <v>20260906.217070598</v>
      </c>
      <c r="Q42">
        <f t="shared" si="14"/>
        <v>6899345.1688198112</v>
      </c>
      <c r="R42">
        <f t="shared" si="15"/>
        <v>2698697.5763962064</v>
      </c>
    </row>
    <row r="43" spans="1:18" x14ac:dyDescent="0.25">
      <c r="A43" s="1">
        <v>15</v>
      </c>
      <c r="B43" s="17">
        <f t="shared" si="0"/>
        <v>2.625</v>
      </c>
      <c r="C43" s="1">
        <f t="shared" si="1"/>
        <v>0</v>
      </c>
      <c r="D43" s="1">
        <f t="shared" si="2"/>
        <v>0</v>
      </c>
      <c r="E43" s="1">
        <f t="shared" si="3"/>
        <v>14229.807910714286</v>
      </c>
      <c r="F43" s="1">
        <f t="shared" si="4"/>
        <v>5605.7142857142853</v>
      </c>
      <c r="G43" s="1">
        <f t="shared" si="5"/>
        <v>39350.738039062504</v>
      </c>
      <c r="H43" s="1">
        <f t="shared" si="6"/>
        <v>14714.999999999998</v>
      </c>
      <c r="I43" s="1">
        <f t="shared" si="7"/>
        <v>0</v>
      </c>
      <c r="J43" s="1">
        <f t="shared" si="8"/>
        <v>0</v>
      </c>
      <c r="K43" s="1">
        <f t="shared" si="9"/>
        <v>58051668.340028979</v>
      </c>
      <c r="L43" s="1">
        <f t="shared" si="10"/>
        <v>21708113.804004211</v>
      </c>
      <c r="M43" s="1">
        <f t="shared" si="11"/>
        <v>6850500.429373025</v>
      </c>
      <c r="N43" s="1">
        <f t="shared" si="12"/>
        <v>2698697.5763962064</v>
      </c>
      <c r="O43" s="1">
        <f t="shared" si="13"/>
        <v>58051668.340028979</v>
      </c>
      <c r="P43" s="1">
        <f t="shared" si="13"/>
        <v>21708113.804004211</v>
      </c>
      <c r="Q43">
        <f t="shared" si="14"/>
        <v>6850500.429373025</v>
      </c>
      <c r="R43">
        <f t="shared" si="15"/>
        <v>2698697.5763962064</v>
      </c>
    </row>
    <row r="44" spans="1:18" x14ac:dyDescent="0.25">
      <c r="A44" s="1">
        <v>16</v>
      </c>
      <c r="B44" s="17">
        <f t="shared" si="0"/>
        <v>2.8</v>
      </c>
      <c r="C44" s="1">
        <f t="shared" si="1"/>
        <v>0</v>
      </c>
      <c r="D44" s="1">
        <f t="shared" si="2"/>
        <v>0</v>
      </c>
      <c r="E44" s="1">
        <f t="shared" si="3"/>
        <v>14128.347985714287</v>
      </c>
      <c r="F44" s="1">
        <f t="shared" si="4"/>
        <v>5605.7142857142853</v>
      </c>
      <c r="G44" s="1">
        <f t="shared" si="5"/>
        <v>41832.076679999998</v>
      </c>
      <c r="H44" s="1">
        <f t="shared" si="6"/>
        <v>15695.999999999998</v>
      </c>
      <c r="I44" s="1">
        <f t="shared" si="7"/>
        <v>0</v>
      </c>
      <c r="J44" s="1">
        <f t="shared" si="8"/>
        <v>0</v>
      </c>
      <c r="K44" s="1">
        <f t="shared" si="9"/>
        <v>61712231.14014753</v>
      </c>
      <c r="L44" s="1">
        <f t="shared" si="10"/>
        <v>23155321.390937828</v>
      </c>
      <c r="M44" s="1">
        <f t="shared" si="11"/>
        <v>6801655.6899262387</v>
      </c>
      <c r="N44" s="1">
        <f t="shared" si="12"/>
        <v>2698697.5763962064</v>
      </c>
      <c r="O44" s="1">
        <f t="shared" si="13"/>
        <v>61712231.14014753</v>
      </c>
      <c r="P44" s="1">
        <f t="shared" si="13"/>
        <v>23155321.390937828</v>
      </c>
      <c r="Q44">
        <f t="shared" si="14"/>
        <v>6801655.6899262387</v>
      </c>
      <c r="R44">
        <f t="shared" si="15"/>
        <v>2698697.5763962064</v>
      </c>
    </row>
    <row r="45" spans="1:18" x14ac:dyDescent="0.25">
      <c r="A45" s="1">
        <v>17</v>
      </c>
      <c r="B45" s="17">
        <f t="shared" si="0"/>
        <v>2.9749999999999996</v>
      </c>
      <c r="C45" s="1">
        <f t="shared" si="1"/>
        <v>0</v>
      </c>
      <c r="D45" s="1">
        <f t="shared" si="2"/>
        <v>0</v>
      </c>
      <c r="E45" s="1">
        <f t="shared" si="3"/>
        <v>14026.888060714286</v>
      </c>
      <c r="F45" s="1">
        <f t="shared" si="4"/>
        <v>5605.7142857142853</v>
      </c>
      <c r="G45" s="1">
        <f t="shared" si="5"/>
        <v>44295.659834062491</v>
      </c>
      <c r="H45" s="1">
        <f t="shared" si="6"/>
        <v>16676.999999999996</v>
      </c>
      <c r="I45" s="1">
        <f t="shared" si="7"/>
        <v>0</v>
      </c>
      <c r="J45" s="1">
        <f t="shared" si="8"/>
        <v>0</v>
      </c>
      <c r="K45" s="1">
        <f t="shared" si="9"/>
        <v>65346600.38744729</v>
      </c>
      <c r="L45" s="1">
        <f t="shared" si="10"/>
        <v>24602528.97787144</v>
      </c>
      <c r="M45" s="1">
        <f t="shared" si="11"/>
        <v>6752810.9504794516</v>
      </c>
      <c r="N45" s="1">
        <f t="shared" si="12"/>
        <v>2698697.5763962064</v>
      </c>
      <c r="O45" s="1">
        <f t="shared" si="13"/>
        <v>65346600.38744729</v>
      </c>
      <c r="P45" s="1">
        <f t="shared" si="13"/>
        <v>24602528.97787144</v>
      </c>
      <c r="Q45">
        <f t="shared" si="14"/>
        <v>6752810.9504794516</v>
      </c>
      <c r="R45">
        <f t="shared" si="15"/>
        <v>2698697.5763962064</v>
      </c>
    </row>
    <row r="46" spans="1:18" x14ac:dyDescent="0.25">
      <c r="A46" s="1">
        <v>18</v>
      </c>
      <c r="B46" s="17">
        <f t="shared" si="0"/>
        <v>3.15</v>
      </c>
      <c r="C46" s="1">
        <f t="shared" si="1"/>
        <v>0</v>
      </c>
      <c r="D46" s="1">
        <f t="shared" si="2"/>
        <v>0</v>
      </c>
      <c r="E46" s="1">
        <f t="shared" si="3"/>
        <v>13925.428135714286</v>
      </c>
      <c r="F46" s="1">
        <f t="shared" si="4"/>
        <v>5605.7142857142853</v>
      </c>
      <c r="G46" s="1">
        <f t="shared" si="5"/>
        <v>46741.487501249998</v>
      </c>
      <c r="H46" s="1">
        <f t="shared" si="6"/>
        <v>17658</v>
      </c>
      <c r="I46" s="1">
        <f t="shared" si="7"/>
        <v>0</v>
      </c>
      <c r="J46" s="1">
        <f t="shared" si="8"/>
        <v>0</v>
      </c>
      <c r="K46" s="1">
        <f t="shared" si="9"/>
        <v>68954776.081928343</v>
      </c>
      <c r="L46" s="1">
        <f t="shared" si="10"/>
        <v>26049736.564805057</v>
      </c>
      <c r="M46" s="1">
        <f t="shared" si="11"/>
        <v>6703966.2110326663</v>
      </c>
      <c r="N46" s="1">
        <f t="shared" si="12"/>
        <v>2698697.5763962064</v>
      </c>
      <c r="O46" s="1">
        <f t="shared" si="13"/>
        <v>68954776.081928343</v>
      </c>
      <c r="P46" s="1">
        <f t="shared" si="13"/>
        <v>26049736.564805057</v>
      </c>
      <c r="Q46">
        <f t="shared" si="14"/>
        <v>6703966.2110326663</v>
      </c>
      <c r="R46">
        <f t="shared" si="15"/>
        <v>2698697.5763962064</v>
      </c>
    </row>
    <row r="47" spans="1:18" x14ac:dyDescent="0.25">
      <c r="A47" s="1">
        <v>19</v>
      </c>
      <c r="B47" s="17">
        <f t="shared" si="0"/>
        <v>3.3249999999999997</v>
      </c>
      <c r="C47" s="1">
        <f t="shared" si="1"/>
        <v>0</v>
      </c>
      <c r="D47" s="1">
        <f t="shared" si="2"/>
        <v>0</v>
      </c>
      <c r="E47" s="1">
        <f t="shared" si="3"/>
        <v>13823.968210714287</v>
      </c>
      <c r="F47" s="1">
        <f t="shared" si="4"/>
        <v>5605.7142857142853</v>
      </c>
      <c r="G47" s="1">
        <f t="shared" si="5"/>
        <v>49169.559681562496</v>
      </c>
      <c r="H47" s="1">
        <f t="shared" si="6"/>
        <v>18638.999999999996</v>
      </c>
      <c r="I47" s="1">
        <f t="shared" si="7"/>
        <v>0</v>
      </c>
      <c r="J47" s="1">
        <f t="shared" si="8"/>
        <v>0</v>
      </c>
      <c r="K47" s="1">
        <f t="shared" si="9"/>
        <v>72536758.223590612</v>
      </c>
      <c r="L47" s="1">
        <f t="shared" si="10"/>
        <v>27496944.15173867</v>
      </c>
      <c r="M47" s="1">
        <f t="shared" si="11"/>
        <v>6655121.471585881</v>
      </c>
      <c r="N47" s="1">
        <f t="shared" si="12"/>
        <v>2698697.5763962064</v>
      </c>
      <c r="O47" s="1">
        <f t="shared" si="13"/>
        <v>72536758.223590612</v>
      </c>
      <c r="P47" s="1">
        <f t="shared" si="13"/>
        <v>27496944.15173867</v>
      </c>
      <c r="Q47">
        <f t="shared" si="14"/>
        <v>6655121.471585881</v>
      </c>
      <c r="R47">
        <f t="shared" si="15"/>
        <v>2698697.5763962064</v>
      </c>
    </row>
    <row r="48" spans="1:18" x14ac:dyDescent="0.25">
      <c r="A48" s="1">
        <v>20</v>
      </c>
      <c r="B48" s="17">
        <f t="shared" si="0"/>
        <v>3.5</v>
      </c>
      <c r="C48" s="1">
        <f t="shared" si="1"/>
        <v>0</v>
      </c>
      <c r="D48" s="1">
        <f t="shared" si="2"/>
        <v>0</v>
      </c>
      <c r="E48" s="1">
        <f t="shared" si="3"/>
        <v>13722.508285714286</v>
      </c>
      <c r="F48" s="1">
        <f t="shared" si="4"/>
        <v>5605.7142857142853</v>
      </c>
      <c r="G48" s="1">
        <f t="shared" si="5"/>
        <v>51579.876375000007</v>
      </c>
      <c r="H48" s="1">
        <f t="shared" si="6"/>
        <v>19620</v>
      </c>
      <c r="I48" s="1">
        <f t="shared" si="7"/>
        <v>0</v>
      </c>
      <c r="J48" s="1">
        <f t="shared" si="8"/>
        <v>0</v>
      </c>
      <c r="K48" s="1">
        <f t="shared" si="9"/>
        <v>76092546.812434152</v>
      </c>
      <c r="L48" s="1">
        <f t="shared" si="10"/>
        <v>28944151.738672286</v>
      </c>
      <c r="M48" s="1">
        <f t="shared" si="11"/>
        <v>6606276.7321390929</v>
      </c>
      <c r="N48" s="1">
        <f t="shared" si="12"/>
        <v>2698697.5763962064</v>
      </c>
      <c r="O48" s="1">
        <f t="shared" si="13"/>
        <v>76092546.812434152</v>
      </c>
      <c r="P48" s="1">
        <f t="shared" si="13"/>
        <v>28944151.738672286</v>
      </c>
      <c r="Q48">
        <f t="shared" si="14"/>
        <v>6606276.7321390929</v>
      </c>
      <c r="R48">
        <f t="shared" si="15"/>
        <v>2698697.5763962064</v>
      </c>
    </row>
    <row r="49" spans="1:18" x14ac:dyDescent="0.25">
      <c r="A49" s="1">
        <v>21</v>
      </c>
      <c r="B49" s="17">
        <f t="shared" si="0"/>
        <v>3.6749999999999998</v>
      </c>
      <c r="C49" s="1">
        <f t="shared" si="1"/>
        <v>0</v>
      </c>
      <c r="D49" s="1">
        <f t="shared" si="2"/>
        <v>0</v>
      </c>
      <c r="E49" s="1">
        <f t="shared" si="3"/>
        <v>13621.048360714287</v>
      </c>
      <c r="F49" s="1">
        <f t="shared" si="4"/>
        <v>5605.7142857142853</v>
      </c>
      <c r="G49" s="1">
        <f t="shared" si="5"/>
        <v>53972.437581562503</v>
      </c>
      <c r="H49" s="1">
        <f t="shared" si="6"/>
        <v>20600.999999999996</v>
      </c>
      <c r="I49" s="1">
        <f t="shared" si="7"/>
        <v>0</v>
      </c>
      <c r="J49" s="1">
        <f t="shared" si="8"/>
        <v>0</v>
      </c>
      <c r="K49" s="1">
        <f t="shared" si="9"/>
        <v>79622141.848458916</v>
      </c>
      <c r="L49" s="1">
        <f t="shared" si="10"/>
        <v>30391359.325605899</v>
      </c>
      <c r="M49" s="1">
        <f t="shared" si="11"/>
        <v>6557431.9926923085</v>
      </c>
      <c r="N49" s="1">
        <f t="shared" si="12"/>
        <v>2698697.5763962064</v>
      </c>
      <c r="O49" s="1">
        <f t="shared" si="13"/>
        <v>79622141.848458916</v>
      </c>
      <c r="P49" s="1">
        <f t="shared" si="13"/>
        <v>30391359.325605899</v>
      </c>
      <c r="Q49">
        <f t="shared" si="14"/>
        <v>6557431.9926923085</v>
      </c>
      <c r="R49">
        <f t="shared" si="15"/>
        <v>2698697.5763962064</v>
      </c>
    </row>
    <row r="50" spans="1:18" x14ac:dyDescent="0.25">
      <c r="A50" s="1">
        <v>22</v>
      </c>
      <c r="B50" s="17">
        <f t="shared" si="0"/>
        <v>3.8499999999999996</v>
      </c>
      <c r="C50" s="1">
        <f t="shared" si="1"/>
        <v>0</v>
      </c>
      <c r="D50" s="1">
        <f t="shared" si="2"/>
        <v>0</v>
      </c>
      <c r="E50" s="1">
        <f t="shared" si="3"/>
        <v>13519.588435714286</v>
      </c>
      <c r="F50" s="1">
        <f t="shared" si="4"/>
        <v>5605.7142857142853</v>
      </c>
      <c r="G50" s="1">
        <f t="shared" si="5"/>
        <v>56347.243301249997</v>
      </c>
      <c r="H50" s="1">
        <f t="shared" si="6"/>
        <v>21581.999999999996</v>
      </c>
      <c r="I50" s="1">
        <f t="shared" si="7"/>
        <v>0</v>
      </c>
      <c r="J50" s="1">
        <f t="shared" si="8"/>
        <v>0</v>
      </c>
      <c r="K50" s="1">
        <f t="shared" si="9"/>
        <v>83125543.331664905</v>
      </c>
      <c r="L50" s="1">
        <f t="shared" si="10"/>
        <v>31838566.912539508</v>
      </c>
      <c r="M50" s="1">
        <f t="shared" si="11"/>
        <v>6508587.2532455213</v>
      </c>
      <c r="N50" s="1">
        <f t="shared" si="12"/>
        <v>2698697.5763962064</v>
      </c>
      <c r="O50" s="1">
        <f t="shared" si="13"/>
        <v>83125543.331664905</v>
      </c>
      <c r="P50" s="1">
        <f t="shared" si="13"/>
        <v>31838566.912539508</v>
      </c>
      <c r="Q50">
        <f t="shared" si="14"/>
        <v>6508587.2532455213</v>
      </c>
      <c r="R50">
        <f t="shared" si="15"/>
        <v>2698697.5763962064</v>
      </c>
    </row>
    <row r="51" spans="1:18" x14ac:dyDescent="0.25">
      <c r="A51" s="1">
        <v>23</v>
      </c>
      <c r="B51" s="17">
        <f t="shared" si="0"/>
        <v>4.0249999999999995</v>
      </c>
      <c r="C51" s="1">
        <f t="shared" si="1"/>
        <v>0</v>
      </c>
      <c r="D51" s="1">
        <f t="shared" si="2"/>
        <v>0</v>
      </c>
      <c r="E51" s="1">
        <f t="shared" si="3"/>
        <v>13418.128510714287</v>
      </c>
      <c r="F51" s="1">
        <f t="shared" si="4"/>
        <v>5605.7142857142853</v>
      </c>
      <c r="G51" s="1">
        <f t="shared" si="5"/>
        <v>58704.293534062497</v>
      </c>
      <c r="H51" s="1">
        <f t="shared" si="6"/>
        <v>22562.999999999996</v>
      </c>
      <c r="I51" s="1">
        <f t="shared" si="7"/>
        <v>0</v>
      </c>
      <c r="J51" s="1">
        <f t="shared" si="8"/>
        <v>0</v>
      </c>
      <c r="K51" s="1">
        <f t="shared" si="9"/>
        <v>86602751.262052163</v>
      </c>
      <c r="L51" s="1">
        <f t="shared" si="10"/>
        <v>33285774.499473128</v>
      </c>
      <c r="M51" s="1">
        <f t="shared" si="11"/>
        <v>6459742.513798736</v>
      </c>
      <c r="N51" s="1">
        <f t="shared" si="12"/>
        <v>2698697.5763962064</v>
      </c>
      <c r="O51" s="1">
        <f t="shared" si="13"/>
        <v>86602751.262052163</v>
      </c>
      <c r="P51" s="1">
        <f t="shared" si="13"/>
        <v>33285774.499473128</v>
      </c>
      <c r="Q51">
        <f t="shared" si="14"/>
        <v>6459742.513798736</v>
      </c>
      <c r="R51">
        <f t="shared" si="15"/>
        <v>2698697.5763962064</v>
      </c>
    </row>
    <row r="52" spans="1:18" x14ac:dyDescent="0.25">
      <c r="A52" s="1">
        <v>24</v>
      </c>
      <c r="B52" s="17">
        <f t="shared" si="0"/>
        <v>4.1999999999999993</v>
      </c>
      <c r="C52" s="1">
        <f t="shared" si="1"/>
        <v>0</v>
      </c>
      <c r="D52" s="1">
        <f t="shared" si="2"/>
        <v>0</v>
      </c>
      <c r="E52" s="1">
        <f t="shared" si="3"/>
        <v>13316.668585714287</v>
      </c>
      <c r="F52" s="1">
        <f t="shared" si="4"/>
        <v>5605.7142857142853</v>
      </c>
      <c r="G52" s="1">
        <f t="shared" si="5"/>
        <v>61043.588279999989</v>
      </c>
      <c r="H52" s="1">
        <f t="shared" si="6"/>
        <v>23543.999999999993</v>
      </c>
      <c r="I52" s="1">
        <f t="shared" si="7"/>
        <v>0</v>
      </c>
      <c r="J52" s="1">
        <f t="shared" si="8"/>
        <v>0</v>
      </c>
      <c r="K52" s="1">
        <f t="shared" si="9"/>
        <v>90053765.639620647</v>
      </c>
      <c r="L52" s="1">
        <f t="shared" si="10"/>
        <v>34732982.08640673</v>
      </c>
      <c r="M52" s="1">
        <f t="shared" si="11"/>
        <v>6410897.7743519498</v>
      </c>
      <c r="N52" s="1">
        <f t="shared" si="12"/>
        <v>2698697.5763962064</v>
      </c>
      <c r="O52" s="1">
        <f t="shared" si="13"/>
        <v>90053765.639620647</v>
      </c>
      <c r="P52" s="1">
        <f t="shared" si="13"/>
        <v>34732982.08640673</v>
      </c>
      <c r="Q52">
        <f t="shared" si="14"/>
        <v>6410897.7743519498</v>
      </c>
      <c r="R52">
        <f t="shared" si="15"/>
        <v>2698697.5763962064</v>
      </c>
    </row>
    <row r="53" spans="1:18" x14ac:dyDescent="0.25">
      <c r="A53" s="1">
        <v>25</v>
      </c>
      <c r="B53" s="17">
        <f t="shared" si="0"/>
        <v>4.375</v>
      </c>
      <c r="C53" s="1">
        <f t="shared" si="1"/>
        <v>0</v>
      </c>
      <c r="D53" s="1">
        <f t="shared" si="2"/>
        <v>0</v>
      </c>
      <c r="E53" s="1">
        <f t="shared" si="3"/>
        <v>13215.208660714286</v>
      </c>
      <c r="F53" s="1">
        <f t="shared" si="4"/>
        <v>5605.7142857142853</v>
      </c>
      <c r="G53" s="1">
        <f t="shared" si="5"/>
        <v>63365.127539062509</v>
      </c>
      <c r="H53" s="1">
        <f t="shared" si="6"/>
        <v>24525</v>
      </c>
      <c r="I53" s="1">
        <f t="shared" si="7"/>
        <v>0</v>
      </c>
      <c r="J53" s="1">
        <f t="shared" si="8"/>
        <v>0</v>
      </c>
      <c r="K53" s="1">
        <f t="shared" si="9"/>
        <v>93478586.4643704</v>
      </c>
      <c r="L53" s="1">
        <f t="shared" si="10"/>
        <v>36180189.673340358</v>
      </c>
      <c r="M53" s="1">
        <f t="shared" si="11"/>
        <v>6362053.0349051626</v>
      </c>
      <c r="N53" s="1">
        <f t="shared" si="12"/>
        <v>2698697.5763962064</v>
      </c>
      <c r="O53" s="1">
        <f t="shared" si="13"/>
        <v>93478586.4643704</v>
      </c>
      <c r="P53" s="1">
        <f t="shared" si="13"/>
        <v>36180189.673340358</v>
      </c>
      <c r="Q53">
        <f t="shared" si="14"/>
        <v>6362053.0349051626</v>
      </c>
      <c r="R53">
        <f t="shared" si="15"/>
        <v>2698697.5763962064</v>
      </c>
    </row>
    <row r="54" spans="1:18" x14ac:dyDescent="0.25">
      <c r="A54" s="1">
        <v>26</v>
      </c>
      <c r="B54" s="17">
        <f t="shared" si="0"/>
        <v>4.55</v>
      </c>
      <c r="C54" s="1">
        <f t="shared" si="1"/>
        <v>0</v>
      </c>
      <c r="D54" s="1">
        <f t="shared" si="2"/>
        <v>0</v>
      </c>
      <c r="E54" s="1">
        <f t="shared" si="3"/>
        <v>13113.748735714287</v>
      </c>
      <c r="F54" s="1">
        <f t="shared" si="4"/>
        <v>5605.7142857142853</v>
      </c>
      <c r="G54" s="1">
        <f t="shared" si="5"/>
        <v>65668.911311249991</v>
      </c>
      <c r="H54" s="1">
        <f t="shared" si="6"/>
        <v>25505.999999999996</v>
      </c>
      <c r="I54" s="1">
        <f t="shared" si="7"/>
        <v>0</v>
      </c>
      <c r="J54" s="1">
        <f t="shared" si="8"/>
        <v>0</v>
      </c>
      <c r="K54" s="1">
        <f t="shared" si="9"/>
        <v>96877213.736301348</v>
      </c>
      <c r="L54" s="1">
        <f t="shared" si="10"/>
        <v>37627397.260273963</v>
      </c>
      <c r="M54" s="1">
        <f t="shared" si="11"/>
        <v>6313208.2954583773</v>
      </c>
      <c r="N54" s="1">
        <f t="shared" si="12"/>
        <v>2698697.5763962064</v>
      </c>
      <c r="O54" s="1">
        <f t="shared" si="13"/>
        <v>96877213.736301348</v>
      </c>
      <c r="P54" s="1">
        <f t="shared" si="13"/>
        <v>37627397.260273963</v>
      </c>
      <c r="Q54">
        <f t="shared" si="14"/>
        <v>6313208.2954583773</v>
      </c>
      <c r="R54">
        <f t="shared" si="15"/>
        <v>2698697.5763962064</v>
      </c>
    </row>
    <row r="55" spans="1:18" x14ac:dyDescent="0.25">
      <c r="A55" s="1">
        <v>27</v>
      </c>
      <c r="B55" s="17">
        <f t="shared" si="0"/>
        <v>4.7249999999999996</v>
      </c>
      <c r="C55" s="1">
        <f t="shared" si="1"/>
        <v>0</v>
      </c>
      <c r="D55" s="1">
        <f t="shared" si="2"/>
        <v>0</v>
      </c>
      <c r="E55" s="1">
        <f t="shared" si="3"/>
        <v>13012.288810714286</v>
      </c>
      <c r="F55" s="1">
        <f t="shared" si="4"/>
        <v>5605.7142857142853</v>
      </c>
      <c r="G55" s="1">
        <f t="shared" si="5"/>
        <v>67954.939596562501</v>
      </c>
      <c r="H55" s="1">
        <f t="shared" si="6"/>
        <v>26486.999999999996</v>
      </c>
      <c r="I55" s="1">
        <f t="shared" si="7"/>
        <v>0</v>
      </c>
      <c r="J55" s="1">
        <f t="shared" si="8"/>
        <v>0</v>
      </c>
      <c r="K55" s="1">
        <f t="shared" si="9"/>
        <v>100249647.45541359</v>
      </c>
      <c r="L55" s="1">
        <f t="shared" si="10"/>
        <v>39074604.847207583</v>
      </c>
      <c r="M55" s="1">
        <f t="shared" si="11"/>
        <v>6264363.5560115911</v>
      </c>
      <c r="N55" s="1">
        <f t="shared" si="12"/>
        <v>2698697.5763962064</v>
      </c>
      <c r="O55" s="1">
        <f t="shared" si="13"/>
        <v>100249647.45541359</v>
      </c>
      <c r="P55" s="1">
        <f t="shared" si="13"/>
        <v>39074604.847207583</v>
      </c>
      <c r="Q55">
        <f t="shared" si="14"/>
        <v>6264363.5560115911</v>
      </c>
      <c r="R55">
        <f t="shared" si="15"/>
        <v>2698697.5763962064</v>
      </c>
    </row>
    <row r="56" spans="1:18" x14ac:dyDescent="0.25">
      <c r="A56" s="1">
        <v>28</v>
      </c>
      <c r="B56" s="17">
        <f t="shared" si="0"/>
        <v>4.8999999999999995</v>
      </c>
      <c r="C56" s="1">
        <f t="shared" si="1"/>
        <v>0</v>
      </c>
      <c r="D56" s="1">
        <f t="shared" si="2"/>
        <v>0</v>
      </c>
      <c r="E56" s="1">
        <f t="shared" si="3"/>
        <v>12910.828885714287</v>
      </c>
      <c r="F56" s="1">
        <f t="shared" si="4"/>
        <v>5605.7142857142853</v>
      </c>
      <c r="G56" s="1">
        <f t="shared" si="5"/>
        <v>70223.212394999995</v>
      </c>
      <c r="H56" s="1">
        <f t="shared" si="6"/>
        <v>27467.999999999996</v>
      </c>
      <c r="I56" s="1">
        <f t="shared" si="7"/>
        <v>0</v>
      </c>
      <c r="J56" s="1">
        <f t="shared" si="8"/>
        <v>0</v>
      </c>
      <c r="K56" s="1">
        <f t="shared" si="9"/>
        <v>103595887.62170704</v>
      </c>
      <c r="L56" s="1">
        <f t="shared" si="10"/>
        <v>40521812.434141196</v>
      </c>
      <c r="M56" s="1">
        <f t="shared" si="11"/>
        <v>6215518.8165648058</v>
      </c>
      <c r="N56" s="1">
        <f t="shared" si="12"/>
        <v>2698697.5763962064</v>
      </c>
      <c r="O56" s="1">
        <f t="shared" si="13"/>
        <v>103595887.62170704</v>
      </c>
      <c r="P56" s="1">
        <f t="shared" si="13"/>
        <v>40521812.434141196</v>
      </c>
      <c r="Q56">
        <f t="shared" si="14"/>
        <v>6215518.8165648058</v>
      </c>
      <c r="R56">
        <f t="shared" si="15"/>
        <v>2698697.5763962064</v>
      </c>
    </row>
    <row r="57" spans="1:18" x14ac:dyDescent="0.25">
      <c r="A57" s="1">
        <v>29</v>
      </c>
      <c r="B57" s="17">
        <f t="shared" si="0"/>
        <v>5.0749999999999993</v>
      </c>
      <c r="C57" s="1">
        <f t="shared" si="1"/>
        <v>0</v>
      </c>
      <c r="D57" s="1">
        <f t="shared" si="2"/>
        <v>0</v>
      </c>
      <c r="E57" s="1">
        <f t="shared" si="3"/>
        <v>12809.368960714288</v>
      </c>
      <c r="F57" s="1">
        <f t="shared" si="4"/>
        <v>5605.7142857142853</v>
      </c>
      <c r="G57" s="1">
        <f t="shared" si="5"/>
        <v>72473.729706562488</v>
      </c>
      <c r="H57" s="1">
        <f t="shared" si="6"/>
        <v>28448.999999999993</v>
      </c>
      <c r="I57" s="1">
        <f t="shared" si="7"/>
        <v>0</v>
      </c>
      <c r="J57" s="1">
        <f t="shared" si="8"/>
        <v>0</v>
      </c>
      <c r="K57" s="1">
        <f t="shared" si="9"/>
        <v>106915934.23518178</v>
      </c>
      <c r="L57" s="1">
        <f t="shared" si="10"/>
        <v>41969020.021074809</v>
      </c>
      <c r="M57" s="1">
        <f t="shared" si="11"/>
        <v>6166674.0771180196</v>
      </c>
      <c r="N57" s="1">
        <f t="shared" si="12"/>
        <v>2698697.5763962064</v>
      </c>
      <c r="O57" s="1">
        <f t="shared" si="13"/>
        <v>106915934.23518178</v>
      </c>
      <c r="P57" s="1">
        <f t="shared" si="13"/>
        <v>41969020.021074809</v>
      </c>
      <c r="Q57">
        <f t="shared" si="14"/>
        <v>6166674.0771180196</v>
      </c>
      <c r="R57">
        <f t="shared" si="15"/>
        <v>2698697.5763962064</v>
      </c>
    </row>
    <row r="58" spans="1:18" x14ac:dyDescent="0.25">
      <c r="A58" s="1">
        <v>30</v>
      </c>
      <c r="B58" s="17">
        <f t="shared" si="0"/>
        <v>5.25</v>
      </c>
      <c r="C58" s="1">
        <f t="shared" si="1"/>
        <v>0</v>
      </c>
      <c r="D58" s="1">
        <f t="shared" si="2"/>
        <v>0</v>
      </c>
      <c r="E58" s="1">
        <f t="shared" si="3"/>
        <v>12707.909035714285</v>
      </c>
      <c r="F58" s="1">
        <f t="shared" si="4"/>
        <v>5605.7142857142853</v>
      </c>
      <c r="G58" s="1">
        <f t="shared" si="5"/>
        <v>74706.491531250009</v>
      </c>
      <c r="H58" s="1">
        <f t="shared" si="6"/>
        <v>29429.999999999996</v>
      </c>
      <c r="I58" s="1">
        <f t="shared" si="7"/>
        <v>0</v>
      </c>
      <c r="J58" s="1">
        <f t="shared" si="8"/>
        <v>0</v>
      </c>
      <c r="K58" s="1">
        <f t="shared" si="9"/>
        <v>110209787.29583773</v>
      </c>
      <c r="L58" s="1">
        <f t="shared" si="10"/>
        <v>43416227.608008422</v>
      </c>
      <c r="M58" s="1">
        <f t="shared" si="11"/>
        <v>6117829.3376712333</v>
      </c>
      <c r="N58" s="1">
        <f t="shared" si="12"/>
        <v>2698697.5763962064</v>
      </c>
      <c r="O58" s="1">
        <f t="shared" si="13"/>
        <v>110209787.29583773</v>
      </c>
      <c r="P58" s="1">
        <f t="shared" si="13"/>
        <v>43416227.608008422</v>
      </c>
      <c r="Q58">
        <f t="shared" si="14"/>
        <v>6117829.3376712333</v>
      </c>
      <c r="R58">
        <f t="shared" si="15"/>
        <v>2698697.5763962064</v>
      </c>
    </row>
    <row r="59" spans="1:18" x14ac:dyDescent="0.25">
      <c r="A59" s="1">
        <v>31</v>
      </c>
      <c r="B59" s="17">
        <f t="shared" si="0"/>
        <v>5.4249999999999998</v>
      </c>
      <c r="C59" s="1">
        <f t="shared" si="1"/>
        <v>0</v>
      </c>
      <c r="D59" s="1">
        <f t="shared" si="2"/>
        <v>0</v>
      </c>
      <c r="E59" s="1">
        <f t="shared" si="3"/>
        <v>12606.449110714286</v>
      </c>
      <c r="F59" s="1">
        <f t="shared" si="4"/>
        <v>5605.7142857142853</v>
      </c>
      <c r="G59" s="1">
        <f t="shared" si="5"/>
        <v>76921.497869062499</v>
      </c>
      <c r="H59" s="1">
        <f t="shared" si="6"/>
        <v>30410.999999999996</v>
      </c>
      <c r="I59" s="1">
        <f t="shared" si="7"/>
        <v>0</v>
      </c>
      <c r="J59" s="1">
        <f t="shared" si="8"/>
        <v>0</v>
      </c>
      <c r="K59" s="1">
        <f t="shared" si="9"/>
        <v>113477446.80367494</v>
      </c>
      <c r="L59" s="1">
        <f t="shared" si="10"/>
        <v>44863435.194942042</v>
      </c>
      <c r="M59" s="1">
        <f t="shared" si="11"/>
        <v>6068984.5982244462</v>
      </c>
      <c r="N59" s="1">
        <f t="shared" si="12"/>
        <v>2698697.5763962064</v>
      </c>
      <c r="O59" s="1">
        <f t="shared" si="13"/>
        <v>113477446.80367494</v>
      </c>
      <c r="P59" s="1">
        <f t="shared" si="13"/>
        <v>44863435.194942042</v>
      </c>
      <c r="Q59">
        <f t="shared" si="14"/>
        <v>6068984.5982244462</v>
      </c>
      <c r="R59">
        <f t="shared" si="15"/>
        <v>2698697.5763962064</v>
      </c>
    </row>
    <row r="60" spans="1:18" x14ac:dyDescent="0.25">
      <c r="A60" s="1">
        <v>32</v>
      </c>
      <c r="B60" s="17">
        <f t="shared" ref="B60:B91" si="16">length/length_division*A60</f>
        <v>5.6</v>
      </c>
      <c r="C60" s="1">
        <f t="shared" ref="C60:C91" si="17">ax</f>
        <v>0</v>
      </c>
      <c r="D60" s="1">
        <f t="shared" ref="D60:D91" si="18">ax_0</f>
        <v>0</v>
      </c>
      <c r="E60" s="1">
        <f t="shared" ref="E60:E91" si="19">IF(B60&lt;force_position,ay-(mass_per_length*B60*gravity),ay-(mass_per_length*B60*gravity)-force)</f>
        <v>12504.989185714287</v>
      </c>
      <c r="F60" s="1">
        <f t="shared" ref="F60:F91" si="20">IF(B60&lt;force_position_0,ay_0-(mass_per_length_0*B60*gravity_0),ay_0-(mass_per_length_0*B60*gravity_0)-force_0)</f>
        <v>5605.7142857142853</v>
      </c>
      <c r="G60" s="1">
        <f t="shared" ref="G60:G91" si="21">IF(B60&lt;force_position,(ay*B60)-(0.5*mass_per_length*gravity*B60*B60),(ay*B60)-(0.5*mass_per_length*gravity*B60*B60)-force*(B60-force_position))</f>
        <v>79118.748720000003</v>
      </c>
      <c r="H60" s="1">
        <f t="shared" ref="H60:H91" si="22">IF(B60&lt;force_position_0,(ay_0*B60)-(0.5*mass_per_length_0*gravity_0*B60*B60),(ay_0*B60)-(0.5*mass_per_length_0*gravity_0*B60*B60)-force_0*(B60-force_position_0))</f>
        <v>31391.999999999996</v>
      </c>
      <c r="I60" s="1">
        <f t="shared" ref="I60:I91" si="23">ax/cross_section_area</f>
        <v>0</v>
      </c>
      <c r="J60" s="1">
        <f t="shared" ref="J60:J91" si="24">ax_0/cross_section_area_0</f>
        <v>0</v>
      </c>
      <c r="K60" s="1">
        <f t="shared" ref="K60:K91" si="25">((G60*(0.5*h))/(ix))*(100000000/1000)</f>
        <v>116718912.75869338</v>
      </c>
      <c r="L60" s="1">
        <f t="shared" ref="L60:L91" si="26">(H60*(0.5*h_0/1000))/(ix_0/100000000)</f>
        <v>46310642.781875655</v>
      </c>
      <c r="M60" s="1">
        <f t="shared" ref="M60:M91" si="27">((E60*q)/(ix*thickness_web))*((100000000*1000)/1000000000)</f>
        <v>6020139.8587776609</v>
      </c>
      <c r="N60" s="1">
        <f t="shared" ref="N60:N91" si="28">((F60*q)/(ix*thickness_web))*((100000000*1000)/1000000000)</f>
        <v>2698697.5763962064</v>
      </c>
      <c r="O60" s="1">
        <f t="shared" si="13"/>
        <v>116718912.75869338</v>
      </c>
      <c r="P60" s="1">
        <f t="shared" si="13"/>
        <v>46310642.781875655</v>
      </c>
      <c r="Q60">
        <f t="shared" si="14"/>
        <v>6020139.8587776609</v>
      </c>
      <c r="R60">
        <f t="shared" si="15"/>
        <v>2698697.5763962064</v>
      </c>
    </row>
    <row r="61" spans="1:18" x14ac:dyDescent="0.25">
      <c r="A61" s="1">
        <v>33</v>
      </c>
      <c r="B61" s="17">
        <f t="shared" si="16"/>
        <v>5.7749999999999995</v>
      </c>
      <c r="C61" s="1">
        <f t="shared" si="17"/>
        <v>0</v>
      </c>
      <c r="D61" s="1">
        <f t="shared" si="18"/>
        <v>0</v>
      </c>
      <c r="E61" s="1">
        <f t="shared" si="19"/>
        <v>12403.529260714287</v>
      </c>
      <c r="F61" s="1">
        <f t="shared" si="20"/>
        <v>5605.7142857142853</v>
      </c>
      <c r="G61" s="1">
        <f t="shared" si="21"/>
        <v>81298.244084062491</v>
      </c>
      <c r="H61" s="1">
        <f t="shared" si="22"/>
        <v>32372.999999999996</v>
      </c>
      <c r="I61" s="1">
        <f t="shared" si="23"/>
        <v>0</v>
      </c>
      <c r="J61" s="1">
        <f t="shared" si="24"/>
        <v>0</v>
      </c>
      <c r="K61" s="1">
        <f t="shared" si="25"/>
        <v>119934185.16089305</v>
      </c>
      <c r="L61" s="1">
        <f t="shared" si="26"/>
        <v>47757850.368809268</v>
      </c>
      <c r="M61" s="1">
        <f t="shared" si="27"/>
        <v>5971295.1193308756</v>
      </c>
      <c r="N61" s="1">
        <f t="shared" si="28"/>
        <v>2698697.5763962064</v>
      </c>
      <c r="O61" s="1">
        <f t="shared" si="13"/>
        <v>119934185.16089305</v>
      </c>
      <c r="P61" s="1">
        <f t="shared" si="13"/>
        <v>47757850.368809268</v>
      </c>
      <c r="Q61">
        <f t="shared" si="14"/>
        <v>5971295.1193308756</v>
      </c>
      <c r="R61">
        <f t="shared" si="15"/>
        <v>2698697.5763962064</v>
      </c>
    </row>
    <row r="62" spans="1:18" x14ac:dyDescent="0.25">
      <c r="A62" s="1">
        <v>34</v>
      </c>
      <c r="B62" s="17">
        <f t="shared" si="16"/>
        <v>5.9499999999999993</v>
      </c>
      <c r="C62" s="1">
        <f t="shared" si="17"/>
        <v>0</v>
      </c>
      <c r="D62" s="1">
        <f t="shared" si="18"/>
        <v>0</v>
      </c>
      <c r="E62" s="1">
        <f t="shared" si="19"/>
        <v>12302.069335714286</v>
      </c>
      <c r="F62" s="1">
        <f t="shared" si="20"/>
        <v>5605.7142857142853</v>
      </c>
      <c r="G62" s="1">
        <f t="shared" si="21"/>
        <v>83459.983961249993</v>
      </c>
      <c r="H62" s="1">
        <f t="shared" si="22"/>
        <v>33353.999999999993</v>
      </c>
      <c r="I62" s="1">
        <f t="shared" si="23"/>
        <v>0</v>
      </c>
      <c r="J62" s="1">
        <f t="shared" si="24"/>
        <v>0</v>
      </c>
      <c r="K62" s="1">
        <f t="shared" si="25"/>
        <v>123123264.01027396</v>
      </c>
      <c r="L62" s="1">
        <f t="shared" si="26"/>
        <v>49205057.955742881</v>
      </c>
      <c r="M62" s="1">
        <f t="shared" si="27"/>
        <v>5922450.3798840893</v>
      </c>
      <c r="N62" s="1">
        <f t="shared" si="28"/>
        <v>2698697.5763962064</v>
      </c>
      <c r="O62" s="1">
        <f t="shared" si="13"/>
        <v>123123264.01027396</v>
      </c>
      <c r="P62" s="1">
        <f t="shared" si="13"/>
        <v>49205057.955742881</v>
      </c>
      <c r="Q62">
        <f t="shared" si="14"/>
        <v>5922450.3798840893</v>
      </c>
      <c r="R62">
        <f t="shared" si="15"/>
        <v>2698697.5763962064</v>
      </c>
    </row>
    <row r="63" spans="1:18" x14ac:dyDescent="0.25">
      <c r="A63" s="1">
        <v>35</v>
      </c>
      <c r="B63" s="17">
        <f t="shared" si="16"/>
        <v>6.125</v>
      </c>
      <c r="C63" s="1">
        <f t="shared" si="17"/>
        <v>0</v>
      </c>
      <c r="D63" s="1">
        <f t="shared" si="18"/>
        <v>0</v>
      </c>
      <c r="E63" s="1">
        <f t="shared" si="19"/>
        <v>12200.609410714285</v>
      </c>
      <c r="F63" s="1">
        <f t="shared" si="20"/>
        <v>5605.7142857142853</v>
      </c>
      <c r="G63" s="1">
        <f t="shared" si="21"/>
        <v>85603.968351562507</v>
      </c>
      <c r="H63" s="1">
        <f t="shared" si="22"/>
        <v>34335</v>
      </c>
      <c r="I63" s="1">
        <f t="shared" si="23"/>
        <v>0</v>
      </c>
      <c r="J63" s="1">
        <f t="shared" si="24"/>
        <v>0</v>
      </c>
      <c r="K63" s="1">
        <f t="shared" si="25"/>
        <v>126286149.30683616</v>
      </c>
      <c r="L63" s="1">
        <f t="shared" si="26"/>
        <v>50652265.542676501</v>
      </c>
      <c r="M63" s="1">
        <f t="shared" si="27"/>
        <v>5873605.6404373031</v>
      </c>
      <c r="N63" s="1">
        <f t="shared" si="28"/>
        <v>2698697.5763962064</v>
      </c>
      <c r="O63" s="1">
        <f t="shared" si="13"/>
        <v>126286149.30683616</v>
      </c>
      <c r="P63" s="1">
        <f t="shared" si="13"/>
        <v>50652265.542676501</v>
      </c>
      <c r="Q63">
        <f t="shared" si="14"/>
        <v>5873605.6404373031</v>
      </c>
      <c r="R63">
        <f t="shared" si="15"/>
        <v>2698697.5763962064</v>
      </c>
    </row>
    <row r="64" spans="1:18" x14ac:dyDescent="0.25">
      <c r="A64" s="1">
        <v>36</v>
      </c>
      <c r="B64" s="17">
        <f t="shared" si="16"/>
        <v>6.3</v>
      </c>
      <c r="C64" s="1">
        <f t="shared" si="17"/>
        <v>0</v>
      </c>
      <c r="D64" s="1">
        <f t="shared" si="18"/>
        <v>0</v>
      </c>
      <c r="E64" s="1">
        <f t="shared" si="19"/>
        <v>12099.149485714286</v>
      </c>
      <c r="F64" s="1">
        <f t="shared" si="20"/>
        <v>5605.7142857142853</v>
      </c>
      <c r="G64" s="1">
        <f t="shared" si="21"/>
        <v>87730.197255000006</v>
      </c>
      <c r="H64" s="1">
        <f t="shared" si="22"/>
        <v>35316</v>
      </c>
      <c r="I64" s="1">
        <f t="shared" si="23"/>
        <v>0</v>
      </c>
      <c r="J64" s="1">
        <f t="shared" si="24"/>
        <v>0</v>
      </c>
      <c r="K64" s="1">
        <f t="shared" si="25"/>
        <v>129422841.05057956</v>
      </c>
      <c r="L64" s="1">
        <f t="shared" si="26"/>
        <v>52099473.129610114</v>
      </c>
      <c r="M64" s="1">
        <f t="shared" si="27"/>
        <v>5824760.9009905169</v>
      </c>
      <c r="N64" s="1">
        <f t="shared" si="28"/>
        <v>2698697.5763962064</v>
      </c>
      <c r="O64" s="1">
        <f t="shared" si="13"/>
        <v>129422841.05057956</v>
      </c>
      <c r="P64" s="1">
        <f t="shared" si="13"/>
        <v>52099473.129610114</v>
      </c>
      <c r="Q64">
        <f t="shared" si="14"/>
        <v>5824760.9009905169</v>
      </c>
      <c r="R64">
        <f t="shared" si="15"/>
        <v>2698697.5763962064</v>
      </c>
    </row>
    <row r="65" spans="1:18" x14ac:dyDescent="0.25">
      <c r="A65" s="1">
        <v>37</v>
      </c>
      <c r="B65" s="17">
        <f t="shared" si="16"/>
        <v>6.4749999999999996</v>
      </c>
      <c r="C65" s="1">
        <f t="shared" si="17"/>
        <v>0</v>
      </c>
      <c r="D65" s="1">
        <f t="shared" si="18"/>
        <v>0</v>
      </c>
      <c r="E65" s="1">
        <f t="shared" si="19"/>
        <v>11997.689560714287</v>
      </c>
      <c r="F65" s="1">
        <f t="shared" si="20"/>
        <v>5605.7142857142853</v>
      </c>
      <c r="G65" s="1">
        <f t="shared" si="21"/>
        <v>89838.670671562504</v>
      </c>
      <c r="H65" s="1">
        <f t="shared" si="22"/>
        <v>36296.999999999993</v>
      </c>
      <c r="I65" s="1">
        <f t="shared" si="23"/>
        <v>0</v>
      </c>
      <c r="J65" s="1">
        <f t="shared" si="24"/>
        <v>0</v>
      </c>
      <c r="K65" s="1">
        <f t="shared" si="25"/>
        <v>132533339.24150422</v>
      </c>
      <c r="L65" s="1">
        <f t="shared" si="26"/>
        <v>53546680.716543719</v>
      </c>
      <c r="M65" s="1">
        <f t="shared" si="27"/>
        <v>5775916.1615437316</v>
      </c>
      <c r="N65" s="1">
        <f t="shared" si="28"/>
        <v>2698697.5763962064</v>
      </c>
      <c r="O65" s="1">
        <f t="shared" si="13"/>
        <v>132533339.24150422</v>
      </c>
      <c r="P65" s="1">
        <f t="shared" si="13"/>
        <v>53546680.716543719</v>
      </c>
      <c r="Q65">
        <f t="shared" si="14"/>
        <v>5775916.1615437316</v>
      </c>
      <c r="R65">
        <f t="shared" si="15"/>
        <v>2698697.5763962064</v>
      </c>
    </row>
    <row r="66" spans="1:18" x14ac:dyDescent="0.25">
      <c r="A66" s="1">
        <v>38</v>
      </c>
      <c r="B66" s="17">
        <f t="shared" si="16"/>
        <v>6.6499999999999995</v>
      </c>
      <c r="C66" s="1">
        <f t="shared" si="17"/>
        <v>0</v>
      </c>
      <c r="D66" s="1">
        <f t="shared" si="18"/>
        <v>0</v>
      </c>
      <c r="E66" s="1">
        <f t="shared" si="19"/>
        <v>11896.229635714286</v>
      </c>
      <c r="F66" s="1">
        <f t="shared" si="20"/>
        <v>5605.7142857142853</v>
      </c>
      <c r="G66" s="1">
        <f t="shared" si="21"/>
        <v>91929.388601250001</v>
      </c>
      <c r="H66" s="1">
        <f t="shared" si="22"/>
        <v>37277.999999999993</v>
      </c>
      <c r="I66" s="1">
        <f t="shared" si="23"/>
        <v>0</v>
      </c>
      <c r="J66" s="1">
        <f t="shared" si="24"/>
        <v>0</v>
      </c>
      <c r="K66" s="1">
        <f t="shared" si="25"/>
        <v>135617643.87961012</v>
      </c>
      <c r="L66" s="1">
        <f t="shared" si="26"/>
        <v>54993888.303477339</v>
      </c>
      <c r="M66" s="1">
        <f t="shared" si="27"/>
        <v>5727071.4220969444</v>
      </c>
      <c r="N66" s="1">
        <f t="shared" si="28"/>
        <v>2698697.5763962064</v>
      </c>
      <c r="O66" s="1">
        <f t="shared" si="13"/>
        <v>135617643.87961012</v>
      </c>
      <c r="P66" s="1">
        <f t="shared" si="13"/>
        <v>54993888.303477339</v>
      </c>
      <c r="Q66">
        <f t="shared" si="14"/>
        <v>5727071.4220969444</v>
      </c>
      <c r="R66">
        <f t="shared" si="15"/>
        <v>2698697.5763962064</v>
      </c>
    </row>
    <row r="67" spans="1:18" x14ac:dyDescent="0.25">
      <c r="A67" s="1">
        <v>39</v>
      </c>
      <c r="B67" s="17">
        <f t="shared" si="16"/>
        <v>6.8249999999999993</v>
      </c>
      <c r="C67" s="1">
        <f t="shared" si="17"/>
        <v>0</v>
      </c>
      <c r="D67" s="1">
        <f t="shared" si="18"/>
        <v>0</v>
      </c>
      <c r="E67" s="1">
        <f t="shared" si="19"/>
        <v>11794.769710714287</v>
      </c>
      <c r="F67" s="1">
        <f t="shared" si="20"/>
        <v>5605.7142857142853</v>
      </c>
      <c r="G67" s="1">
        <f t="shared" si="21"/>
        <v>94002.351044062496</v>
      </c>
      <c r="H67" s="1">
        <f t="shared" si="22"/>
        <v>38258.999999999993</v>
      </c>
      <c r="I67" s="1">
        <f t="shared" si="23"/>
        <v>0</v>
      </c>
      <c r="J67" s="1">
        <f t="shared" si="24"/>
        <v>0</v>
      </c>
      <c r="K67" s="1">
        <f t="shared" si="25"/>
        <v>138675754.96489725</v>
      </c>
      <c r="L67" s="1">
        <f t="shared" si="26"/>
        <v>56441095.890410952</v>
      </c>
      <c r="M67" s="1">
        <f t="shared" si="27"/>
        <v>5678226.6826501591</v>
      </c>
      <c r="N67" s="1">
        <f t="shared" si="28"/>
        <v>2698697.5763962064</v>
      </c>
      <c r="O67" s="1">
        <f t="shared" si="13"/>
        <v>138675754.96489725</v>
      </c>
      <c r="P67" s="1">
        <f t="shared" si="13"/>
        <v>56441095.890410952</v>
      </c>
      <c r="Q67">
        <f t="shared" si="14"/>
        <v>5678226.6826501591</v>
      </c>
      <c r="R67">
        <f t="shared" si="15"/>
        <v>2698697.5763962064</v>
      </c>
    </row>
    <row r="68" spans="1:18" x14ac:dyDescent="0.25">
      <c r="A68" s="1">
        <v>40</v>
      </c>
      <c r="B68" s="17">
        <f t="shared" si="16"/>
        <v>7</v>
      </c>
      <c r="C68" s="1">
        <f t="shared" si="17"/>
        <v>0</v>
      </c>
      <c r="D68" s="1">
        <f t="shared" si="18"/>
        <v>0</v>
      </c>
      <c r="E68" s="1">
        <f t="shared" si="19"/>
        <v>11693.309785714286</v>
      </c>
      <c r="F68" s="1">
        <f t="shared" si="20"/>
        <v>5605.7142857142853</v>
      </c>
      <c r="G68" s="1">
        <f t="shared" si="21"/>
        <v>96057.558000000005</v>
      </c>
      <c r="H68" s="1">
        <f t="shared" si="22"/>
        <v>39240</v>
      </c>
      <c r="I68" s="1">
        <f t="shared" si="23"/>
        <v>0</v>
      </c>
      <c r="J68" s="1">
        <f t="shared" si="24"/>
        <v>0</v>
      </c>
      <c r="K68" s="1">
        <f t="shared" si="25"/>
        <v>141707672.49736565</v>
      </c>
      <c r="L68" s="1">
        <f t="shared" si="26"/>
        <v>57888303.477344573</v>
      </c>
      <c r="M68" s="1">
        <f t="shared" si="27"/>
        <v>5629381.943203371</v>
      </c>
      <c r="N68" s="1">
        <f t="shared" si="28"/>
        <v>2698697.5763962064</v>
      </c>
      <c r="O68" s="1">
        <f t="shared" si="13"/>
        <v>141707672.49736565</v>
      </c>
      <c r="P68" s="1">
        <f t="shared" si="13"/>
        <v>57888303.477344573</v>
      </c>
      <c r="Q68">
        <f t="shared" si="14"/>
        <v>5629381.943203371</v>
      </c>
      <c r="R68">
        <f t="shared" si="15"/>
        <v>2698697.5763962064</v>
      </c>
    </row>
    <row r="69" spans="1:18" x14ac:dyDescent="0.25">
      <c r="A69" s="1">
        <v>41</v>
      </c>
      <c r="B69" s="17">
        <f t="shared" si="16"/>
        <v>7.1749999999999998</v>
      </c>
      <c r="C69" s="1">
        <f t="shared" si="17"/>
        <v>0</v>
      </c>
      <c r="D69" s="1">
        <f t="shared" si="18"/>
        <v>0</v>
      </c>
      <c r="E69" s="1">
        <f t="shared" si="19"/>
        <v>11591.849860714286</v>
      </c>
      <c r="F69" s="1">
        <f t="shared" si="20"/>
        <v>5605.7142857142853</v>
      </c>
      <c r="G69" s="1">
        <f t="shared" si="21"/>
        <v>98095.009469062497</v>
      </c>
      <c r="H69" s="1">
        <f t="shared" si="22"/>
        <v>40220.999999999993</v>
      </c>
      <c r="I69" s="1">
        <f t="shared" si="23"/>
        <v>0</v>
      </c>
      <c r="J69" s="1">
        <f t="shared" si="24"/>
        <v>0</v>
      </c>
      <c r="K69" s="1">
        <f t="shared" si="25"/>
        <v>144713396.47701529</v>
      </c>
      <c r="L69" s="1">
        <f t="shared" si="26"/>
        <v>59335511.064278185</v>
      </c>
      <c r="M69" s="1">
        <f t="shared" si="27"/>
        <v>5580537.2037565857</v>
      </c>
      <c r="N69" s="1">
        <f t="shared" si="28"/>
        <v>2698697.5763962064</v>
      </c>
      <c r="O69" s="1">
        <f t="shared" si="13"/>
        <v>144713396.47701529</v>
      </c>
      <c r="P69" s="1">
        <f t="shared" si="13"/>
        <v>59335511.064278185</v>
      </c>
      <c r="Q69">
        <f t="shared" si="14"/>
        <v>5580537.2037565857</v>
      </c>
      <c r="R69">
        <f t="shared" si="15"/>
        <v>2698697.5763962064</v>
      </c>
    </row>
    <row r="70" spans="1:18" x14ac:dyDescent="0.25">
      <c r="A70" s="1">
        <v>42</v>
      </c>
      <c r="B70" s="17">
        <f t="shared" si="16"/>
        <v>7.35</v>
      </c>
      <c r="C70" s="1">
        <f t="shared" si="17"/>
        <v>0</v>
      </c>
      <c r="D70" s="1">
        <f t="shared" si="18"/>
        <v>0</v>
      </c>
      <c r="E70" s="1">
        <f t="shared" si="19"/>
        <v>11490.389935714287</v>
      </c>
      <c r="F70" s="1">
        <f t="shared" si="20"/>
        <v>5605.7142857142853</v>
      </c>
      <c r="G70" s="1">
        <f t="shared" si="21"/>
        <v>100114.70545125</v>
      </c>
      <c r="H70" s="1">
        <f t="shared" si="22"/>
        <v>41201.999999999993</v>
      </c>
      <c r="I70" s="1">
        <f t="shared" si="23"/>
        <v>0</v>
      </c>
      <c r="J70" s="1">
        <f t="shared" si="24"/>
        <v>0</v>
      </c>
      <c r="K70" s="1">
        <f t="shared" si="25"/>
        <v>147692926.90384617</v>
      </c>
      <c r="L70" s="1">
        <f t="shared" si="26"/>
        <v>60782718.651211798</v>
      </c>
      <c r="M70" s="1">
        <f t="shared" si="27"/>
        <v>5531692.4643098004</v>
      </c>
      <c r="N70" s="1">
        <f t="shared" si="28"/>
        <v>2698697.5763962064</v>
      </c>
      <c r="O70" s="1">
        <f t="shared" si="13"/>
        <v>147692926.90384617</v>
      </c>
      <c r="P70" s="1">
        <f t="shared" si="13"/>
        <v>60782718.651211798</v>
      </c>
      <c r="Q70">
        <f t="shared" si="14"/>
        <v>5531692.4643098004</v>
      </c>
      <c r="R70">
        <f t="shared" si="15"/>
        <v>2698697.5763962064</v>
      </c>
    </row>
    <row r="71" spans="1:18" x14ac:dyDescent="0.25">
      <c r="A71" s="1">
        <v>43</v>
      </c>
      <c r="B71" s="17">
        <f t="shared" si="16"/>
        <v>7.5249999999999995</v>
      </c>
      <c r="C71" s="1">
        <f t="shared" si="17"/>
        <v>0</v>
      </c>
      <c r="D71" s="1">
        <f t="shared" si="18"/>
        <v>0</v>
      </c>
      <c r="E71" s="1">
        <f t="shared" si="19"/>
        <v>11388.930010714286</v>
      </c>
      <c r="F71" s="1">
        <f t="shared" si="20"/>
        <v>5605.7142857142853</v>
      </c>
      <c r="G71" s="1">
        <f t="shared" si="21"/>
        <v>102116.64594656249</v>
      </c>
      <c r="H71" s="1">
        <f t="shared" si="22"/>
        <v>42182.999999999993</v>
      </c>
      <c r="I71" s="1">
        <f t="shared" si="23"/>
        <v>0</v>
      </c>
      <c r="J71" s="1">
        <f t="shared" si="24"/>
        <v>0</v>
      </c>
      <c r="K71" s="1">
        <f t="shared" si="25"/>
        <v>150646263.77785826</v>
      </c>
      <c r="L71" s="1">
        <f t="shared" si="26"/>
        <v>62229926.238145411</v>
      </c>
      <c r="M71" s="1">
        <f t="shared" si="27"/>
        <v>5482847.7248630142</v>
      </c>
      <c r="N71" s="1">
        <f t="shared" si="28"/>
        <v>2698697.5763962064</v>
      </c>
      <c r="O71" s="1">
        <f t="shared" si="13"/>
        <v>150646263.77785826</v>
      </c>
      <c r="P71" s="1">
        <f t="shared" si="13"/>
        <v>62229926.238145411</v>
      </c>
      <c r="Q71">
        <f t="shared" si="14"/>
        <v>5482847.7248630142</v>
      </c>
      <c r="R71">
        <f t="shared" si="15"/>
        <v>2698697.5763962064</v>
      </c>
    </row>
    <row r="72" spans="1:18" x14ac:dyDescent="0.25">
      <c r="A72" s="1">
        <v>44</v>
      </c>
      <c r="B72" s="17">
        <f t="shared" si="16"/>
        <v>7.6999999999999993</v>
      </c>
      <c r="C72" s="1">
        <f t="shared" si="17"/>
        <v>0</v>
      </c>
      <c r="D72" s="1">
        <f t="shared" si="18"/>
        <v>0</v>
      </c>
      <c r="E72" s="1">
        <f t="shared" si="19"/>
        <v>11287.470085714285</v>
      </c>
      <c r="F72" s="1">
        <f t="shared" si="20"/>
        <v>5605.7142857142853</v>
      </c>
      <c r="G72" s="1">
        <f t="shared" si="21"/>
        <v>104100.83095499998</v>
      </c>
      <c r="H72" s="1">
        <f t="shared" si="22"/>
        <v>43163.999999999993</v>
      </c>
      <c r="I72" s="1">
        <f t="shared" si="23"/>
        <v>0</v>
      </c>
      <c r="J72" s="1">
        <f t="shared" si="24"/>
        <v>0</v>
      </c>
      <c r="K72" s="1">
        <f t="shared" si="25"/>
        <v>153573407.09905162</v>
      </c>
      <c r="L72" s="1">
        <f t="shared" si="26"/>
        <v>63677133.825079016</v>
      </c>
      <c r="M72" s="1">
        <f t="shared" si="27"/>
        <v>5434002.985416227</v>
      </c>
      <c r="N72" s="1">
        <f t="shared" si="28"/>
        <v>2698697.5763962064</v>
      </c>
      <c r="O72" s="1">
        <f t="shared" si="13"/>
        <v>153573407.09905162</v>
      </c>
      <c r="P72" s="1">
        <f t="shared" si="13"/>
        <v>63677133.825079016</v>
      </c>
      <c r="Q72">
        <f t="shared" si="14"/>
        <v>5434002.985416227</v>
      </c>
      <c r="R72">
        <f t="shared" si="15"/>
        <v>2698697.5763962064</v>
      </c>
    </row>
    <row r="73" spans="1:18" x14ac:dyDescent="0.25">
      <c r="A73" s="1">
        <v>45</v>
      </c>
      <c r="B73" s="17">
        <f t="shared" si="16"/>
        <v>7.8749999999999991</v>
      </c>
      <c r="C73" s="1">
        <f t="shared" si="17"/>
        <v>0</v>
      </c>
      <c r="D73" s="1">
        <f t="shared" si="18"/>
        <v>0</v>
      </c>
      <c r="E73" s="1">
        <f t="shared" si="19"/>
        <v>11186.010160714286</v>
      </c>
      <c r="F73" s="1">
        <f t="shared" si="20"/>
        <v>5605.7142857142853</v>
      </c>
      <c r="G73" s="1">
        <f t="shared" si="21"/>
        <v>106067.2604765625</v>
      </c>
      <c r="H73" s="1">
        <f t="shared" si="22"/>
        <v>44144.999999999993</v>
      </c>
      <c r="I73" s="1">
        <f t="shared" si="23"/>
        <v>0</v>
      </c>
      <c r="J73" s="1">
        <f t="shared" si="24"/>
        <v>0</v>
      </c>
      <c r="K73" s="1">
        <f t="shared" si="25"/>
        <v>156474356.86742625</v>
      </c>
      <c r="L73" s="1">
        <f t="shared" si="26"/>
        <v>65124341.412012644</v>
      </c>
      <c r="M73" s="1">
        <f t="shared" si="27"/>
        <v>5385158.2459694417</v>
      </c>
      <c r="N73" s="1">
        <f t="shared" si="28"/>
        <v>2698697.5763962064</v>
      </c>
      <c r="O73" s="1">
        <f t="shared" si="13"/>
        <v>156474356.86742625</v>
      </c>
      <c r="P73" s="1">
        <f t="shared" si="13"/>
        <v>65124341.412012644</v>
      </c>
      <c r="Q73">
        <f t="shared" si="14"/>
        <v>5385158.2459694417</v>
      </c>
      <c r="R73">
        <f t="shared" si="15"/>
        <v>2698697.5763962064</v>
      </c>
    </row>
    <row r="74" spans="1:18" x14ac:dyDescent="0.25">
      <c r="A74" s="1">
        <v>46</v>
      </c>
      <c r="B74" s="17">
        <f t="shared" si="16"/>
        <v>8.0499999999999989</v>
      </c>
      <c r="C74" s="1">
        <f t="shared" si="17"/>
        <v>0</v>
      </c>
      <c r="D74" s="1">
        <f t="shared" si="18"/>
        <v>0</v>
      </c>
      <c r="E74" s="1">
        <f t="shared" si="19"/>
        <v>11084.550235714287</v>
      </c>
      <c r="F74" s="1">
        <f t="shared" si="20"/>
        <v>5605.7142857142853</v>
      </c>
      <c r="G74" s="1">
        <f t="shared" si="21"/>
        <v>108015.93451124999</v>
      </c>
      <c r="H74" s="1">
        <f t="shared" si="22"/>
        <v>45125.999999999993</v>
      </c>
      <c r="I74" s="1">
        <f t="shared" si="23"/>
        <v>0</v>
      </c>
      <c r="J74" s="1">
        <f t="shared" si="24"/>
        <v>0</v>
      </c>
      <c r="K74" s="1">
        <f t="shared" si="25"/>
        <v>159349113.08298209</v>
      </c>
      <c r="L74" s="1">
        <f t="shared" si="26"/>
        <v>66571548.998946257</v>
      </c>
      <c r="M74" s="1">
        <f t="shared" si="27"/>
        <v>5336313.5065226564</v>
      </c>
      <c r="N74" s="1">
        <f t="shared" si="28"/>
        <v>2698697.5763962064</v>
      </c>
      <c r="O74" s="1">
        <f t="shared" si="13"/>
        <v>159349113.08298209</v>
      </c>
      <c r="P74" s="1">
        <f t="shared" si="13"/>
        <v>66571548.998946257</v>
      </c>
      <c r="Q74">
        <f t="shared" si="14"/>
        <v>5336313.5065226564</v>
      </c>
      <c r="R74">
        <f t="shared" si="15"/>
        <v>2698697.5763962064</v>
      </c>
    </row>
    <row r="75" spans="1:18" x14ac:dyDescent="0.25">
      <c r="A75" s="1">
        <v>47</v>
      </c>
      <c r="B75" s="17">
        <f t="shared" si="16"/>
        <v>8.2249999999999996</v>
      </c>
      <c r="C75" s="1">
        <f t="shared" si="17"/>
        <v>0</v>
      </c>
      <c r="D75" s="1">
        <f t="shared" si="18"/>
        <v>0</v>
      </c>
      <c r="E75" s="1">
        <f t="shared" si="19"/>
        <v>10983.090310714288</v>
      </c>
      <c r="F75" s="1">
        <f t="shared" si="20"/>
        <v>5605.7142857142853</v>
      </c>
      <c r="G75" s="1">
        <f t="shared" si="21"/>
        <v>109946.8530590625</v>
      </c>
      <c r="H75" s="1">
        <f t="shared" si="22"/>
        <v>46106.999999999993</v>
      </c>
      <c r="I75" s="1">
        <f t="shared" si="23"/>
        <v>0</v>
      </c>
      <c r="J75" s="1">
        <f t="shared" si="24"/>
        <v>0</v>
      </c>
      <c r="K75" s="1">
        <f t="shared" si="25"/>
        <v>162197675.74571916</v>
      </c>
      <c r="L75" s="1">
        <f t="shared" si="26"/>
        <v>68018756.585879862</v>
      </c>
      <c r="M75" s="1">
        <f t="shared" si="27"/>
        <v>5287468.7670758702</v>
      </c>
      <c r="N75" s="1">
        <f t="shared" si="28"/>
        <v>2698697.5763962064</v>
      </c>
      <c r="O75" s="1">
        <f t="shared" si="13"/>
        <v>162197675.74571916</v>
      </c>
      <c r="P75" s="1">
        <f t="shared" si="13"/>
        <v>68018756.585879862</v>
      </c>
      <c r="Q75">
        <f t="shared" si="14"/>
        <v>5287468.7670758702</v>
      </c>
      <c r="R75">
        <f t="shared" si="15"/>
        <v>2698697.5763962064</v>
      </c>
    </row>
    <row r="76" spans="1:18" x14ac:dyDescent="0.25">
      <c r="A76" s="1">
        <v>48</v>
      </c>
      <c r="B76" s="17">
        <f t="shared" si="16"/>
        <v>8.3999999999999986</v>
      </c>
      <c r="C76" s="1">
        <f t="shared" si="17"/>
        <v>0</v>
      </c>
      <c r="D76" s="1">
        <f t="shared" si="18"/>
        <v>0</v>
      </c>
      <c r="E76" s="1">
        <f t="shared" si="19"/>
        <v>10881.630385714287</v>
      </c>
      <c r="F76" s="1">
        <f t="shared" si="20"/>
        <v>5605.7142857142853</v>
      </c>
      <c r="G76" s="1">
        <f t="shared" si="21"/>
        <v>111860.01611999997</v>
      </c>
      <c r="H76" s="1">
        <f t="shared" si="22"/>
        <v>47087.999999999985</v>
      </c>
      <c r="I76" s="1">
        <f t="shared" si="23"/>
        <v>0</v>
      </c>
      <c r="J76" s="1">
        <f t="shared" si="24"/>
        <v>0</v>
      </c>
      <c r="K76" s="1">
        <f t="shared" si="25"/>
        <v>165020044.85563749</v>
      </c>
      <c r="L76" s="1">
        <f t="shared" si="26"/>
        <v>69465964.17281346</v>
      </c>
      <c r="M76" s="1">
        <f t="shared" si="27"/>
        <v>5238624.027629083</v>
      </c>
      <c r="N76" s="1">
        <f t="shared" si="28"/>
        <v>2698697.5763962064</v>
      </c>
      <c r="O76" s="1">
        <f t="shared" si="13"/>
        <v>165020044.85563749</v>
      </c>
      <c r="P76" s="1">
        <f t="shared" si="13"/>
        <v>69465964.17281346</v>
      </c>
      <c r="Q76">
        <f t="shared" si="14"/>
        <v>5238624.027629083</v>
      </c>
      <c r="R76">
        <f t="shared" si="15"/>
        <v>2698697.5763962064</v>
      </c>
    </row>
    <row r="77" spans="1:18" x14ac:dyDescent="0.25">
      <c r="A77" s="1">
        <v>49</v>
      </c>
      <c r="B77" s="17">
        <f t="shared" si="16"/>
        <v>8.5749999999999993</v>
      </c>
      <c r="C77" s="1">
        <f t="shared" si="17"/>
        <v>0</v>
      </c>
      <c r="D77" s="1">
        <f t="shared" si="18"/>
        <v>0</v>
      </c>
      <c r="E77" s="1">
        <f t="shared" si="19"/>
        <v>10780.170460714286</v>
      </c>
      <c r="F77" s="1">
        <f t="shared" si="20"/>
        <v>5605.7142857142853</v>
      </c>
      <c r="G77" s="1">
        <f t="shared" si="21"/>
        <v>113755.42369406251</v>
      </c>
      <c r="H77" s="1">
        <f t="shared" si="22"/>
        <v>48068.999999999993</v>
      </c>
      <c r="I77" s="1">
        <f t="shared" si="23"/>
        <v>0</v>
      </c>
      <c r="J77" s="1">
        <f t="shared" si="24"/>
        <v>0</v>
      </c>
      <c r="K77" s="1">
        <f t="shared" si="25"/>
        <v>167816220.4127371</v>
      </c>
      <c r="L77" s="1">
        <f t="shared" si="26"/>
        <v>70913171.759747103</v>
      </c>
      <c r="M77" s="1">
        <f t="shared" si="27"/>
        <v>5189779.2881822968</v>
      </c>
      <c r="N77" s="1">
        <f t="shared" si="28"/>
        <v>2698697.5763962064</v>
      </c>
      <c r="O77" s="1">
        <f t="shared" si="13"/>
        <v>167816220.4127371</v>
      </c>
      <c r="P77" s="1">
        <f t="shared" si="13"/>
        <v>70913171.759747103</v>
      </c>
      <c r="Q77">
        <f t="shared" si="14"/>
        <v>5189779.2881822968</v>
      </c>
      <c r="R77">
        <f t="shared" si="15"/>
        <v>2698697.5763962064</v>
      </c>
    </row>
    <row r="78" spans="1:18" x14ac:dyDescent="0.25">
      <c r="A78" s="1">
        <v>50</v>
      </c>
      <c r="B78" s="17">
        <f t="shared" si="16"/>
        <v>8.75</v>
      </c>
      <c r="C78" s="1">
        <f t="shared" si="17"/>
        <v>0</v>
      </c>
      <c r="D78" s="1">
        <f t="shared" si="18"/>
        <v>0</v>
      </c>
      <c r="E78" s="1">
        <f t="shared" si="19"/>
        <v>10678.710535714286</v>
      </c>
      <c r="F78" s="1">
        <f t="shared" si="20"/>
        <v>5605.7142857142853</v>
      </c>
      <c r="G78" s="1">
        <f t="shared" si="21"/>
        <v>115633.07578125001</v>
      </c>
      <c r="H78" s="1">
        <f t="shared" si="22"/>
        <v>49050</v>
      </c>
      <c r="I78" s="1">
        <f t="shared" si="23"/>
        <v>0</v>
      </c>
      <c r="J78" s="1">
        <f t="shared" si="24"/>
        <v>0</v>
      </c>
      <c r="K78" s="1">
        <f t="shared" si="25"/>
        <v>170586202.41701791</v>
      </c>
      <c r="L78" s="1">
        <f t="shared" si="26"/>
        <v>72360379.346680716</v>
      </c>
      <c r="M78" s="1">
        <f t="shared" si="27"/>
        <v>5140934.5487355115</v>
      </c>
      <c r="N78" s="1">
        <f t="shared" si="28"/>
        <v>2698697.5763962064</v>
      </c>
      <c r="O78" s="1">
        <f t="shared" si="13"/>
        <v>170586202.41701791</v>
      </c>
      <c r="P78" s="1">
        <f t="shared" si="13"/>
        <v>72360379.346680716</v>
      </c>
      <c r="Q78">
        <f t="shared" si="14"/>
        <v>5140934.5487355115</v>
      </c>
      <c r="R78">
        <f t="shared" si="15"/>
        <v>2698697.5763962064</v>
      </c>
    </row>
    <row r="79" spans="1:18" x14ac:dyDescent="0.25">
      <c r="A79" s="1">
        <v>51</v>
      </c>
      <c r="B79" s="17">
        <f t="shared" si="16"/>
        <v>8.9249999999999989</v>
      </c>
      <c r="C79" s="1">
        <f t="shared" si="17"/>
        <v>0</v>
      </c>
      <c r="D79" s="1">
        <f t="shared" si="18"/>
        <v>0</v>
      </c>
      <c r="E79" s="1">
        <f t="shared" si="19"/>
        <v>10577.250610714287</v>
      </c>
      <c r="F79" s="1">
        <f t="shared" si="20"/>
        <v>5605.7142857142853</v>
      </c>
      <c r="G79" s="1">
        <f t="shared" si="21"/>
        <v>117492.97238156249</v>
      </c>
      <c r="H79" s="1">
        <f t="shared" si="22"/>
        <v>50030.999999999993</v>
      </c>
      <c r="I79" s="1">
        <f t="shared" si="23"/>
        <v>0</v>
      </c>
      <c r="J79" s="1">
        <f t="shared" si="24"/>
        <v>0</v>
      </c>
      <c r="K79" s="1">
        <f t="shared" si="25"/>
        <v>173329990.86847994</v>
      </c>
      <c r="L79" s="1">
        <f t="shared" si="26"/>
        <v>73807586.933614329</v>
      </c>
      <c r="M79" s="1">
        <f t="shared" si="27"/>
        <v>5092089.8092887253</v>
      </c>
      <c r="N79" s="1">
        <f t="shared" si="28"/>
        <v>2698697.5763962064</v>
      </c>
      <c r="O79" s="1">
        <f t="shared" si="13"/>
        <v>173329990.86847994</v>
      </c>
      <c r="P79" s="1">
        <f t="shared" si="13"/>
        <v>73807586.933614329</v>
      </c>
      <c r="Q79">
        <f t="shared" si="14"/>
        <v>5092089.8092887253</v>
      </c>
      <c r="R79">
        <f t="shared" si="15"/>
        <v>2698697.5763962064</v>
      </c>
    </row>
    <row r="80" spans="1:18" x14ac:dyDescent="0.25">
      <c r="A80" s="1">
        <v>52</v>
      </c>
      <c r="B80" s="17">
        <f t="shared" si="16"/>
        <v>9.1</v>
      </c>
      <c r="C80" s="1">
        <f t="shared" si="17"/>
        <v>0</v>
      </c>
      <c r="D80" s="1">
        <f t="shared" si="18"/>
        <v>0</v>
      </c>
      <c r="E80" s="1">
        <f t="shared" si="19"/>
        <v>10475.790685714288</v>
      </c>
      <c r="F80" s="1">
        <f t="shared" si="20"/>
        <v>5605.7142857142853</v>
      </c>
      <c r="G80" s="1">
        <f t="shared" si="21"/>
        <v>119335.113495</v>
      </c>
      <c r="H80" s="1">
        <f t="shared" si="22"/>
        <v>51011.999999999993</v>
      </c>
      <c r="I80" s="1">
        <f t="shared" si="23"/>
        <v>0</v>
      </c>
      <c r="J80" s="1">
        <f t="shared" si="24"/>
        <v>0</v>
      </c>
      <c r="K80" s="1">
        <f t="shared" si="25"/>
        <v>176047585.76712328</v>
      </c>
      <c r="L80" s="1">
        <f t="shared" si="26"/>
        <v>75254794.520547926</v>
      </c>
      <c r="M80" s="1">
        <f t="shared" si="27"/>
        <v>5043245.069841939</v>
      </c>
      <c r="N80" s="1">
        <f t="shared" si="28"/>
        <v>2698697.5763962064</v>
      </c>
      <c r="O80" s="1">
        <f t="shared" si="13"/>
        <v>176047585.76712328</v>
      </c>
      <c r="P80" s="1">
        <f t="shared" si="13"/>
        <v>75254794.520547926</v>
      </c>
      <c r="Q80">
        <f t="shared" si="14"/>
        <v>5043245.069841939</v>
      </c>
      <c r="R80">
        <f t="shared" si="15"/>
        <v>2698697.5763962064</v>
      </c>
    </row>
    <row r="81" spans="1:18" x14ac:dyDescent="0.25">
      <c r="A81" s="1">
        <v>53</v>
      </c>
      <c r="B81" s="17">
        <f t="shared" si="16"/>
        <v>9.2749999999999986</v>
      </c>
      <c r="C81" s="1">
        <f t="shared" si="17"/>
        <v>0</v>
      </c>
      <c r="D81" s="1">
        <f t="shared" si="18"/>
        <v>0</v>
      </c>
      <c r="E81" s="1">
        <f t="shared" si="19"/>
        <v>10374.330760714287</v>
      </c>
      <c r="F81" s="1">
        <f t="shared" si="20"/>
        <v>5605.7142857142853</v>
      </c>
      <c r="G81" s="1">
        <f t="shared" si="21"/>
        <v>121159.49912156248</v>
      </c>
      <c r="H81" s="1">
        <f t="shared" si="22"/>
        <v>51992.999999999985</v>
      </c>
      <c r="I81" s="1">
        <f t="shared" si="23"/>
        <v>0</v>
      </c>
      <c r="J81" s="1">
        <f t="shared" si="24"/>
        <v>0</v>
      </c>
      <c r="K81" s="1">
        <f t="shared" si="25"/>
        <v>178738987.11294779</v>
      </c>
      <c r="L81" s="1">
        <f t="shared" si="26"/>
        <v>76702002.107481539</v>
      </c>
      <c r="M81" s="1">
        <f t="shared" si="27"/>
        <v>4994400.3303951537</v>
      </c>
      <c r="N81" s="1">
        <f t="shared" si="28"/>
        <v>2698697.5763962064</v>
      </c>
      <c r="O81" s="1">
        <f t="shared" si="13"/>
        <v>178738987.11294779</v>
      </c>
      <c r="P81" s="1">
        <f t="shared" si="13"/>
        <v>76702002.107481539</v>
      </c>
      <c r="Q81">
        <f t="shared" si="14"/>
        <v>4994400.3303951537</v>
      </c>
      <c r="R81">
        <f t="shared" si="15"/>
        <v>2698697.5763962064</v>
      </c>
    </row>
    <row r="82" spans="1:18" x14ac:dyDescent="0.25">
      <c r="A82" s="1">
        <v>54</v>
      </c>
      <c r="B82" s="17">
        <f t="shared" si="16"/>
        <v>9.4499999999999993</v>
      </c>
      <c r="C82" s="1">
        <f t="shared" si="17"/>
        <v>0</v>
      </c>
      <c r="D82" s="1">
        <f t="shared" si="18"/>
        <v>0</v>
      </c>
      <c r="E82" s="1">
        <f t="shared" si="19"/>
        <v>10272.870835714286</v>
      </c>
      <c r="F82" s="1">
        <f t="shared" si="20"/>
        <v>5605.7142857142853</v>
      </c>
      <c r="G82" s="1">
        <f t="shared" si="21"/>
        <v>122966.12926125001</v>
      </c>
      <c r="H82" s="1">
        <f t="shared" si="22"/>
        <v>52973.999999999993</v>
      </c>
      <c r="I82" s="1">
        <f t="shared" si="23"/>
        <v>0</v>
      </c>
      <c r="J82" s="1">
        <f t="shared" si="24"/>
        <v>0</v>
      </c>
      <c r="K82" s="1">
        <f t="shared" si="25"/>
        <v>181404194.90595365</v>
      </c>
      <c r="L82" s="1">
        <f t="shared" si="26"/>
        <v>78149209.694415167</v>
      </c>
      <c r="M82" s="1">
        <f t="shared" si="27"/>
        <v>4945555.5909483666</v>
      </c>
      <c r="N82" s="1">
        <f t="shared" si="28"/>
        <v>2698697.5763962064</v>
      </c>
      <c r="O82" s="1">
        <f t="shared" si="13"/>
        <v>181404194.90595365</v>
      </c>
      <c r="P82" s="1">
        <f t="shared" si="13"/>
        <v>78149209.694415167</v>
      </c>
      <c r="Q82">
        <f t="shared" si="14"/>
        <v>4945555.5909483666</v>
      </c>
      <c r="R82">
        <f t="shared" si="15"/>
        <v>2698697.5763962064</v>
      </c>
    </row>
    <row r="83" spans="1:18" x14ac:dyDescent="0.25">
      <c r="A83" s="1">
        <v>55</v>
      </c>
      <c r="B83" s="17">
        <f t="shared" si="16"/>
        <v>9.625</v>
      </c>
      <c r="C83" s="1">
        <f t="shared" si="17"/>
        <v>0</v>
      </c>
      <c r="D83" s="1">
        <f t="shared" si="18"/>
        <v>0</v>
      </c>
      <c r="E83" s="1">
        <f t="shared" si="19"/>
        <v>10171.410910714287</v>
      </c>
      <c r="F83" s="1">
        <f t="shared" si="20"/>
        <v>5605.7142857142853</v>
      </c>
      <c r="G83" s="1">
        <f t="shared" si="21"/>
        <v>124755.00391406252</v>
      </c>
      <c r="H83" s="1">
        <f t="shared" si="22"/>
        <v>53954.999999999993</v>
      </c>
      <c r="I83" s="1">
        <f t="shared" si="23"/>
        <v>0</v>
      </c>
      <c r="J83" s="1">
        <f t="shared" si="24"/>
        <v>0</v>
      </c>
      <c r="K83" s="1">
        <f t="shared" si="25"/>
        <v>184043209.14614069</v>
      </c>
      <c r="L83" s="1">
        <f t="shared" si="26"/>
        <v>79596417.28134878</v>
      </c>
      <c r="M83" s="1">
        <f t="shared" si="27"/>
        <v>4896710.8515015813</v>
      </c>
      <c r="N83" s="1">
        <f t="shared" si="28"/>
        <v>2698697.5763962064</v>
      </c>
      <c r="O83" s="1">
        <f t="shared" si="13"/>
        <v>184043209.14614069</v>
      </c>
      <c r="P83" s="1">
        <f t="shared" si="13"/>
        <v>79596417.28134878</v>
      </c>
      <c r="Q83">
        <f t="shared" si="14"/>
        <v>4896710.8515015813</v>
      </c>
      <c r="R83">
        <f t="shared" si="15"/>
        <v>2698697.5763962064</v>
      </c>
    </row>
    <row r="84" spans="1:18" x14ac:dyDescent="0.25">
      <c r="A84" s="1">
        <v>56</v>
      </c>
      <c r="B84" s="17">
        <f t="shared" si="16"/>
        <v>9.7999999999999989</v>
      </c>
      <c r="C84" s="1">
        <f t="shared" si="17"/>
        <v>0</v>
      </c>
      <c r="D84" s="1">
        <f t="shared" si="18"/>
        <v>0</v>
      </c>
      <c r="E84" s="1">
        <f t="shared" si="19"/>
        <v>10069.950985714288</v>
      </c>
      <c r="F84" s="1">
        <f t="shared" si="20"/>
        <v>5605.7142857142853</v>
      </c>
      <c r="G84" s="1">
        <f t="shared" si="21"/>
        <v>126526.12307999999</v>
      </c>
      <c r="H84" s="1">
        <f t="shared" si="22"/>
        <v>54935.999999999993</v>
      </c>
      <c r="I84" s="1">
        <f t="shared" si="23"/>
        <v>0</v>
      </c>
      <c r="J84" s="1">
        <f t="shared" si="24"/>
        <v>0</v>
      </c>
      <c r="K84" s="1">
        <f t="shared" si="25"/>
        <v>186656029.83350894</v>
      </c>
      <c r="L84" s="1">
        <f t="shared" si="26"/>
        <v>81043624.868282393</v>
      </c>
      <c r="M84" s="1">
        <f t="shared" si="27"/>
        <v>4847866.112054796</v>
      </c>
      <c r="N84" s="1">
        <f t="shared" si="28"/>
        <v>2698697.5763962064</v>
      </c>
      <c r="O84" s="1">
        <f t="shared" si="13"/>
        <v>186656029.83350894</v>
      </c>
      <c r="P84" s="1">
        <f t="shared" si="13"/>
        <v>81043624.868282393</v>
      </c>
      <c r="Q84">
        <f t="shared" si="14"/>
        <v>4847866.112054796</v>
      </c>
      <c r="R84">
        <f t="shared" si="15"/>
        <v>2698697.5763962064</v>
      </c>
    </row>
    <row r="85" spans="1:18" x14ac:dyDescent="0.25">
      <c r="A85" s="1">
        <v>57</v>
      </c>
      <c r="B85" s="17">
        <f t="shared" si="16"/>
        <v>9.9749999999999996</v>
      </c>
      <c r="C85" s="1">
        <f t="shared" si="17"/>
        <v>0</v>
      </c>
      <c r="D85" s="1">
        <f t="shared" si="18"/>
        <v>0</v>
      </c>
      <c r="E85" s="1">
        <f t="shared" si="19"/>
        <v>9968.4910607142847</v>
      </c>
      <c r="F85" s="1">
        <f t="shared" si="20"/>
        <v>5605.7142857142853</v>
      </c>
      <c r="G85" s="1">
        <f t="shared" si="21"/>
        <v>128279.48675906249</v>
      </c>
      <c r="H85" s="1">
        <f t="shared" si="22"/>
        <v>55916.999999999993</v>
      </c>
      <c r="I85" s="1">
        <f t="shared" si="23"/>
        <v>0</v>
      </c>
      <c r="J85" s="1">
        <f t="shared" si="24"/>
        <v>0</v>
      </c>
      <c r="K85" s="1">
        <f t="shared" si="25"/>
        <v>189242656.96805847</v>
      </c>
      <c r="L85" s="1">
        <f t="shared" si="26"/>
        <v>82490832.45521602</v>
      </c>
      <c r="M85" s="1">
        <f t="shared" si="27"/>
        <v>4799021.3726080069</v>
      </c>
      <c r="N85" s="1">
        <f t="shared" si="28"/>
        <v>2698697.5763962064</v>
      </c>
      <c r="O85" s="1">
        <f t="shared" si="13"/>
        <v>189242656.96805847</v>
      </c>
      <c r="P85" s="1">
        <f t="shared" si="13"/>
        <v>82490832.45521602</v>
      </c>
      <c r="Q85">
        <f t="shared" si="14"/>
        <v>4799021.3726080069</v>
      </c>
      <c r="R85">
        <f t="shared" si="15"/>
        <v>2698697.5763962064</v>
      </c>
    </row>
    <row r="86" spans="1:18" x14ac:dyDescent="0.25">
      <c r="A86" s="1">
        <v>58</v>
      </c>
      <c r="B86" s="17">
        <f t="shared" si="16"/>
        <v>10.149999999999999</v>
      </c>
      <c r="C86" s="1">
        <f t="shared" si="17"/>
        <v>0</v>
      </c>
      <c r="D86" s="1">
        <f t="shared" si="18"/>
        <v>0</v>
      </c>
      <c r="E86" s="1">
        <f t="shared" si="19"/>
        <v>9867.0311357142873</v>
      </c>
      <c r="F86" s="1">
        <f t="shared" si="20"/>
        <v>5605.7142857142853</v>
      </c>
      <c r="G86" s="1">
        <f t="shared" si="21"/>
        <v>130015.09495124998</v>
      </c>
      <c r="H86" s="1">
        <f t="shared" si="22"/>
        <v>56897.999999999985</v>
      </c>
      <c r="I86" s="1">
        <f t="shared" si="23"/>
        <v>0</v>
      </c>
      <c r="J86" s="1">
        <f t="shared" si="24"/>
        <v>0</v>
      </c>
      <c r="K86" s="1">
        <f t="shared" si="25"/>
        <v>191803090.54978922</v>
      </c>
      <c r="L86" s="1">
        <f t="shared" si="26"/>
        <v>83938040.042149618</v>
      </c>
      <c r="M86" s="1">
        <f t="shared" si="27"/>
        <v>4750176.6331612226</v>
      </c>
      <c r="N86" s="1">
        <f t="shared" si="28"/>
        <v>2698697.5763962064</v>
      </c>
      <c r="O86" s="1">
        <f t="shared" si="13"/>
        <v>191803090.54978922</v>
      </c>
      <c r="P86" s="1">
        <f t="shared" si="13"/>
        <v>83938040.042149618</v>
      </c>
      <c r="Q86">
        <f t="shared" si="14"/>
        <v>4750176.6331612226</v>
      </c>
      <c r="R86">
        <f t="shared" si="15"/>
        <v>2698697.5763962064</v>
      </c>
    </row>
    <row r="87" spans="1:18" x14ac:dyDescent="0.25">
      <c r="A87" s="1">
        <v>59</v>
      </c>
      <c r="B87" s="17">
        <f t="shared" si="16"/>
        <v>10.324999999999999</v>
      </c>
      <c r="C87" s="1">
        <f t="shared" si="17"/>
        <v>0</v>
      </c>
      <c r="D87" s="1">
        <f t="shared" si="18"/>
        <v>0</v>
      </c>
      <c r="E87" s="1">
        <f t="shared" si="19"/>
        <v>9765.5712107142863</v>
      </c>
      <c r="F87" s="1">
        <f t="shared" si="20"/>
        <v>5605.7142857142853</v>
      </c>
      <c r="G87" s="1">
        <f t="shared" si="21"/>
        <v>131732.94765656249</v>
      </c>
      <c r="H87" s="1">
        <f t="shared" si="22"/>
        <v>57878.999999999993</v>
      </c>
      <c r="I87" s="1">
        <f t="shared" si="23"/>
        <v>0</v>
      </c>
      <c r="J87" s="1">
        <f t="shared" si="24"/>
        <v>0</v>
      </c>
      <c r="K87" s="1">
        <f t="shared" si="25"/>
        <v>194337330.57870126</v>
      </c>
      <c r="L87" s="1">
        <f t="shared" si="26"/>
        <v>85385247.629083231</v>
      </c>
      <c r="M87" s="1">
        <f t="shared" si="27"/>
        <v>4701331.8937144363</v>
      </c>
      <c r="N87" s="1">
        <f t="shared" si="28"/>
        <v>2698697.5763962064</v>
      </c>
      <c r="O87" s="1">
        <f t="shared" si="13"/>
        <v>194337330.57870126</v>
      </c>
      <c r="P87" s="1">
        <f t="shared" si="13"/>
        <v>85385247.629083231</v>
      </c>
      <c r="Q87">
        <f t="shared" si="14"/>
        <v>4701331.8937144363</v>
      </c>
      <c r="R87">
        <f t="shared" si="15"/>
        <v>2698697.5763962064</v>
      </c>
    </row>
    <row r="88" spans="1:18" x14ac:dyDescent="0.25">
      <c r="A88" s="1">
        <v>60</v>
      </c>
      <c r="B88" s="17">
        <f t="shared" si="16"/>
        <v>10.5</v>
      </c>
      <c r="C88" s="1">
        <f t="shared" si="17"/>
        <v>0</v>
      </c>
      <c r="D88" s="1">
        <f t="shared" si="18"/>
        <v>0</v>
      </c>
      <c r="E88" s="1">
        <f t="shared" si="19"/>
        <v>9664.1112857142853</v>
      </c>
      <c r="F88" s="1">
        <f t="shared" si="20"/>
        <v>5605.7142857142853</v>
      </c>
      <c r="G88" s="1">
        <f t="shared" si="21"/>
        <v>133433.04487500002</v>
      </c>
      <c r="H88" s="1">
        <f t="shared" si="22"/>
        <v>58859.999999999993</v>
      </c>
      <c r="I88" s="1">
        <f t="shared" si="23"/>
        <v>0</v>
      </c>
      <c r="J88" s="1">
        <f t="shared" si="24"/>
        <v>0</v>
      </c>
      <c r="K88" s="1">
        <f t="shared" si="25"/>
        <v>196845377.05479455</v>
      </c>
      <c r="L88" s="1">
        <f t="shared" si="26"/>
        <v>86832455.216016844</v>
      </c>
      <c r="M88" s="1">
        <f t="shared" si="27"/>
        <v>4652487.1542676501</v>
      </c>
      <c r="N88" s="1">
        <f t="shared" si="28"/>
        <v>2698697.5763962064</v>
      </c>
      <c r="O88" s="1">
        <f t="shared" si="13"/>
        <v>196845377.05479455</v>
      </c>
      <c r="P88" s="1">
        <f t="shared" si="13"/>
        <v>86832455.216016844</v>
      </c>
      <c r="Q88">
        <f t="shared" si="14"/>
        <v>4652487.1542676501</v>
      </c>
      <c r="R88">
        <f t="shared" si="15"/>
        <v>2698697.5763962064</v>
      </c>
    </row>
    <row r="89" spans="1:18" x14ac:dyDescent="0.25">
      <c r="A89" s="1">
        <v>61</v>
      </c>
      <c r="B89" s="17">
        <f t="shared" si="16"/>
        <v>10.674999999999999</v>
      </c>
      <c r="C89" s="1">
        <f t="shared" si="17"/>
        <v>0</v>
      </c>
      <c r="D89" s="1">
        <f t="shared" si="18"/>
        <v>0</v>
      </c>
      <c r="E89" s="1">
        <f t="shared" si="19"/>
        <v>9562.6513607142879</v>
      </c>
      <c r="F89" s="1">
        <f t="shared" si="20"/>
        <v>5605.7142857142853</v>
      </c>
      <c r="G89" s="1">
        <f t="shared" si="21"/>
        <v>135115.38660656248</v>
      </c>
      <c r="H89" s="1">
        <f t="shared" si="22"/>
        <v>59840.999999999993</v>
      </c>
      <c r="I89" s="1">
        <f t="shared" si="23"/>
        <v>0</v>
      </c>
      <c r="J89" s="1">
        <f t="shared" si="24"/>
        <v>0</v>
      </c>
      <c r="K89" s="1">
        <f t="shared" si="25"/>
        <v>199327229.97806898</v>
      </c>
      <c r="L89" s="1">
        <f t="shared" si="26"/>
        <v>88279662.802950472</v>
      </c>
      <c r="M89" s="1">
        <f t="shared" si="27"/>
        <v>4603642.4148208648</v>
      </c>
      <c r="N89" s="1">
        <f t="shared" si="28"/>
        <v>2698697.5763962064</v>
      </c>
      <c r="O89" s="1">
        <f t="shared" si="13"/>
        <v>199327229.97806898</v>
      </c>
      <c r="P89" s="1">
        <f t="shared" si="13"/>
        <v>88279662.802950472</v>
      </c>
      <c r="Q89">
        <f t="shared" si="14"/>
        <v>4603642.4148208648</v>
      </c>
      <c r="R89">
        <f t="shared" si="15"/>
        <v>2698697.5763962064</v>
      </c>
    </row>
    <row r="90" spans="1:18" x14ac:dyDescent="0.25">
      <c r="A90" s="1">
        <v>62</v>
      </c>
      <c r="B90" s="17">
        <f t="shared" si="16"/>
        <v>10.85</v>
      </c>
      <c r="C90" s="1">
        <f t="shared" si="17"/>
        <v>0</v>
      </c>
      <c r="D90" s="1">
        <f t="shared" si="18"/>
        <v>0</v>
      </c>
      <c r="E90" s="1">
        <f t="shared" si="19"/>
        <v>9461.191435714285</v>
      </c>
      <c r="F90" s="1">
        <f t="shared" si="20"/>
        <v>5605.7142857142853</v>
      </c>
      <c r="G90" s="1">
        <f t="shared" si="21"/>
        <v>136779.97285125</v>
      </c>
      <c r="H90" s="1">
        <f t="shared" si="22"/>
        <v>60821.999999999993</v>
      </c>
      <c r="I90" s="1">
        <f t="shared" si="23"/>
        <v>0</v>
      </c>
      <c r="J90" s="1">
        <f t="shared" si="24"/>
        <v>0</v>
      </c>
      <c r="K90" s="1">
        <f t="shared" si="25"/>
        <v>201782889.34852475</v>
      </c>
      <c r="L90" s="1">
        <f t="shared" si="26"/>
        <v>89726870.389884084</v>
      </c>
      <c r="M90" s="1">
        <f t="shared" si="27"/>
        <v>4554797.6753740776</v>
      </c>
      <c r="N90" s="1">
        <f t="shared" si="28"/>
        <v>2698697.5763962064</v>
      </c>
      <c r="O90" s="1">
        <f t="shared" si="13"/>
        <v>201782889.34852475</v>
      </c>
      <c r="P90" s="1">
        <f t="shared" si="13"/>
        <v>89726870.389884084</v>
      </c>
      <c r="Q90">
        <f t="shared" si="14"/>
        <v>4554797.6753740776</v>
      </c>
      <c r="R90">
        <f t="shared" si="15"/>
        <v>2698697.5763962064</v>
      </c>
    </row>
    <row r="91" spans="1:18" x14ac:dyDescent="0.25">
      <c r="A91" s="1">
        <v>63</v>
      </c>
      <c r="B91" s="17">
        <f t="shared" si="16"/>
        <v>11.024999999999999</v>
      </c>
      <c r="C91" s="1">
        <f t="shared" si="17"/>
        <v>0</v>
      </c>
      <c r="D91" s="1">
        <f t="shared" si="18"/>
        <v>0</v>
      </c>
      <c r="E91" s="1">
        <f t="shared" si="19"/>
        <v>9359.7315107142858</v>
      </c>
      <c r="F91" s="1">
        <f t="shared" si="20"/>
        <v>5605.7142857142853</v>
      </c>
      <c r="G91" s="1">
        <f t="shared" si="21"/>
        <v>138426.80360906248</v>
      </c>
      <c r="H91" s="1">
        <f t="shared" si="22"/>
        <v>61802.999999999985</v>
      </c>
      <c r="I91" s="1">
        <f t="shared" si="23"/>
        <v>0</v>
      </c>
      <c r="J91" s="1">
        <f t="shared" si="24"/>
        <v>0</v>
      </c>
      <c r="K91" s="1">
        <f t="shared" si="25"/>
        <v>204212355.16616172</v>
      </c>
      <c r="L91" s="1">
        <f t="shared" si="26"/>
        <v>91174077.976817682</v>
      </c>
      <c r="M91" s="1">
        <f t="shared" si="27"/>
        <v>4505952.9359272923</v>
      </c>
      <c r="N91" s="1">
        <f t="shared" si="28"/>
        <v>2698697.5763962064</v>
      </c>
      <c r="O91" s="1">
        <f t="shared" si="13"/>
        <v>204212355.16616172</v>
      </c>
      <c r="P91" s="1">
        <f t="shared" si="13"/>
        <v>91174077.976817682</v>
      </c>
      <c r="Q91">
        <f t="shared" si="14"/>
        <v>4505952.9359272923</v>
      </c>
      <c r="R91">
        <f t="shared" si="15"/>
        <v>2698697.5763962064</v>
      </c>
    </row>
    <row r="92" spans="1:18" x14ac:dyDescent="0.25">
      <c r="A92" s="1">
        <v>64</v>
      </c>
      <c r="B92" s="17">
        <f t="shared" ref="B92:B123" si="29">length/length_division*A92</f>
        <v>11.2</v>
      </c>
      <c r="C92" s="1">
        <f t="shared" ref="C92:C155" si="30">ax</f>
        <v>0</v>
      </c>
      <c r="D92" s="1">
        <f t="shared" ref="D92:D155" si="31">ax_0</f>
        <v>0</v>
      </c>
      <c r="E92" s="1">
        <f t="shared" ref="E92:E128" si="32">IF(B92&lt;force_position,ay-(mass_per_length*B92*gravity),ay-(mass_per_length*B92*gravity)-force)</f>
        <v>9258.2715857142866</v>
      </c>
      <c r="F92" s="1">
        <f t="shared" ref="F92:F128" si="33">IF(B92&lt;force_position_0,ay_0-(mass_per_length_0*B92*gravity_0),ay_0-(mass_per_length_0*B92*gravity_0)-force_0)</f>
        <v>5605.7142857142853</v>
      </c>
      <c r="G92" s="1">
        <f t="shared" ref="G92:G128" si="34">IF(B92&lt;force_position,(ay*B92)-(0.5*mass_per_length*gravity*B92*B92),(ay*B92)-(0.5*mass_per_length*gravity*B92*B92)-force*(B92-force_position))</f>
        <v>140055.87888</v>
      </c>
      <c r="H92" s="1">
        <f t="shared" ref="H92:H128" si="35">IF(B92&lt;force_position_0,(ay_0*B92)-(0.5*mass_per_length_0*gravity_0*B92*B92),(ay_0*B92)-(0.5*mass_per_length_0*gravity_0*B92*B92)-force_0*(B92-force_position_0))</f>
        <v>62783.999999999993</v>
      </c>
      <c r="I92" s="1">
        <f t="shared" ref="I92:I155" si="36">ax/cross_section_area</f>
        <v>0</v>
      </c>
      <c r="J92" s="1">
        <f t="shared" ref="J92:J155" si="37">ax_0/cross_section_area_0</f>
        <v>0</v>
      </c>
      <c r="K92" s="1">
        <f t="shared" ref="K92:K128" si="38">((G92*(0.5*h))/(ix))*(100000000/1000)</f>
        <v>206615627.43097997</v>
      </c>
      <c r="L92" s="1">
        <f t="shared" ref="L92:L128" si="39">(H92*(0.5*h_0/1000))/(ix_0/100000000)</f>
        <v>92621285.56375131</v>
      </c>
      <c r="M92" s="1">
        <f t="shared" ref="M92:M128" si="40">((E92*q)/(ix*thickness_web))*((100000000*1000)/1000000000)</f>
        <v>4457108.1964805061</v>
      </c>
      <c r="N92" s="1">
        <f t="shared" ref="N92:N128" si="41">((F92*q)/(ix*thickness_web))*((100000000*1000)/1000000000)</f>
        <v>2698697.5763962064</v>
      </c>
      <c r="O92" s="1">
        <f t="shared" si="13"/>
        <v>206615627.43097997</v>
      </c>
      <c r="P92" s="1">
        <f t="shared" si="13"/>
        <v>92621285.56375131</v>
      </c>
      <c r="Q92">
        <f t="shared" si="14"/>
        <v>4457108.1964805061</v>
      </c>
      <c r="R92">
        <f t="shared" si="15"/>
        <v>2698697.5763962064</v>
      </c>
    </row>
    <row r="93" spans="1:18" x14ac:dyDescent="0.25">
      <c r="A93" s="1">
        <v>65</v>
      </c>
      <c r="B93" s="17">
        <f t="shared" si="29"/>
        <v>11.375</v>
      </c>
      <c r="C93" s="1">
        <f t="shared" si="30"/>
        <v>0</v>
      </c>
      <c r="D93" s="1">
        <f t="shared" si="31"/>
        <v>0</v>
      </c>
      <c r="E93" s="1">
        <f t="shared" si="32"/>
        <v>9156.8116607142856</v>
      </c>
      <c r="F93" s="1">
        <f t="shared" si="33"/>
        <v>5605.7142857142853</v>
      </c>
      <c r="G93" s="1">
        <f t="shared" si="34"/>
        <v>141667.19866406251</v>
      </c>
      <c r="H93" s="1">
        <f t="shared" si="35"/>
        <v>63764.999999999993</v>
      </c>
      <c r="I93" s="1">
        <f t="shared" si="36"/>
        <v>0</v>
      </c>
      <c r="J93" s="1">
        <f t="shared" si="37"/>
        <v>0</v>
      </c>
      <c r="K93" s="1">
        <f t="shared" si="38"/>
        <v>208992706.14297947</v>
      </c>
      <c r="L93" s="1">
        <f t="shared" si="39"/>
        <v>94068493.150684923</v>
      </c>
      <c r="M93" s="1">
        <f t="shared" si="40"/>
        <v>4408263.4570337199</v>
      </c>
      <c r="N93" s="1">
        <f t="shared" si="41"/>
        <v>2698697.5763962064</v>
      </c>
      <c r="O93" s="1">
        <f t="shared" ref="O93:P128" si="42">(I93+K93)/2+SQRT( ((I93+K93)/2)^2 + 0 )</f>
        <v>208992706.14297947</v>
      </c>
      <c r="P93" s="1">
        <f t="shared" si="42"/>
        <v>94068493.150684923</v>
      </c>
      <c r="Q93">
        <f t="shared" ref="Q93:Q156" si="43">(0)/2+SQRT( ((0)/2)^2 + (M93)^2 )</f>
        <v>4408263.4570337199</v>
      </c>
      <c r="R93">
        <f t="shared" ref="R93:R156" si="44">(0)/2+SQRT( ((0)/2)^2 + (N93)^2 )</f>
        <v>2698697.5763962064</v>
      </c>
    </row>
    <row r="94" spans="1:18" x14ac:dyDescent="0.25">
      <c r="A94" s="1">
        <v>66</v>
      </c>
      <c r="B94" s="17">
        <f t="shared" si="29"/>
        <v>11.549999999999999</v>
      </c>
      <c r="C94" s="1">
        <f t="shared" si="30"/>
        <v>0</v>
      </c>
      <c r="D94" s="1">
        <f t="shared" si="31"/>
        <v>0</v>
      </c>
      <c r="E94" s="1">
        <f t="shared" si="32"/>
        <v>9055.3517357142882</v>
      </c>
      <c r="F94" s="1">
        <f t="shared" si="33"/>
        <v>5605.7142857142853</v>
      </c>
      <c r="G94" s="1">
        <f t="shared" si="34"/>
        <v>143260.76296125</v>
      </c>
      <c r="H94" s="1">
        <f t="shared" si="35"/>
        <v>64745.999999999993</v>
      </c>
      <c r="I94" s="1">
        <f t="shared" si="36"/>
        <v>0</v>
      </c>
      <c r="J94" s="1">
        <f t="shared" si="37"/>
        <v>0</v>
      </c>
      <c r="K94" s="1">
        <f t="shared" si="38"/>
        <v>211343591.30216017</v>
      </c>
      <c r="L94" s="1">
        <f t="shared" si="39"/>
        <v>95515700.737618536</v>
      </c>
      <c r="M94" s="1">
        <f t="shared" si="40"/>
        <v>4359418.7175869355</v>
      </c>
      <c r="N94" s="1">
        <f t="shared" si="41"/>
        <v>2698697.5763962064</v>
      </c>
      <c r="O94" s="1">
        <f t="shared" si="42"/>
        <v>211343591.30216017</v>
      </c>
      <c r="P94" s="1">
        <f t="shared" si="42"/>
        <v>95515700.737618536</v>
      </c>
      <c r="Q94">
        <f t="shared" si="43"/>
        <v>4359418.7175869355</v>
      </c>
      <c r="R94">
        <f t="shared" si="44"/>
        <v>2698697.5763962064</v>
      </c>
    </row>
    <row r="95" spans="1:18" x14ac:dyDescent="0.25">
      <c r="A95" s="1">
        <v>67</v>
      </c>
      <c r="B95" s="17">
        <f t="shared" si="29"/>
        <v>11.725</v>
      </c>
      <c r="C95" s="1">
        <f t="shared" si="30"/>
        <v>0</v>
      </c>
      <c r="D95" s="1">
        <f t="shared" si="31"/>
        <v>0</v>
      </c>
      <c r="E95" s="1">
        <f t="shared" si="32"/>
        <v>8953.8918107142854</v>
      </c>
      <c r="F95" s="1">
        <f t="shared" si="33"/>
        <v>5605.7142857142853</v>
      </c>
      <c r="G95" s="1">
        <f t="shared" si="34"/>
        <v>144836.57177156251</v>
      </c>
      <c r="H95" s="1">
        <f t="shared" si="35"/>
        <v>65727</v>
      </c>
      <c r="I95" s="1">
        <f t="shared" si="36"/>
        <v>0</v>
      </c>
      <c r="J95" s="1">
        <f t="shared" si="37"/>
        <v>0</v>
      </c>
      <c r="K95" s="1">
        <f t="shared" si="38"/>
        <v>213668282.90852213</v>
      </c>
      <c r="L95" s="1">
        <f t="shared" si="39"/>
        <v>96962908.324552178</v>
      </c>
      <c r="M95" s="1">
        <f t="shared" si="40"/>
        <v>4310573.9781401474</v>
      </c>
      <c r="N95" s="1">
        <f t="shared" si="41"/>
        <v>2698697.5763962064</v>
      </c>
      <c r="O95" s="1">
        <f t="shared" si="42"/>
        <v>213668282.90852213</v>
      </c>
      <c r="P95" s="1">
        <f t="shared" si="42"/>
        <v>96962908.324552178</v>
      </c>
      <c r="Q95">
        <f t="shared" si="43"/>
        <v>4310573.9781401474</v>
      </c>
      <c r="R95">
        <f t="shared" si="44"/>
        <v>2698697.5763962064</v>
      </c>
    </row>
    <row r="96" spans="1:18" x14ac:dyDescent="0.25">
      <c r="A96" s="1">
        <v>68</v>
      </c>
      <c r="B96" s="17">
        <f t="shared" si="29"/>
        <v>11.899999999999999</v>
      </c>
      <c r="C96" s="1">
        <f t="shared" si="30"/>
        <v>0</v>
      </c>
      <c r="D96" s="1">
        <f t="shared" si="31"/>
        <v>0</v>
      </c>
      <c r="E96" s="1">
        <f t="shared" si="32"/>
        <v>8852.4318857142862</v>
      </c>
      <c r="F96" s="1">
        <f t="shared" si="33"/>
        <v>5605.7142857142853</v>
      </c>
      <c r="G96" s="1">
        <f t="shared" si="34"/>
        <v>146394.62509499997</v>
      </c>
      <c r="H96" s="1">
        <f t="shared" si="35"/>
        <v>66707.999999999985</v>
      </c>
      <c r="I96" s="1">
        <f t="shared" si="36"/>
        <v>0</v>
      </c>
      <c r="J96" s="1">
        <f t="shared" si="37"/>
        <v>0</v>
      </c>
      <c r="K96" s="1">
        <f t="shared" si="38"/>
        <v>215966780.96206528</v>
      </c>
      <c r="L96" s="1">
        <f t="shared" si="39"/>
        <v>98410115.911485761</v>
      </c>
      <c r="M96" s="1">
        <f t="shared" si="40"/>
        <v>4261729.2386933612</v>
      </c>
      <c r="N96" s="1">
        <f t="shared" si="41"/>
        <v>2698697.5763962064</v>
      </c>
      <c r="O96" s="1">
        <f t="shared" si="42"/>
        <v>215966780.96206528</v>
      </c>
      <c r="P96" s="1">
        <f t="shared" si="42"/>
        <v>98410115.911485761</v>
      </c>
      <c r="Q96">
        <f t="shared" si="43"/>
        <v>4261729.2386933612</v>
      </c>
      <c r="R96">
        <f t="shared" si="44"/>
        <v>2698697.5763962064</v>
      </c>
    </row>
    <row r="97" spans="1:18" x14ac:dyDescent="0.25">
      <c r="A97" s="1">
        <v>69</v>
      </c>
      <c r="B97" s="17">
        <f t="shared" si="29"/>
        <v>12.074999999999999</v>
      </c>
      <c r="C97" s="1">
        <f t="shared" si="30"/>
        <v>0</v>
      </c>
      <c r="D97" s="1">
        <f t="shared" si="31"/>
        <v>0</v>
      </c>
      <c r="E97" s="1">
        <f t="shared" si="32"/>
        <v>8750.971960714287</v>
      </c>
      <c r="F97" s="1">
        <f t="shared" si="33"/>
        <v>5605.7142857142853</v>
      </c>
      <c r="G97" s="1">
        <f t="shared" si="34"/>
        <v>147934.92293156253</v>
      </c>
      <c r="H97" s="1">
        <f t="shared" si="35"/>
        <v>67688.999999999985</v>
      </c>
      <c r="I97" s="1">
        <f t="shared" si="36"/>
        <v>0</v>
      </c>
      <c r="J97" s="1">
        <f t="shared" si="37"/>
        <v>0</v>
      </c>
      <c r="K97" s="1">
        <f t="shared" si="38"/>
        <v>218239085.4627898</v>
      </c>
      <c r="L97" s="1">
        <f t="shared" si="39"/>
        <v>99857323.498419374</v>
      </c>
      <c r="M97" s="1">
        <f t="shared" si="40"/>
        <v>4212884.4992465759</v>
      </c>
      <c r="N97" s="1">
        <f t="shared" si="41"/>
        <v>2698697.5763962064</v>
      </c>
      <c r="O97" s="1">
        <f t="shared" si="42"/>
        <v>218239085.4627898</v>
      </c>
      <c r="P97" s="1">
        <f t="shared" si="42"/>
        <v>99857323.498419374</v>
      </c>
      <c r="Q97">
        <f t="shared" si="43"/>
        <v>4212884.4992465759</v>
      </c>
      <c r="R97">
        <f t="shared" si="44"/>
        <v>2698697.5763962064</v>
      </c>
    </row>
    <row r="98" spans="1:18" x14ac:dyDescent="0.25">
      <c r="A98" s="1">
        <v>70</v>
      </c>
      <c r="B98" s="17">
        <f t="shared" si="29"/>
        <v>12.25</v>
      </c>
      <c r="C98" s="1">
        <f t="shared" si="30"/>
        <v>0</v>
      </c>
      <c r="D98" s="1">
        <f t="shared" si="31"/>
        <v>0</v>
      </c>
      <c r="E98" s="1">
        <f t="shared" si="32"/>
        <v>8649.512035714286</v>
      </c>
      <c r="F98" s="1">
        <f t="shared" si="33"/>
        <v>5605.7142857142853</v>
      </c>
      <c r="G98" s="1">
        <f t="shared" si="34"/>
        <v>149457.46528125001</v>
      </c>
      <c r="H98" s="1">
        <f t="shared" si="35"/>
        <v>68670</v>
      </c>
      <c r="I98" s="1">
        <f t="shared" si="36"/>
        <v>0</v>
      </c>
      <c r="J98" s="1">
        <f t="shared" si="37"/>
        <v>0</v>
      </c>
      <c r="K98" s="1">
        <f t="shared" si="38"/>
        <v>220485196.41069546</v>
      </c>
      <c r="L98" s="1">
        <f t="shared" si="39"/>
        <v>101304531.085353</v>
      </c>
      <c r="M98" s="1">
        <f t="shared" si="40"/>
        <v>4164039.7597997892</v>
      </c>
      <c r="N98" s="1">
        <f t="shared" si="41"/>
        <v>2698697.5763962064</v>
      </c>
      <c r="O98" s="1">
        <f t="shared" si="42"/>
        <v>220485196.41069546</v>
      </c>
      <c r="P98" s="1">
        <f t="shared" si="42"/>
        <v>101304531.085353</v>
      </c>
      <c r="Q98">
        <f t="shared" si="43"/>
        <v>4164039.7597997892</v>
      </c>
      <c r="R98">
        <f t="shared" si="44"/>
        <v>2698697.5763962064</v>
      </c>
    </row>
    <row r="99" spans="1:18" x14ac:dyDescent="0.25">
      <c r="A99" s="1">
        <v>71</v>
      </c>
      <c r="B99" s="17">
        <f t="shared" si="29"/>
        <v>12.424999999999999</v>
      </c>
      <c r="C99" s="1">
        <f t="shared" si="30"/>
        <v>0</v>
      </c>
      <c r="D99" s="1">
        <f t="shared" si="31"/>
        <v>0</v>
      </c>
      <c r="E99" s="1">
        <f t="shared" si="32"/>
        <v>8548.0521107142849</v>
      </c>
      <c r="F99" s="1">
        <f t="shared" si="33"/>
        <v>5605.7142857142853</v>
      </c>
      <c r="G99" s="1">
        <f t="shared" si="34"/>
        <v>150962.25214406248</v>
      </c>
      <c r="H99" s="1">
        <f t="shared" si="35"/>
        <v>69650.999999999985</v>
      </c>
      <c r="I99" s="1">
        <f t="shared" si="36"/>
        <v>0</v>
      </c>
      <c r="J99" s="1">
        <f t="shared" si="37"/>
        <v>0</v>
      </c>
      <c r="K99" s="1">
        <f t="shared" si="38"/>
        <v>222705113.80578238</v>
      </c>
      <c r="L99" s="1">
        <f t="shared" si="39"/>
        <v>102751738.6722866</v>
      </c>
      <c r="M99" s="1">
        <f t="shared" si="40"/>
        <v>4115195.0203530034</v>
      </c>
      <c r="N99" s="1">
        <f t="shared" si="41"/>
        <v>2698697.5763962064</v>
      </c>
      <c r="O99" s="1">
        <f t="shared" si="42"/>
        <v>222705113.80578238</v>
      </c>
      <c r="P99" s="1">
        <f t="shared" si="42"/>
        <v>102751738.6722866</v>
      </c>
      <c r="Q99">
        <f t="shared" si="43"/>
        <v>4115195.0203530034</v>
      </c>
      <c r="R99">
        <f t="shared" si="44"/>
        <v>2698697.5763962064</v>
      </c>
    </row>
    <row r="100" spans="1:18" x14ac:dyDescent="0.25">
      <c r="A100" s="1">
        <v>72</v>
      </c>
      <c r="B100" s="17">
        <f t="shared" si="29"/>
        <v>12.6</v>
      </c>
      <c r="C100" s="1">
        <f t="shared" si="30"/>
        <v>0</v>
      </c>
      <c r="D100" s="1">
        <f t="shared" si="31"/>
        <v>0</v>
      </c>
      <c r="E100" s="1">
        <f t="shared" si="32"/>
        <v>8446.5921857142857</v>
      </c>
      <c r="F100" s="1">
        <f t="shared" si="33"/>
        <v>5605.7142857142853</v>
      </c>
      <c r="G100" s="1">
        <f t="shared" si="34"/>
        <v>152449.28352</v>
      </c>
      <c r="H100" s="1">
        <f t="shared" si="35"/>
        <v>70632</v>
      </c>
      <c r="I100" s="1">
        <f t="shared" si="36"/>
        <v>0</v>
      </c>
      <c r="J100" s="1">
        <f t="shared" si="37"/>
        <v>0</v>
      </c>
      <c r="K100" s="1">
        <f t="shared" si="38"/>
        <v>224898837.64805058</v>
      </c>
      <c r="L100" s="1">
        <f t="shared" si="39"/>
        <v>104198946.25922023</v>
      </c>
      <c r="M100" s="1">
        <f t="shared" si="40"/>
        <v>4066350.2809062172</v>
      </c>
      <c r="N100" s="1">
        <f t="shared" si="41"/>
        <v>2698697.5763962064</v>
      </c>
      <c r="O100" s="1">
        <f t="shared" si="42"/>
        <v>224898837.64805058</v>
      </c>
      <c r="P100" s="1">
        <f t="shared" si="42"/>
        <v>104198946.25922023</v>
      </c>
      <c r="Q100">
        <f t="shared" si="43"/>
        <v>4066350.2809062172</v>
      </c>
      <c r="R100">
        <f t="shared" si="44"/>
        <v>2698697.5763962064</v>
      </c>
    </row>
    <row r="101" spans="1:18" x14ac:dyDescent="0.25">
      <c r="A101" s="1">
        <v>73</v>
      </c>
      <c r="B101" s="17">
        <f t="shared" si="29"/>
        <v>12.774999999999999</v>
      </c>
      <c r="C101" s="1">
        <f t="shared" si="30"/>
        <v>0</v>
      </c>
      <c r="D101" s="1">
        <f t="shared" si="31"/>
        <v>0</v>
      </c>
      <c r="E101" s="1">
        <f t="shared" si="32"/>
        <v>8345.1322607142865</v>
      </c>
      <c r="F101" s="1">
        <f t="shared" si="33"/>
        <v>5605.7142857142853</v>
      </c>
      <c r="G101" s="1">
        <f t="shared" si="34"/>
        <v>153918.55940906249</v>
      </c>
      <c r="H101" s="1">
        <f t="shared" si="35"/>
        <v>71612.999999999985</v>
      </c>
      <c r="I101" s="1">
        <f t="shared" si="36"/>
        <v>0</v>
      </c>
      <c r="J101" s="1">
        <f t="shared" si="37"/>
        <v>0</v>
      </c>
      <c r="K101" s="1">
        <f t="shared" si="38"/>
        <v>227066367.9375</v>
      </c>
      <c r="L101" s="1">
        <f t="shared" si="39"/>
        <v>105646153.84615383</v>
      </c>
      <c r="M101" s="1">
        <f t="shared" si="40"/>
        <v>4017505.5414594309</v>
      </c>
      <c r="N101" s="1">
        <f t="shared" si="41"/>
        <v>2698697.5763962064</v>
      </c>
      <c r="O101" s="1">
        <f t="shared" si="42"/>
        <v>227066367.9375</v>
      </c>
      <c r="P101" s="1">
        <f t="shared" si="42"/>
        <v>105646153.84615383</v>
      </c>
      <c r="Q101">
        <f t="shared" si="43"/>
        <v>4017505.5414594309</v>
      </c>
      <c r="R101">
        <f t="shared" si="44"/>
        <v>2698697.5763962064</v>
      </c>
    </row>
    <row r="102" spans="1:18" x14ac:dyDescent="0.25">
      <c r="A102" s="1">
        <v>74</v>
      </c>
      <c r="B102" s="17">
        <f t="shared" si="29"/>
        <v>12.95</v>
      </c>
      <c r="C102" s="1">
        <f t="shared" si="30"/>
        <v>0</v>
      </c>
      <c r="D102" s="1">
        <f t="shared" si="31"/>
        <v>0</v>
      </c>
      <c r="E102" s="1">
        <f t="shared" si="32"/>
        <v>8243.6723357142855</v>
      </c>
      <c r="F102" s="1">
        <f t="shared" si="33"/>
        <v>5605.7142857142853</v>
      </c>
      <c r="G102" s="1">
        <f t="shared" si="34"/>
        <v>155370.07981125001</v>
      </c>
      <c r="H102" s="1">
        <f t="shared" si="35"/>
        <v>72593.999999999985</v>
      </c>
      <c r="I102" s="1">
        <f t="shared" si="36"/>
        <v>0</v>
      </c>
      <c r="J102" s="1">
        <f t="shared" si="37"/>
        <v>0</v>
      </c>
      <c r="K102" s="1">
        <f t="shared" si="38"/>
        <v>229207704.67413068</v>
      </c>
      <c r="L102" s="1">
        <f t="shared" si="39"/>
        <v>107093361.43308744</v>
      </c>
      <c r="M102" s="1">
        <f t="shared" si="40"/>
        <v>3968660.8020126447</v>
      </c>
      <c r="N102" s="1">
        <f t="shared" si="41"/>
        <v>2698697.5763962064</v>
      </c>
      <c r="O102" s="1">
        <f t="shared" si="42"/>
        <v>229207704.67413068</v>
      </c>
      <c r="P102" s="1">
        <f t="shared" si="42"/>
        <v>107093361.43308744</v>
      </c>
      <c r="Q102">
        <f t="shared" si="43"/>
        <v>3968660.8020126447</v>
      </c>
      <c r="R102">
        <f t="shared" si="44"/>
        <v>2698697.5763962064</v>
      </c>
    </row>
    <row r="103" spans="1:18" x14ac:dyDescent="0.25">
      <c r="A103" s="1">
        <v>75</v>
      </c>
      <c r="B103" s="17">
        <f t="shared" si="29"/>
        <v>13.125</v>
      </c>
      <c r="C103" s="1">
        <f t="shared" si="30"/>
        <v>0</v>
      </c>
      <c r="D103" s="1">
        <f t="shared" si="31"/>
        <v>0</v>
      </c>
      <c r="E103" s="1">
        <f t="shared" si="32"/>
        <v>8142.2124107142863</v>
      </c>
      <c r="F103" s="1">
        <f t="shared" si="33"/>
        <v>5605.7142857142853</v>
      </c>
      <c r="G103" s="1">
        <f t="shared" si="34"/>
        <v>156803.8447265625</v>
      </c>
      <c r="H103" s="1">
        <f t="shared" si="35"/>
        <v>73575</v>
      </c>
      <c r="I103" s="1">
        <f t="shared" si="36"/>
        <v>0</v>
      </c>
      <c r="J103" s="1">
        <f t="shared" si="37"/>
        <v>0</v>
      </c>
      <c r="K103" s="1">
        <f t="shared" si="38"/>
        <v>231322847.85794258</v>
      </c>
      <c r="L103" s="1">
        <f t="shared" si="39"/>
        <v>108540569.02002108</v>
      </c>
      <c r="M103" s="1">
        <f t="shared" si="40"/>
        <v>3919816.0625658594</v>
      </c>
      <c r="N103" s="1">
        <f t="shared" si="41"/>
        <v>2698697.5763962064</v>
      </c>
      <c r="O103" s="1">
        <f t="shared" si="42"/>
        <v>231322847.85794258</v>
      </c>
      <c r="P103" s="1">
        <f t="shared" si="42"/>
        <v>108540569.02002108</v>
      </c>
      <c r="Q103">
        <f t="shared" si="43"/>
        <v>3919816.0625658594</v>
      </c>
      <c r="R103">
        <f t="shared" si="44"/>
        <v>2698697.5763962064</v>
      </c>
    </row>
    <row r="104" spans="1:18" x14ac:dyDescent="0.25">
      <c r="A104" s="1">
        <v>76</v>
      </c>
      <c r="B104" s="17">
        <f t="shared" si="29"/>
        <v>13.299999999999999</v>
      </c>
      <c r="C104" s="1">
        <f t="shared" si="30"/>
        <v>0</v>
      </c>
      <c r="D104" s="1">
        <f t="shared" si="31"/>
        <v>0</v>
      </c>
      <c r="E104" s="1">
        <f t="shared" si="32"/>
        <v>8040.7524857142862</v>
      </c>
      <c r="F104" s="1">
        <f t="shared" si="33"/>
        <v>5605.7142857142853</v>
      </c>
      <c r="G104" s="1">
        <f t="shared" si="34"/>
        <v>158219.85415500001</v>
      </c>
      <c r="H104" s="1">
        <f t="shared" si="35"/>
        <v>74555.999999999985</v>
      </c>
      <c r="I104" s="1">
        <f t="shared" si="36"/>
        <v>0</v>
      </c>
      <c r="J104" s="1">
        <f t="shared" si="37"/>
        <v>0</v>
      </c>
      <c r="K104" s="1">
        <f t="shared" si="38"/>
        <v>233411797.48893574</v>
      </c>
      <c r="L104" s="1">
        <f t="shared" si="39"/>
        <v>109987776.60695468</v>
      </c>
      <c r="M104" s="1">
        <f t="shared" si="40"/>
        <v>3870971.3231190727</v>
      </c>
      <c r="N104" s="1">
        <f t="shared" si="41"/>
        <v>2698697.5763962064</v>
      </c>
      <c r="O104" s="1">
        <f t="shared" si="42"/>
        <v>233411797.48893574</v>
      </c>
      <c r="P104" s="1">
        <f t="shared" si="42"/>
        <v>109987776.60695468</v>
      </c>
      <c r="Q104">
        <f t="shared" si="43"/>
        <v>3870971.3231190727</v>
      </c>
      <c r="R104">
        <f t="shared" si="44"/>
        <v>2698697.5763962064</v>
      </c>
    </row>
    <row r="105" spans="1:18" x14ac:dyDescent="0.25">
      <c r="A105" s="1">
        <v>77</v>
      </c>
      <c r="B105" s="17">
        <f t="shared" si="29"/>
        <v>13.475</v>
      </c>
      <c r="C105" s="1">
        <f t="shared" si="30"/>
        <v>0</v>
      </c>
      <c r="D105" s="1">
        <f t="shared" si="31"/>
        <v>0</v>
      </c>
      <c r="E105" s="1">
        <f t="shared" si="32"/>
        <v>7939.292560714287</v>
      </c>
      <c r="F105" s="1">
        <f t="shared" si="33"/>
        <v>5605.7142857142853</v>
      </c>
      <c r="G105" s="1">
        <f t="shared" si="34"/>
        <v>159618.1080965625</v>
      </c>
      <c r="H105" s="1">
        <f t="shared" si="35"/>
        <v>75537</v>
      </c>
      <c r="I105" s="1">
        <f t="shared" si="36"/>
        <v>0</v>
      </c>
      <c r="J105" s="1">
        <f t="shared" si="37"/>
        <v>0</v>
      </c>
      <c r="K105" s="1">
        <f t="shared" si="38"/>
        <v>235474553.56711012</v>
      </c>
      <c r="L105" s="1">
        <f t="shared" si="39"/>
        <v>111434984.19388831</v>
      </c>
      <c r="M105" s="1">
        <f t="shared" si="40"/>
        <v>3822126.5836722874</v>
      </c>
      <c r="N105" s="1">
        <f t="shared" si="41"/>
        <v>2698697.5763962064</v>
      </c>
      <c r="O105" s="1">
        <f t="shared" si="42"/>
        <v>235474553.56711012</v>
      </c>
      <c r="P105" s="1">
        <f t="shared" si="42"/>
        <v>111434984.19388831</v>
      </c>
      <c r="Q105">
        <f t="shared" si="43"/>
        <v>3822126.5836722874</v>
      </c>
      <c r="R105">
        <f t="shared" si="44"/>
        <v>2698697.5763962064</v>
      </c>
    </row>
    <row r="106" spans="1:18" x14ac:dyDescent="0.25">
      <c r="A106" s="1">
        <v>78</v>
      </c>
      <c r="B106" s="17">
        <f t="shared" si="29"/>
        <v>13.649999999999999</v>
      </c>
      <c r="C106" s="1">
        <f t="shared" si="30"/>
        <v>0</v>
      </c>
      <c r="D106" s="1">
        <f t="shared" si="31"/>
        <v>0</v>
      </c>
      <c r="E106" s="1">
        <f t="shared" si="32"/>
        <v>7837.8326357142869</v>
      </c>
      <c r="F106" s="1">
        <f t="shared" si="33"/>
        <v>5605.7142857142853</v>
      </c>
      <c r="G106" s="1">
        <f t="shared" si="34"/>
        <v>160998.60655124998</v>
      </c>
      <c r="H106" s="1">
        <f t="shared" si="35"/>
        <v>76517.999999999985</v>
      </c>
      <c r="I106" s="1">
        <f t="shared" si="36"/>
        <v>0</v>
      </c>
      <c r="J106" s="1">
        <f t="shared" si="37"/>
        <v>0</v>
      </c>
      <c r="K106" s="1">
        <f t="shared" si="38"/>
        <v>237511116.09246573</v>
      </c>
      <c r="L106" s="1">
        <f t="shared" si="39"/>
        <v>112882191.7808219</v>
      </c>
      <c r="M106" s="1">
        <f t="shared" si="40"/>
        <v>3773281.8442255012</v>
      </c>
      <c r="N106" s="1">
        <f t="shared" si="41"/>
        <v>2698697.5763962064</v>
      </c>
      <c r="O106" s="1">
        <f t="shared" si="42"/>
        <v>237511116.09246573</v>
      </c>
      <c r="P106" s="1">
        <f t="shared" si="42"/>
        <v>112882191.7808219</v>
      </c>
      <c r="Q106">
        <f t="shared" si="43"/>
        <v>3773281.8442255012</v>
      </c>
      <c r="R106">
        <f t="shared" si="44"/>
        <v>2698697.5763962064</v>
      </c>
    </row>
    <row r="107" spans="1:18" x14ac:dyDescent="0.25">
      <c r="A107" s="1">
        <v>79</v>
      </c>
      <c r="B107" s="17">
        <f t="shared" si="29"/>
        <v>13.824999999999999</v>
      </c>
      <c r="C107" s="1">
        <f t="shared" si="30"/>
        <v>0</v>
      </c>
      <c r="D107" s="1">
        <f t="shared" si="31"/>
        <v>0</v>
      </c>
      <c r="E107" s="1">
        <f t="shared" si="32"/>
        <v>7736.3727107142859</v>
      </c>
      <c r="F107" s="1">
        <f t="shared" si="33"/>
        <v>5605.7142857142853</v>
      </c>
      <c r="G107" s="1">
        <f t="shared" si="34"/>
        <v>162361.3495190625</v>
      </c>
      <c r="H107" s="1">
        <f t="shared" si="35"/>
        <v>77498.999999999985</v>
      </c>
      <c r="I107" s="1">
        <f t="shared" si="36"/>
        <v>0</v>
      </c>
      <c r="J107" s="1">
        <f t="shared" si="37"/>
        <v>0</v>
      </c>
      <c r="K107" s="1">
        <f t="shared" si="38"/>
        <v>239521485.06500262</v>
      </c>
      <c r="L107" s="1">
        <f t="shared" si="39"/>
        <v>114329399.36775552</v>
      </c>
      <c r="M107" s="1">
        <f t="shared" si="40"/>
        <v>3724437.1047787145</v>
      </c>
      <c r="N107" s="1">
        <f t="shared" si="41"/>
        <v>2698697.5763962064</v>
      </c>
      <c r="O107" s="1">
        <f t="shared" si="42"/>
        <v>239521485.06500262</v>
      </c>
      <c r="P107" s="1">
        <f t="shared" si="42"/>
        <v>114329399.36775552</v>
      </c>
      <c r="Q107">
        <f t="shared" si="43"/>
        <v>3724437.1047787145</v>
      </c>
      <c r="R107">
        <f t="shared" si="44"/>
        <v>2698697.5763962064</v>
      </c>
    </row>
    <row r="108" spans="1:18" x14ac:dyDescent="0.25">
      <c r="A108" s="1">
        <v>80</v>
      </c>
      <c r="B108" s="17">
        <f t="shared" si="29"/>
        <v>14</v>
      </c>
      <c r="C108" s="1">
        <f t="shared" si="30"/>
        <v>0</v>
      </c>
      <c r="D108" s="1">
        <f t="shared" si="31"/>
        <v>0</v>
      </c>
      <c r="E108" s="1">
        <f t="shared" si="32"/>
        <v>7634.9127857142867</v>
      </c>
      <c r="F108" s="1">
        <f t="shared" si="33"/>
        <v>5605.7142857142853</v>
      </c>
      <c r="G108" s="1">
        <f t="shared" si="34"/>
        <v>163706.337</v>
      </c>
      <c r="H108" s="1">
        <f t="shared" si="35"/>
        <v>78480</v>
      </c>
      <c r="I108" s="1">
        <f t="shared" si="36"/>
        <v>0</v>
      </c>
      <c r="J108" s="1">
        <f t="shared" si="37"/>
        <v>0</v>
      </c>
      <c r="K108" s="1">
        <f t="shared" si="38"/>
        <v>241505660.4847208</v>
      </c>
      <c r="L108" s="1">
        <f t="shared" si="39"/>
        <v>115776606.95468915</v>
      </c>
      <c r="M108" s="1">
        <f t="shared" si="40"/>
        <v>3675592.3653319287</v>
      </c>
      <c r="N108" s="1">
        <f t="shared" si="41"/>
        <v>2698697.5763962064</v>
      </c>
      <c r="O108" s="1">
        <f t="shared" si="42"/>
        <v>241505660.4847208</v>
      </c>
      <c r="P108" s="1">
        <f t="shared" si="42"/>
        <v>115776606.95468915</v>
      </c>
      <c r="Q108">
        <f t="shared" si="43"/>
        <v>3675592.3653319287</v>
      </c>
      <c r="R108">
        <f t="shared" si="44"/>
        <v>2698697.5763962064</v>
      </c>
    </row>
    <row r="109" spans="1:18" x14ac:dyDescent="0.25">
      <c r="A109" s="1">
        <v>81</v>
      </c>
      <c r="B109" s="17">
        <f t="shared" si="29"/>
        <v>14.174999999999999</v>
      </c>
      <c r="C109" s="1">
        <f t="shared" si="30"/>
        <v>0</v>
      </c>
      <c r="D109" s="1">
        <f t="shared" si="31"/>
        <v>0</v>
      </c>
      <c r="E109" s="1">
        <f t="shared" si="32"/>
        <v>7533.4528607142875</v>
      </c>
      <c r="F109" s="1">
        <f t="shared" si="33"/>
        <v>5605.7142857142853</v>
      </c>
      <c r="G109" s="1">
        <f t="shared" si="34"/>
        <v>165033.56899406249</v>
      </c>
      <c r="H109" s="1">
        <f t="shared" si="35"/>
        <v>79460.999999999985</v>
      </c>
      <c r="I109" s="1">
        <f t="shared" si="36"/>
        <v>0</v>
      </c>
      <c r="J109" s="1">
        <f t="shared" si="37"/>
        <v>0</v>
      </c>
      <c r="K109" s="1">
        <f t="shared" si="38"/>
        <v>243463642.35162014</v>
      </c>
      <c r="L109" s="1">
        <f t="shared" si="39"/>
        <v>117223814.54162274</v>
      </c>
      <c r="M109" s="1">
        <f t="shared" si="40"/>
        <v>3626747.6258851434</v>
      </c>
      <c r="N109" s="1">
        <f t="shared" si="41"/>
        <v>2698697.5763962064</v>
      </c>
      <c r="O109" s="1">
        <f t="shared" si="42"/>
        <v>243463642.35162014</v>
      </c>
      <c r="P109" s="1">
        <f t="shared" si="42"/>
        <v>117223814.54162274</v>
      </c>
      <c r="Q109">
        <f t="shared" si="43"/>
        <v>3626747.6258851434</v>
      </c>
      <c r="R109">
        <f t="shared" si="44"/>
        <v>2698697.5763962064</v>
      </c>
    </row>
    <row r="110" spans="1:18" x14ac:dyDescent="0.25">
      <c r="A110" s="1">
        <v>82</v>
      </c>
      <c r="B110" s="17">
        <f t="shared" si="29"/>
        <v>14.35</v>
      </c>
      <c r="C110" s="1">
        <f t="shared" si="30"/>
        <v>0</v>
      </c>
      <c r="D110" s="1">
        <f t="shared" si="31"/>
        <v>0</v>
      </c>
      <c r="E110" s="1">
        <f t="shared" si="32"/>
        <v>7431.9929357142864</v>
      </c>
      <c r="F110" s="1">
        <f t="shared" si="33"/>
        <v>5605.7142857142853</v>
      </c>
      <c r="G110" s="1">
        <f t="shared" si="34"/>
        <v>166343.04550125002</v>
      </c>
      <c r="H110" s="1">
        <f t="shared" si="35"/>
        <v>80441.999999999985</v>
      </c>
      <c r="I110" s="1">
        <f t="shared" si="36"/>
        <v>0</v>
      </c>
      <c r="J110" s="1">
        <f t="shared" si="37"/>
        <v>0</v>
      </c>
      <c r="K110" s="1">
        <f t="shared" si="38"/>
        <v>245395430.66570073</v>
      </c>
      <c r="L110" s="1">
        <f t="shared" si="39"/>
        <v>118671022.12855637</v>
      </c>
      <c r="M110" s="1">
        <f t="shared" si="40"/>
        <v>3577902.8864383567</v>
      </c>
      <c r="N110" s="1">
        <f t="shared" si="41"/>
        <v>2698697.5763962064</v>
      </c>
      <c r="O110" s="1">
        <f t="shared" si="42"/>
        <v>245395430.66570073</v>
      </c>
      <c r="P110" s="1">
        <f t="shared" si="42"/>
        <v>118671022.12855637</v>
      </c>
      <c r="Q110">
        <f t="shared" si="43"/>
        <v>3577902.8864383567</v>
      </c>
      <c r="R110">
        <f t="shared" si="44"/>
        <v>2698697.5763962064</v>
      </c>
    </row>
    <row r="111" spans="1:18" x14ac:dyDescent="0.25">
      <c r="A111" s="1">
        <v>83</v>
      </c>
      <c r="B111" s="17">
        <f t="shared" si="29"/>
        <v>14.524999999999999</v>
      </c>
      <c r="C111" s="1">
        <f t="shared" si="30"/>
        <v>0</v>
      </c>
      <c r="D111" s="1">
        <f t="shared" si="31"/>
        <v>0</v>
      </c>
      <c r="E111" s="1">
        <f t="shared" si="32"/>
        <v>7330.5330107142872</v>
      </c>
      <c r="F111" s="1">
        <f t="shared" si="33"/>
        <v>5605.7142857142853</v>
      </c>
      <c r="G111" s="1">
        <f t="shared" si="34"/>
        <v>167634.76652156247</v>
      </c>
      <c r="H111" s="1">
        <f t="shared" si="35"/>
        <v>81422.999999999985</v>
      </c>
      <c r="I111" s="1">
        <f t="shared" si="36"/>
        <v>0</v>
      </c>
      <c r="J111" s="1">
        <f t="shared" si="37"/>
        <v>0</v>
      </c>
      <c r="K111" s="1">
        <f t="shared" si="38"/>
        <v>247301025.42696258</v>
      </c>
      <c r="L111" s="1">
        <f t="shared" si="39"/>
        <v>120118229.71548998</v>
      </c>
      <c r="M111" s="1">
        <f t="shared" si="40"/>
        <v>3529058.1469915705</v>
      </c>
      <c r="N111" s="1">
        <f t="shared" si="41"/>
        <v>2698697.5763962064</v>
      </c>
      <c r="O111" s="1">
        <f t="shared" si="42"/>
        <v>247301025.42696258</v>
      </c>
      <c r="P111" s="1">
        <f t="shared" si="42"/>
        <v>120118229.71548998</v>
      </c>
      <c r="Q111">
        <f t="shared" si="43"/>
        <v>3529058.1469915705</v>
      </c>
      <c r="R111">
        <f t="shared" si="44"/>
        <v>2698697.5763962064</v>
      </c>
    </row>
    <row r="112" spans="1:18" x14ac:dyDescent="0.25">
      <c r="A112" s="1">
        <v>84</v>
      </c>
      <c r="B112" s="17">
        <f t="shared" si="29"/>
        <v>14.7</v>
      </c>
      <c r="C112" s="1">
        <f t="shared" si="30"/>
        <v>0</v>
      </c>
      <c r="D112" s="1">
        <f t="shared" si="31"/>
        <v>0</v>
      </c>
      <c r="E112" s="1">
        <f t="shared" si="32"/>
        <v>7229.0730857142862</v>
      </c>
      <c r="F112" s="1">
        <f t="shared" si="33"/>
        <v>5605.7142857142853</v>
      </c>
      <c r="G112" s="1">
        <f t="shared" si="34"/>
        <v>168908.73205500003</v>
      </c>
      <c r="H112" s="1">
        <f t="shared" si="35"/>
        <v>82403.999999999985</v>
      </c>
      <c r="I112" s="1">
        <f t="shared" si="36"/>
        <v>0</v>
      </c>
      <c r="J112" s="1">
        <f t="shared" si="37"/>
        <v>0</v>
      </c>
      <c r="K112" s="1">
        <f t="shared" si="38"/>
        <v>249180426.63540572</v>
      </c>
      <c r="L112" s="1">
        <f t="shared" si="39"/>
        <v>121565437.3024236</v>
      </c>
      <c r="M112" s="1">
        <f t="shared" si="40"/>
        <v>3480213.4075447842</v>
      </c>
      <c r="N112" s="1">
        <f t="shared" si="41"/>
        <v>2698697.5763962064</v>
      </c>
      <c r="O112" s="1">
        <f t="shared" si="42"/>
        <v>249180426.63540572</v>
      </c>
      <c r="P112" s="1">
        <f t="shared" si="42"/>
        <v>121565437.3024236</v>
      </c>
      <c r="Q112">
        <f t="shared" si="43"/>
        <v>3480213.4075447842</v>
      </c>
      <c r="R112">
        <f t="shared" si="44"/>
        <v>2698697.5763962064</v>
      </c>
    </row>
    <row r="113" spans="1:18" x14ac:dyDescent="0.25">
      <c r="A113" s="1">
        <v>85</v>
      </c>
      <c r="B113" s="17">
        <f t="shared" si="29"/>
        <v>14.874999999999998</v>
      </c>
      <c r="C113" s="1">
        <f t="shared" si="30"/>
        <v>0</v>
      </c>
      <c r="D113" s="1">
        <f t="shared" si="31"/>
        <v>0</v>
      </c>
      <c r="E113" s="1">
        <f t="shared" si="32"/>
        <v>7127.613160714287</v>
      </c>
      <c r="F113" s="1">
        <f t="shared" si="33"/>
        <v>5605.7142857142853</v>
      </c>
      <c r="G113" s="1">
        <f t="shared" si="34"/>
        <v>170164.94210156251</v>
      </c>
      <c r="H113" s="1">
        <f t="shared" si="35"/>
        <v>83384.999999999985</v>
      </c>
      <c r="I113" s="1">
        <f t="shared" si="36"/>
        <v>0</v>
      </c>
      <c r="J113" s="1">
        <f t="shared" si="37"/>
        <v>0</v>
      </c>
      <c r="K113" s="1">
        <f t="shared" si="38"/>
        <v>251033634.29103005</v>
      </c>
      <c r="L113" s="1">
        <f t="shared" si="39"/>
        <v>123012644.88935721</v>
      </c>
      <c r="M113" s="1">
        <f t="shared" si="40"/>
        <v>3431368.6680979985</v>
      </c>
      <c r="N113" s="1">
        <f t="shared" si="41"/>
        <v>2698697.5763962064</v>
      </c>
      <c r="O113" s="1">
        <f t="shared" si="42"/>
        <v>251033634.29103005</v>
      </c>
      <c r="P113" s="1">
        <f t="shared" si="42"/>
        <v>123012644.88935721</v>
      </c>
      <c r="Q113">
        <f t="shared" si="43"/>
        <v>3431368.6680979985</v>
      </c>
      <c r="R113">
        <f t="shared" si="44"/>
        <v>2698697.5763962064</v>
      </c>
    </row>
    <row r="114" spans="1:18" x14ac:dyDescent="0.25">
      <c r="A114" s="1">
        <v>86</v>
      </c>
      <c r="B114" s="17">
        <f t="shared" si="29"/>
        <v>15.049999999999999</v>
      </c>
      <c r="C114" s="1">
        <f t="shared" si="30"/>
        <v>0</v>
      </c>
      <c r="D114" s="1">
        <f t="shared" si="31"/>
        <v>0</v>
      </c>
      <c r="E114" s="1">
        <f t="shared" si="32"/>
        <v>-2783.846764285714</v>
      </c>
      <c r="F114" s="1">
        <f t="shared" si="33"/>
        <v>-4204.2857142857147</v>
      </c>
      <c r="G114" s="1">
        <f t="shared" si="34"/>
        <v>170912.89666124998</v>
      </c>
      <c r="H114" s="1">
        <f t="shared" si="35"/>
        <v>83875.5</v>
      </c>
      <c r="I114" s="1">
        <f t="shared" si="36"/>
        <v>0</v>
      </c>
      <c r="J114" s="1">
        <f t="shared" si="37"/>
        <v>0</v>
      </c>
      <c r="K114" s="1">
        <f t="shared" si="38"/>
        <v>252137044.6003688</v>
      </c>
      <c r="L114" s="1">
        <f t="shared" si="39"/>
        <v>123736248.68282403</v>
      </c>
      <c r="M114" s="1">
        <f t="shared" si="40"/>
        <v>-1340196.8300421494</v>
      </c>
      <c r="N114" s="1">
        <f t="shared" si="41"/>
        <v>-2024023.1822971553</v>
      </c>
      <c r="O114" s="1">
        <f t="shared" si="42"/>
        <v>252137044.6003688</v>
      </c>
      <c r="P114" s="1">
        <f t="shared" si="42"/>
        <v>123736248.68282403</v>
      </c>
      <c r="Q114">
        <f t="shared" si="43"/>
        <v>1340196.8300421494</v>
      </c>
      <c r="R114">
        <f t="shared" si="44"/>
        <v>2024023.1822971553</v>
      </c>
    </row>
    <row r="115" spans="1:18" x14ac:dyDescent="0.25">
      <c r="A115" s="1">
        <v>87</v>
      </c>
      <c r="B115" s="17">
        <f t="shared" si="29"/>
        <v>15.225</v>
      </c>
      <c r="C115" s="1">
        <f t="shared" si="30"/>
        <v>0</v>
      </c>
      <c r="D115" s="1">
        <f t="shared" si="31"/>
        <v>0</v>
      </c>
      <c r="E115" s="1">
        <f t="shared" si="32"/>
        <v>-2885.3066892857132</v>
      </c>
      <c r="F115" s="1">
        <f t="shared" si="33"/>
        <v>-4204.2857142857147</v>
      </c>
      <c r="G115" s="1">
        <f t="shared" si="34"/>
        <v>170416.84573406249</v>
      </c>
      <c r="H115" s="1">
        <f t="shared" si="35"/>
        <v>83139.749999999985</v>
      </c>
      <c r="I115" s="1">
        <f t="shared" si="36"/>
        <v>0</v>
      </c>
      <c r="J115" s="1">
        <f t="shared" si="37"/>
        <v>0</v>
      </c>
      <c r="K115" s="1">
        <f t="shared" si="38"/>
        <v>251405251.87322181</v>
      </c>
      <c r="L115" s="1">
        <f t="shared" si="39"/>
        <v>122650842.99262381</v>
      </c>
      <c r="M115" s="1">
        <f t="shared" si="40"/>
        <v>-1389041.5694889352</v>
      </c>
      <c r="N115" s="1">
        <f t="shared" si="41"/>
        <v>-2024023.1822971553</v>
      </c>
      <c r="O115" s="1">
        <f t="shared" si="42"/>
        <v>251405251.87322181</v>
      </c>
      <c r="P115" s="1">
        <f t="shared" si="42"/>
        <v>122650842.99262381</v>
      </c>
      <c r="Q115">
        <f t="shared" si="43"/>
        <v>1389041.5694889352</v>
      </c>
      <c r="R115">
        <f t="shared" si="44"/>
        <v>2024023.1822971553</v>
      </c>
    </row>
    <row r="116" spans="1:18" x14ac:dyDescent="0.25">
      <c r="A116" s="1">
        <v>88</v>
      </c>
      <c r="B116" s="17">
        <f t="shared" si="29"/>
        <v>15.399999999999999</v>
      </c>
      <c r="C116" s="1">
        <f t="shared" si="30"/>
        <v>0</v>
      </c>
      <c r="D116" s="1">
        <f t="shared" si="31"/>
        <v>0</v>
      </c>
      <c r="E116" s="1">
        <f t="shared" si="32"/>
        <v>-2986.7666142857142</v>
      </c>
      <c r="F116" s="1">
        <f t="shared" si="33"/>
        <v>-4204.2857142857147</v>
      </c>
      <c r="G116" s="1">
        <f t="shared" si="34"/>
        <v>169903.03931999998</v>
      </c>
      <c r="H116" s="1">
        <f t="shared" si="35"/>
        <v>82404</v>
      </c>
      <c r="I116" s="1">
        <f t="shared" si="36"/>
        <v>0</v>
      </c>
      <c r="J116" s="1">
        <f t="shared" si="37"/>
        <v>0</v>
      </c>
      <c r="K116" s="1">
        <f t="shared" si="38"/>
        <v>250647265.59325606</v>
      </c>
      <c r="L116" s="1">
        <f t="shared" si="39"/>
        <v>121565437.30242361</v>
      </c>
      <c r="M116" s="1">
        <f t="shared" si="40"/>
        <v>-1437886.3089357216</v>
      </c>
      <c r="N116" s="1">
        <f t="shared" si="41"/>
        <v>-2024023.1822971553</v>
      </c>
      <c r="O116" s="1">
        <f t="shared" si="42"/>
        <v>250647265.59325606</v>
      </c>
      <c r="P116" s="1">
        <f t="shared" si="42"/>
        <v>121565437.30242361</v>
      </c>
      <c r="Q116">
        <f t="shared" si="43"/>
        <v>1437886.3089357216</v>
      </c>
      <c r="R116">
        <f t="shared" si="44"/>
        <v>2024023.1822971553</v>
      </c>
    </row>
    <row r="117" spans="1:18" x14ac:dyDescent="0.25">
      <c r="A117" s="1">
        <v>89</v>
      </c>
      <c r="B117" s="17">
        <f t="shared" si="29"/>
        <v>15.574999999999999</v>
      </c>
      <c r="C117" s="1">
        <f t="shared" si="30"/>
        <v>0</v>
      </c>
      <c r="D117" s="1">
        <f t="shared" si="31"/>
        <v>0</v>
      </c>
      <c r="E117" s="1">
        <f t="shared" si="32"/>
        <v>-3088.2265392857134</v>
      </c>
      <c r="F117" s="1">
        <f t="shared" si="33"/>
        <v>-4204.2857142857147</v>
      </c>
      <c r="G117" s="1">
        <f t="shared" si="34"/>
        <v>169371.47741906252</v>
      </c>
      <c r="H117" s="1">
        <f t="shared" si="35"/>
        <v>81668.25</v>
      </c>
      <c r="I117" s="1">
        <f t="shared" si="36"/>
        <v>0</v>
      </c>
      <c r="J117" s="1">
        <f t="shared" si="37"/>
        <v>0</v>
      </c>
      <c r="K117" s="1">
        <f t="shared" si="38"/>
        <v>249863085.76047155</v>
      </c>
      <c r="L117" s="1">
        <f t="shared" si="39"/>
        <v>120480031.6122234</v>
      </c>
      <c r="M117" s="1">
        <f t="shared" si="40"/>
        <v>-1486731.0483825072</v>
      </c>
      <c r="N117" s="1">
        <f t="shared" si="41"/>
        <v>-2024023.1822971553</v>
      </c>
      <c r="O117" s="1">
        <f t="shared" si="42"/>
        <v>249863085.76047155</v>
      </c>
      <c r="P117" s="1">
        <f t="shared" si="42"/>
        <v>120480031.6122234</v>
      </c>
      <c r="Q117">
        <f t="shared" si="43"/>
        <v>1486731.0483825072</v>
      </c>
      <c r="R117">
        <f t="shared" si="44"/>
        <v>2024023.1822971553</v>
      </c>
    </row>
    <row r="118" spans="1:18" x14ac:dyDescent="0.25">
      <c r="A118" s="1">
        <v>90</v>
      </c>
      <c r="B118" s="17">
        <f t="shared" si="29"/>
        <v>15.749999999999998</v>
      </c>
      <c r="C118" s="1">
        <f t="shared" si="30"/>
        <v>0</v>
      </c>
      <c r="D118" s="1">
        <f t="shared" si="31"/>
        <v>0</v>
      </c>
      <c r="E118" s="1">
        <f t="shared" si="32"/>
        <v>-3189.6864642857126</v>
      </c>
      <c r="F118" s="1">
        <f t="shared" si="33"/>
        <v>-4204.2857142857147</v>
      </c>
      <c r="G118" s="1">
        <f t="shared" si="34"/>
        <v>168822.16003125001</v>
      </c>
      <c r="H118" s="1">
        <f t="shared" si="35"/>
        <v>80932.5</v>
      </c>
      <c r="I118" s="1">
        <f t="shared" si="36"/>
        <v>0</v>
      </c>
      <c r="J118" s="1">
        <f t="shared" si="37"/>
        <v>0</v>
      </c>
      <c r="K118" s="1">
        <f t="shared" si="38"/>
        <v>249052712.3748683</v>
      </c>
      <c r="L118" s="1">
        <f t="shared" si="39"/>
        <v>119394625.92202319</v>
      </c>
      <c r="M118" s="1">
        <f t="shared" si="40"/>
        <v>-1535575.7878292932</v>
      </c>
      <c r="N118" s="1">
        <f t="shared" si="41"/>
        <v>-2024023.1822971553</v>
      </c>
      <c r="O118" s="1">
        <f t="shared" si="42"/>
        <v>249052712.3748683</v>
      </c>
      <c r="P118" s="1">
        <f t="shared" si="42"/>
        <v>119394625.92202319</v>
      </c>
      <c r="Q118">
        <f t="shared" si="43"/>
        <v>1535575.7878292932</v>
      </c>
      <c r="R118">
        <f t="shared" si="44"/>
        <v>2024023.1822971553</v>
      </c>
    </row>
    <row r="119" spans="1:18" x14ac:dyDescent="0.25">
      <c r="A119" s="1">
        <v>91</v>
      </c>
      <c r="B119" s="17">
        <f t="shared" si="29"/>
        <v>15.924999999999999</v>
      </c>
      <c r="C119" s="1">
        <f t="shared" si="30"/>
        <v>0</v>
      </c>
      <c r="D119" s="1">
        <f t="shared" si="31"/>
        <v>0</v>
      </c>
      <c r="E119" s="1">
        <f t="shared" si="32"/>
        <v>-3291.1463892857137</v>
      </c>
      <c r="F119" s="1">
        <f t="shared" si="33"/>
        <v>-4204.2857142857147</v>
      </c>
      <c r="G119" s="1">
        <f t="shared" si="34"/>
        <v>168255.08715656248</v>
      </c>
      <c r="H119" s="1">
        <f t="shared" si="35"/>
        <v>80196.75</v>
      </c>
      <c r="I119" s="1">
        <f t="shared" si="36"/>
        <v>0</v>
      </c>
      <c r="J119" s="1">
        <f t="shared" si="37"/>
        <v>0</v>
      </c>
      <c r="K119" s="1">
        <f t="shared" si="38"/>
        <v>248216145.43644622</v>
      </c>
      <c r="L119" s="1">
        <f t="shared" si="39"/>
        <v>118309220.23182298</v>
      </c>
      <c r="M119" s="1">
        <f t="shared" si="40"/>
        <v>-1584420.5272760799</v>
      </c>
      <c r="N119" s="1">
        <f t="shared" si="41"/>
        <v>-2024023.1822971553</v>
      </c>
      <c r="O119" s="1">
        <f t="shared" si="42"/>
        <v>248216145.43644622</v>
      </c>
      <c r="P119" s="1">
        <f t="shared" si="42"/>
        <v>118309220.23182298</v>
      </c>
      <c r="Q119">
        <f t="shared" si="43"/>
        <v>1584420.5272760799</v>
      </c>
      <c r="R119">
        <f t="shared" si="44"/>
        <v>2024023.1822971553</v>
      </c>
    </row>
    <row r="120" spans="1:18" x14ac:dyDescent="0.25">
      <c r="A120" s="1">
        <v>92</v>
      </c>
      <c r="B120" s="17">
        <f t="shared" si="29"/>
        <v>16.099999999999998</v>
      </c>
      <c r="C120" s="1">
        <f t="shared" si="30"/>
        <v>0</v>
      </c>
      <c r="D120" s="1">
        <f t="shared" si="31"/>
        <v>0</v>
      </c>
      <c r="E120" s="1">
        <f t="shared" si="32"/>
        <v>-3392.6063142857129</v>
      </c>
      <c r="F120" s="1">
        <f t="shared" si="33"/>
        <v>-4204.2857142857147</v>
      </c>
      <c r="G120" s="1">
        <f t="shared" si="34"/>
        <v>167670.258795</v>
      </c>
      <c r="H120" s="1">
        <f t="shared" si="35"/>
        <v>79461</v>
      </c>
      <c r="I120" s="1">
        <f t="shared" si="36"/>
        <v>0</v>
      </c>
      <c r="J120" s="1">
        <f t="shared" si="37"/>
        <v>0</v>
      </c>
      <c r="K120" s="1">
        <f t="shared" si="38"/>
        <v>247353384.94520548</v>
      </c>
      <c r="L120" s="1">
        <f t="shared" si="39"/>
        <v>117223814.54162276</v>
      </c>
      <c r="M120" s="1">
        <f t="shared" si="40"/>
        <v>-1633265.2667228654</v>
      </c>
      <c r="N120" s="1">
        <f t="shared" si="41"/>
        <v>-2024023.1822971553</v>
      </c>
      <c r="O120" s="1">
        <f t="shared" si="42"/>
        <v>247353384.94520548</v>
      </c>
      <c r="P120" s="1">
        <f t="shared" si="42"/>
        <v>117223814.54162276</v>
      </c>
      <c r="Q120">
        <f t="shared" si="43"/>
        <v>1633265.2667228654</v>
      </c>
      <c r="R120">
        <f t="shared" si="44"/>
        <v>2024023.1822971553</v>
      </c>
    </row>
    <row r="121" spans="1:18" x14ac:dyDescent="0.25">
      <c r="A121" s="1">
        <v>93</v>
      </c>
      <c r="B121" s="17">
        <f t="shared" si="29"/>
        <v>16.274999999999999</v>
      </c>
      <c r="C121" s="1">
        <f t="shared" si="30"/>
        <v>0</v>
      </c>
      <c r="D121" s="1">
        <f t="shared" si="31"/>
        <v>0</v>
      </c>
      <c r="E121" s="1">
        <f t="shared" si="32"/>
        <v>-3494.0662392857139</v>
      </c>
      <c r="F121" s="1">
        <f t="shared" si="33"/>
        <v>-4204.2857142857147</v>
      </c>
      <c r="G121" s="1">
        <f t="shared" si="34"/>
        <v>167067.6749465625</v>
      </c>
      <c r="H121" s="1">
        <f t="shared" si="35"/>
        <v>78725.25</v>
      </c>
      <c r="I121" s="1">
        <f t="shared" si="36"/>
        <v>0</v>
      </c>
      <c r="J121" s="1">
        <f t="shared" si="37"/>
        <v>0</v>
      </c>
      <c r="K121" s="1">
        <f t="shared" si="38"/>
        <v>246464430.90114594</v>
      </c>
      <c r="L121" s="1">
        <f t="shared" si="39"/>
        <v>116138408.85142255</v>
      </c>
      <c r="M121" s="1">
        <f t="shared" si="40"/>
        <v>-1682110.0061696521</v>
      </c>
      <c r="N121" s="1">
        <f t="shared" si="41"/>
        <v>-2024023.1822971553</v>
      </c>
      <c r="O121" s="1">
        <f t="shared" si="42"/>
        <v>246464430.90114594</v>
      </c>
      <c r="P121" s="1">
        <f t="shared" si="42"/>
        <v>116138408.85142255</v>
      </c>
      <c r="Q121">
        <f t="shared" si="43"/>
        <v>1682110.0061696521</v>
      </c>
      <c r="R121">
        <f t="shared" si="44"/>
        <v>2024023.1822971553</v>
      </c>
    </row>
    <row r="122" spans="1:18" x14ac:dyDescent="0.25">
      <c r="A122" s="1">
        <v>94</v>
      </c>
      <c r="B122" s="17">
        <f t="shared" si="29"/>
        <v>16.45</v>
      </c>
      <c r="C122" s="1">
        <f t="shared" si="30"/>
        <v>0</v>
      </c>
      <c r="D122" s="1">
        <f t="shared" si="31"/>
        <v>0</v>
      </c>
      <c r="E122" s="1">
        <f t="shared" si="32"/>
        <v>-3595.5261642857131</v>
      </c>
      <c r="F122" s="1">
        <f t="shared" si="33"/>
        <v>-4204.2857142857147</v>
      </c>
      <c r="G122" s="1">
        <f t="shared" si="34"/>
        <v>166447.33561125002</v>
      </c>
      <c r="H122" s="1">
        <f t="shared" si="35"/>
        <v>77989.5</v>
      </c>
      <c r="I122" s="1">
        <f t="shared" si="36"/>
        <v>0</v>
      </c>
      <c r="J122" s="1">
        <f t="shared" si="37"/>
        <v>0</v>
      </c>
      <c r="K122" s="1">
        <f t="shared" si="38"/>
        <v>245549283.3042677</v>
      </c>
      <c r="L122" s="1">
        <f t="shared" si="39"/>
        <v>115053003.16122234</v>
      </c>
      <c r="M122" s="1">
        <f t="shared" si="40"/>
        <v>-1730954.7456164379</v>
      </c>
      <c r="N122" s="1">
        <f t="shared" si="41"/>
        <v>-2024023.1822971553</v>
      </c>
      <c r="O122" s="1">
        <f t="shared" si="42"/>
        <v>245549283.3042677</v>
      </c>
      <c r="P122" s="1">
        <f t="shared" si="42"/>
        <v>115053003.16122234</v>
      </c>
      <c r="Q122">
        <f t="shared" si="43"/>
        <v>1730954.7456164379</v>
      </c>
      <c r="R122">
        <f t="shared" si="44"/>
        <v>2024023.1822971553</v>
      </c>
    </row>
    <row r="123" spans="1:18" x14ac:dyDescent="0.25">
      <c r="A123" s="1">
        <v>95</v>
      </c>
      <c r="B123" s="17">
        <f t="shared" si="29"/>
        <v>16.625</v>
      </c>
      <c r="C123" s="1">
        <f t="shared" si="30"/>
        <v>0</v>
      </c>
      <c r="D123" s="1">
        <f t="shared" si="31"/>
        <v>0</v>
      </c>
      <c r="E123" s="1">
        <f t="shared" si="32"/>
        <v>-3696.9860892857141</v>
      </c>
      <c r="F123" s="1">
        <f t="shared" si="33"/>
        <v>-4204.2857142857147</v>
      </c>
      <c r="G123" s="1">
        <f t="shared" si="34"/>
        <v>165809.24078906252</v>
      </c>
      <c r="H123" s="1">
        <f t="shared" si="35"/>
        <v>77253.75</v>
      </c>
      <c r="I123" s="1">
        <f t="shared" si="36"/>
        <v>0</v>
      </c>
      <c r="J123" s="1">
        <f t="shared" si="37"/>
        <v>0</v>
      </c>
      <c r="K123" s="1">
        <f t="shared" si="38"/>
        <v>244607942.15457064</v>
      </c>
      <c r="L123" s="1">
        <f t="shared" si="39"/>
        <v>113967597.47102213</v>
      </c>
      <c r="M123" s="1">
        <f t="shared" si="40"/>
        <v>-1779799.4850632243</v>
      </c>
      <c r="N123" s="1">
        <f t="shared" si="41"/>
        <v>-2024023.1822971553</v>
      </c>
      <c r="O123" s="1">
        <f t="shared" si="42"/>
        <v>244607942.15457064</v>
      </c>
      <c r="P123" s="1">
        <f t="shared" si="42"/>
        <v>113967597.47102213</v>
      </c>
      <c r="Q123">
        <f t="shared" si="43"/>
        <v>1779799.4850632243</v>
      </c>
      <c r="R123">
        <f t="shared" si="44"/>
        <v>2024023.1822971553</v>
      </c>
    </row>
    <row r="124" spans="1:18" x14ac:dyDescent="0.25">
      <c r="A124" s="1">
        <v>96</v>
      </c>
      <c r="B124" s="17">
        <f t="shared" ref="B124:B187" si="45">length/length_division*A124</f>
        <v>16.799999999999997</v>
      </c>
      <c r="C124" s="1">
        <f t="shared" si="30"/>
        <v>0</v>
      </c>
      <c r="D124" s="1">
        <f t="shared" si="31"/>
        <v>0</v>
      </c>
      <c r="E124" s="1">
        <f t="shared" si="32"/>
        <v>-3798.4460142857133</v>
      </c>
      <c r="F124" s="1">
        <f t="shared" si="33"/>
        <v>-4204.2857142857147</v>
      </c>
      <c r="G124" s="1">
        <f t="shared" si="34"/>
        <v>165153.39047999997</v>
      </c>
      <c r="H124" s="1">
        <f t="shared" si="35"/>
        <v>76518</v>
      </c>
      <c r="I124" s="1">
        <f t="shared" si="36"/>
        <v>0</v>
      </c>
      <c r="J124" s="1">
        <f t="shared" si="37"/>
        <v>0</v>
      </c>
      <c r="K124" s="1">
        <f t="shared" si="38"/>
        <v>243640407.45205474</v>
      </c>
      <c r="L124" s="1">
        <f t="shared" si="39"/>
        <v>112882191.78082192</v>
      </c>
      <c r="M124" s="1">
        <f t="shared" si="40"/>
        <v>-1828644.2245100101</v>
      </c>
      <c r="N124" s="1">
        <f t="shared" si="41"/>
        <v>-2024023.1822971553</v>
      </c>
      <c r="O124" s="1">
        <f t="shared" si="42"/>
        <v>243640407.45205474</v>
      </c>
      <c r="P124" s="1">
        <f t="shared" si="42"/>
        <v>112882191.78082192</v>
      </c>
      <c r="Q124">
        <f t="shared" si="43"/>
        <v>1828644.2245100101</v>
      </c>
      <c r="R124">
        <f t="shared" si="44"/>
        <v>2024023.1822971553</v>
      </c>
    </row>
    <row r="125" spans="1:18" x14ac:dyDescent="0.25">
      <c r="A125" s="1">
        <v>97</v>
      </c>
      <c r="B125" s="17">
        <f t="shared" si="45"/>
        <v>16.974999999999998</v>
      </c>
      <c r="C125" s="1">
        <f t="shared" si="30"/>
        <v>0</v>
      </c>
      <c r="D125" s="1">
        <f t="shared" si="31"/>
        <v>0</v>
      </c>
      <c r="E125" s="1">
        <f t="shared" si="32"/>
        <v>-3899.9059392857125</v>
      </c>
      <c r="F125" s="1">
        <f t="shared" si="33"/>
        <v>-4204.2857142857147</v>
      </c>
      <c r="G125" s="1">
        <f t="shared" si="34"/>
        <v>164479.78468406256</v>
      </c>
      <c r="H125" s="1">
        <f t="shared" si="35"/>
        <v>75782.25</v>
      </c>
      <c r="I125" s="1">
        <f t="shared" si="36"/>
        <v>0</v>
      </c>
      <c r="J125" s="1">
        <f t="shared" si="37"/>
        <v>0</v>
      </c>
      <c r="K125" s="1">
        <f t="shared" si="38"/>
        <v>242646679.19672033</v>
      </c>
      <c r="L125" s="1">
        <f t="shared" si="39"/>
        <v>111796786.09062171</v>
      </c>
      <c r="M125" s="1">
        <f t="shared" si="40"/>
        <v>-1877488.9639567959</v>
      </c>
      <c r="N125" s="1">
        <f t="shared" si="41"/>
        <v>-2024023.1822971553</v>
      </c>
      <c r="O125" s="1">
        <f t="shared" si="42"/>
        <v>242646679.19672033</v>
      </c>
      <c r="P125" s="1">
        <f t="shared" si="42"/>
        <v>111796786.09062171</v>
      </c>
      <c r="Q125">
        <f t="shared" si="43"/>
        <v>1877488.9639567959</v>
      </c>
      <c r="R125">
        <f t="shared" si="44"/>
        <v>2024023.1822971553</v>
      </c>
    </row>
    <row r="126" spans="1:18" x14ac:dyDescent="0.25">
      <c r="A126" s="1">
        <v>98</v>
      </c>
      <c r="B126" s="17">
        <f t="shared" si="45"/>
        <v>17.149999999999999</v>
      </c>
      <c r="C126" s="1">
        <f t="shared" si="30"/>
        <v>0</v>
      </c>
      <c r="D126" s="1">
        <f t="shared" si="31"/>
        <v>0</v>
      </c>
      <c r="E126" s="1">
        <f t="shared" si="32"/>
        <v>-4001.3658642857135</v>
      </c>
      <c r="F126" s="1">
        <f t="shared" si="33"/>
        <v>-4204.2857142857147</v>
      </c>
      <c r="G126" s="1">
        <f t="shared" si="34"/>
        <v>163788.42340125004</v>
      </c>
      <c r="H126" s="1">
        <f t="shared" si="35"/>
        <v>75046.5</v>
      </c>
      <c r="I126" s="1">
        <f t="shared" si="36"/>
        <v>0</v>
      </c>
      <c r="J126" s="1">
        <f t="shared" si="37"/>
        <v>0</v>
      </c>
      <c r="K126" s="1">
        <f t="shared" si="38"/>
        <v>241626757.38856697</v>
      </c>
      <c r="L126" s="1">
        <f t="shared" si="39"/>
        <v>110711380.4004215</v>
      </c>
      <c r="M126" s="1">
        <f t="shared" si="40"/>
        <v>-1926333.7034035823</v>
      </c>
      <c r="N126" s="1">
        <f t="shared" si="41"/>
        <v>-2024023.1822971553</v>
      </c>
      <c r="O126" s="1">
        <f t="shared" si="42"/>
        <v>241626757.38856697</v>
      </c>
      <c r="P126" s="1">
        <f t="shared" si="42"/>
        <v>110711380.4004215</v>
      </c>
      <c r="Q126">
        <f t="shared" si="43"/>
        <v>1926333.7034035823</v>
      </c>
      <c r="R126">
        <f t="shared" si="44"/>
        <v>2024023.1822971553</v>
      </c>
    </row>
    <row r="127" spans="1:18" x14ac:dyDescent="0.25">
      <c r="A127" s="1">
        <v>99</v>
      </c>
      <c r="B127" s="17">
        <f t="shared" si="45"/>
        <v>17.324999999999999</v>
      </c>
      <c r="C127" s="1">
        <f t="shared" si="30"/>
        <v>0</v>
      </c>
      <c r="D127" s="1">
        <f t="shared" si="31"/>
        <v>0</v>
      </c>
      <c r="E127" s="1">
        <f t="shared" si="32"/>
        <v>-4102.8257892857146</v>
      </c>
      <c r="F127" s="1">
        <f t="shared" si="33"/>
        <v>-4204.2857142857147</v>
      </c>
      <c r="G127" s="1">
        <f t="shared" si="34"/>
        <v>163079.30663156253</v>
      </c>
      <c r="H127" s="1">
        <f t="shared" si="35"/>
        <v>74310.75</v>
      </c>
      <c r="I127" s="1">
        <f t="shared" si="36"/>
        <v>0</v>
      </c>
      <c r="J127" s="1">
        <f t="shared" si="37"/>
        <v>0</v>
      </c>
      <c r="K127" s="1">
        <f t="shared" si="38"/>
        <v>240580642.02759486</v>
      </c>
      <c r="L127" s="1">
        <f t="shared" si="39"/>
        <v>109625974.71022129</v>
      </c>
      <c r="M127" s="1">
        <f t="shared" si="40"/>
        <v>-1975178.4428503688</v>
      </c>
      <c r="N127" s="1">
        <f t="shared" si="41"/>
        <v>-2024023.1822971553</v>
      </c>
      <c r="O127" s="1">
        <f t="shared" si="42"/>
        <v>240580642.02759486</v>
      </c>
      <c r="P127" s="1">
        <f t="shared" si="42"/>
        <v>109625974.71022129</v>
      </c>
      <c r="Q127">
        <f t="shared" si="43"/>
        <v>1975178.4428503688</v>
      </c>
      <c r="R127">
        <f t="shared" si="44"/>
        <v>2024023.1822971553</v>
      </c>
    </row>
    <row r="128" spans="1:18" x14ac:dyDescent="0.25">
      <c r="A128" s="1">
        <v>100</v>
      </c>
      <c r="B128" s="17">
        <f t="shared" si="45"/>
        <v>17.5</v>
      </c>
      <c r="C128" s="1">
        <f t="shared" si="30"/>
        <v>0</v>
      </c>
      <c r="D128" s="1">
        <f t="shared" si="31"/>
        <v>0</v>
      </c>
      <c r="E128" s="1">
        <f t="shared" si="32"/>
        <v>-4204.2857142857138</v>
      </c>
      <c r="F128" s="1">
        <f t="shared" si="33"/>
        <v>-4204.2857142857147</v>
      </c>
      <c r="G128" s="1">
        <f t="shared" si="34"/>
        <v>162352.43437500001</v>
      </c>
      <c r="H128" s="1">
        <f t="shared" si="35"/>
        <v>73575</v>
      </c>
      <c r="I128" s="1">
        <f t="shared" si="36"/>
        <v>0</v>
      </c>
      <c r="J128" s="1">
        <f t="shared" si="37"/>
        <v>0</v>
      </c>
      <c r="K128" s="1">
        <f t="shared" si="38"/>
        <v>239508333.11380401</v>
      </c>
      <c r="L128" s="1">
        <f t="shared" si="39"/>
        <v>108540569.02002108</v>
      </c>
      <c r="M128" s="1">
        <f t="shared" si="40"/>
        <v>-2024023.1822971546</v>
      </c>
      <c r="N128" s="1">
        <f t="shared" si="41"/>
        <v>-2024023.1822971553</v>
      </c>
      <c r="O128" s="1">
        <f t="shared" si="42"/>
        <v>239508333.11380401</v>
      </c>
      <c r="P128" s="1">
        <f t="shared" si="42"/>
        <v>108540569.02002108</v>
      </c>
      <c r="Q128">
        <f t="shared" si="43"/>
        <v>2024023.1822971546</v>
      </c>
      <c r="R128">
        <f t="shared" si="44"/>
        <v>2024023.1822971553</v>
      </c>
    </row>
    <row r="129" spans="1:18" x14ac:dyDescent="0.25">
      <c r="A129" s="1">
        <v>101</v>
      </c>
      <c r="B129" s="17">
        <f t="shared" si="45"/>
        <v>17.674999999999997</v>
      </c>
      <c r="C129" s="1">
        <f t="shared" si="30"/>
        <v>0</v>
      </c>
      <c r="D129" s="1">
        <f t="shared" si="31"/>
        <v>0</v>
      </c>
      <c r="E129" s="1">
        <f t="shared" ref="E129:E192" si="46">IF(B129&lt;force_position,ay-(mass_per_length*B129*gravity),ay-(mass_per_length*B129*gravity)-force)</f>
        <v>-4305.7456392857111</v>
      </c>
      <c r="F129" s="1">
        <f t="shared" ref="F129:F192" si="47">IF(B129&lt;force_position_0,ay_0-(mass_per_length_0*B129*gravity_0),ay_0-(mass_per_length_0*B129*gravity_0)-force_0)</f>
        <v>-4204.2857142857147</v>
      </c>
      <c r="G129" s="1">
        <f t="shared" ref="G129:G192" si="48">IF(B129&lt;force_position,(ay*B129)-(0.5*mass_per_length*gravity*B129*B129),(ay*B129)-(0.5*mass_per_length*gravity*B129*B129)-force*(B129-force_position))</f>
        <v>161607.8066315625</v>
      </c>
      <c r="H129" s="1">
        <f t="shared" ref="H129:H192" si="49">IF(B129&lt;force_position_0,(ay_0*B129)-(0.5*mass_per_length_0*gravity_0*B129*B129),(ay_0*B129)-(0.5*mass_per_length_0*gravity_0*B129*B129)-force_0*(B129-force_position_0))</f>
        <v>72839.25</v>
      </c>
      <c r="I129" s="1">
        <f t="shared" si="36"/>
        <v>0</v>
      </c>
      <c r="J129" s="1">
        <f t="shared" si="37"/>
        <v>0</v>
      </c>
      <c r="K129" s="1">
        <f t="shared" ref="K129:K192" si="50">((G129*(0.5*h))/(ix))*(100000000/1000)</f>
        <v>238409830.64719439</v>
      </c>
      <c r="L129" s="1">
        <f t="shared" ref="L129:L192" si="51">(H129*(0.5*h_0/1000))/(ix_0/100000000)</f>
        <v>107455163.32982087</v>
      </c>
      <c r="M129" s="1">
        <f t="shared" ref="M129:M192" si="52">((E129*q)/(ix*thickness_web))*((100000000*1000)/1000000000)</f>
        <v>-2072867.9217439396</v>
      </c>
      <c r="N129" s="1">
        <f t="shared" ref="N129:N192" si="53">((F129*q)/(ix*thickness_web))*((100000000*1000)/1000000000)</f>
        <v>-2024023.1822971553</v>
      </c>
      <c r="O129" s="1">
        <f t="shared" ref="O129:O192" si="54">(I129+K129)/2+SQRT( ((I129+K129)/2)^2 + 0 )</f>
        <v>238409830.64719439</v>
      </c>
      <c r="P129" s="1">
        <f t="shared" ref="P129:P192" si="55">(J129+L129)/2+SQRT( ((J129+L129)/2)^2 + 0 )</f>
        <v>107455163.32982087</v>
      </c>
      <c r="Q129">
        <f t="shared" si="43"/>
        <v>2072867.9217439396</v>
      </c>
      <c r="R129">
        <f t="shared" si="44"/>
        <v>2024023.1822971553</v>
      </c>
    </row>
    <row r="130" spans="1:18" x14ac:dyDescent="0.25">
      <c r="A130" s="1">
        <v>102</v>
      </c>
      <c r="B130" s="17">
        <f t="shared" si="45"/>
        <v>17.849999999999998</v>
      </c>
      <c r="C130" s="1">
        <f t="shared" si="30"/>
        <v>0</v>
      </c>
      <c r="D130" s="1">
        <f t="shared" si="31"/>
        <v>0</v>
      </c>
      <c r="E130" s="1">
        <f t="shared" si="46"/>
        <v>-4407.205564285714</v>
      </c>
      <c r="F130" s="1">
        <f t="shared" si="47"/>
        <v>-4204.2857142857147</v>
      </c>
      <c r="G130" s="1">
        <f t="shared" si="48"/>
        <v>160845.42340125001</v>
      </c>
      <c r="H130" s="1">
        <f t="shared" si="49"/>
        <v>72103.5</v>
      </c>
      <c r="I130" s="1">
        <f t="shared" si="36"/>
        <v>0</v>
      </c>
      <c r="J130" s="1">
        <f t="shared" si="37"/>
        <v>0</v>
      </c>
      <c r="K130" s="1">
        <f t="shared" si="50"/>
        <v>237285134.6277661</v>
      </c>
      <c r="L130" s="1">
        <f t="shared" si="51"/>
        <v>106369757.63962065</v>
      </c>
      <c r="M130" s="1">
        <f t="shared" si="52"/>
        <v>-2121712.6611907273</v>
      </c>
      <c r="N130" s="1">
        <f t="shared" si="53"/>
        <v>-2024023.1822971553</v>
      </c>
      <c r="O130" s="1">
        <f t="shared" si="54"/>
        <v>237285134.6277661</v>
      </c>
      <c r="P130" s="1">
        <f t="shared" si="55"/>
        <v>106369757.63962065</v>
      </c>
      <c r="Q130">
        <f t="shared" si="43"/>
        <v>2121712.6611907273</v>
      </c>
      <c r="R130">
        <f t="shared" si="44"/>
        <v>2024023.1822971553</v>
      </c>
    </row>
    <row r="131" spans="1:18" x14ac:dyDescent="0.25">
      <c r="A131" s="1">
        <v>103</v>
      </c>
      <c r="B131" s="17">
        <f t="shared" si="45"/>
        <v>18.024999999999999</v>
      </c>
      <c r="C131" s="1">
        <f t="shared" si="30"/>
        <v>0</v>
      </c>
      <c r="D131" s="1">
        <f t="shared" si="31"/>
        <v>0</v>
      </c>
      <c r="E131" s="1">
        <f t="shared" si="46"/>
        <v>-4508.6654892857132</v>
      </c>
      <c r="F131" s="1">
        <f t="shared" si="47"/>
        <v>-4204.2857142857147</v>
      </c>
      <c r="G131" s="1">
        <f t="shared" si="48"/>
        <v>160065.28468406253</v>
      </c>
      <c r="H131" s="1">
        <f t="shared" si="49"/>
        <v>71367.75</v>
      </c>
      <c r="I131" s="1">
        <f t="shared" si="36"/>
        <v>0</v>
      </c>
      <c r="J131" s="1">
        <f t="shared" si="37"/>
        <v>0</v>
      </c>
      <c r="K131" s="1">
        <f t="shared" si="50"/>
        <v>236134245.05551901</v>
      </c>
      <c r="L131" s="1">
        <f t="shared" si="51"/>
        <v>105284351.94942044</v>
      </c>
      <c r="M131" s="1">
        <f t="shared" si="52"/>
        <v>-2170557.4006375126</v>
      </c>
      <c r="N131" s="1">
        <f t="shared" si="53"/>
        <v>-2024023.1822971553</v>
      </c>
      <c r="O131" s="1">
        <f t="shared" si="54"/>
        <v>236134245.05551901</v>
      </c>
      <c r="P131" s="1">
        <f t="shared" si="55"/>
        <v>105284351.94942044</v>
      </c>
      <c r="Q131">
        <f t="shared" si="43"/>
        <v>2170557.4006375126</v>
      </c>
      <c r="R131">
        <f t="shared" si="44"/>
        <v>2024023.1822971553</v>
      </c>
    </row>
    <row r="132" spans="1:18" x14ac:dyDescent="0.25">
      <c r="A132" s="1">
        <v>104</v>
      </c>
      <c r="B132" s="17">
        <f t="shared" si="45"/>
        <v>18.2</v>
      </c>
      <c r="C132" s="1">
        <f t="shared" si="30"/>
        <v>0</v>
      </c>
      <c r="D132" s="1">
        <f t="shared" si="31"/>
        <v>0</v>
      </c>
      <c r="E132" s="1">
        <f t="shared" si="46"/>
        <v>-4610.1254142857124</v>
      </c>
      <c r="F132" s="1">
        <f t="shared" si="47"/>
        <v>-4204.2857142857147</v>
      </c>
      <c r="G132" s="1">
        <f t="shared" si="48"/>
        <v>159267.39048</v>
      </c>
      <c r="H132" s="1">
        <f t="shared" si="49"/>
        <v>70632</v>
      </c>
      <c r="I132" s="1">
        <f t="shared" si="36"/>
        <v>0</v>
      </c>
      <c r="J132" s="1">
        <f t="shared" si="37"/>
        <v>0</v>
      </c>
      <c r="K132" s="1">
        <f t="shared" si="50"/>
        <v>234957161.93045309</v>
      </c>
      <c r="L132" s="1">
        <f t="shared" si="51"/>
        <v>104198946.25922023</v>
      </c>
      <c r="M132" s="1">
        <f t="shared" si="52"/>
        <v>-2219402.1400842983</v>
      </c>
      <c r="N132" s="1">
        <f t="shared" si="53"/>
        <v>-2024023.1822971553</v>
      </c>
      <c r="O132" s="1">
        <f t="shared" si="54"/>
        <v>234957161.93045309</v>
      </c>
      <c r="P132" s="1">
        <f t="shared" si="55"/>
        <v>104198946.25922023</v>
      </c>
      <c r="Q132">
        <f t="shared" si="43"/>
        <v>2219402.1400842983</v>
      </c>
      <c r="R132">
        <f t="shared" si="44"/>
        <v>2024023.1822971553</v>
      </c>
    </row>
    <row r="133" spans="1:18" x14ac:dyDescent="0.25">
      <c r="A133" s="1">
        <v>105</v>
      </c>
      <c r="B133" s="17">
        <f t="shared" si="45"/>
        <v>18.375</v>
      </c>
      <c r="C133" s="1">
        <f t="shared" si="30"/>
        <v>0</v>
      </c>
      <c r="D133" s="1">
        <f t="shared" si="31"/>
        <v>0</v>
      </c>
      <c r="E133" s="1">
        <f t="shared" si="46"/>
        <v>-4711.5853392857152</v>
      </c>
      <c r="F133" s="1">
        <f t="shared" si="47"/>
        <v>-4204.2857142857147</v>
      </c>
      <c r="G133" s="1">
        <f t="shared" si="48"/>
        <v>158451.74078906246</v>
      </c>
      <c r="H133" s="1">
        <f t="shared" si="49"/>
        <v>69896.25</v>
      </c>
      <c r="I133" s="1">
        <f t="shared" si="36"/>
        <v>0</v>
      </c>
      <c r="J133" s="1">
        <f t="shared" si="37"/>
        <v>0</v>
      </c>
      <c r="K133" s="1">
        <f t="shared" si="50"/>
        <v>233753885.25256839</v>
      </c>
      <c r="L133" s="1">
        <f t="shared" si="51"/>
        <v>103113540.56902002</v>
      </c>
      <c r="M133" s="1">
        <f t="shared" si="52"/>
        <v>-2268246.879531086</v>
      </c>
      <c r="N133" s="1">
        <f t="shared" si="53"/>
        <v>-2024023.1822971553</v>
      </c>
      <c r="O133" s="1">
        <f t="shared" si="54"/>
        <v>233753885.25256839</v>
      </c>
      <c r="P133" s="1">
        <f t="shared" si="55"/>
        <v>103113540.56902002</v>
      </c>
      <c r="Q133">
        <f t="shared" si="43"/>
        <v>2268246.879531086</v>
      </c>
      <c r="R133">
        <f t="shared" si="44"/>
        <v>2024023.1822971553</v>
      </c>
    </row>
    <row r="134" spans="1:18" x14ac:dyDescent="0.25">
      <c r="A134" s="1">
        <v>106</v>
      </c>
      <c r="B134" s="17">
        <f t="shared" si="45"/>
        <v>18.549999999999997</v>
      </c>
      <c r="C134" s="1">
        <f t="shared" si="30"/>
        <v>0</v>
      </c>
      <c r="D134" s="1">
        <f t="shared" si="31"/>
        <v>0</v>
      </c>
      <c r="E134" s="1">
        <f t="shared" si="46"/>
        <v>-4813.0452642857126</v>
      </c>
      <c r="F134" s="1">
        <f t="shared" si="47"/>
        <v>-4204.2857142857147</v>
      </c>
      <c r="G134" s="1">
        <f t="shared" si="48"/>
        <v>157618.33561124999</v>
      </c>
      <c r="H134" s="1">
        <f t="shared" si="49"/>
        <v>69160.5</v>
      </c>
      <c r="I134" s="1">
        <f t="shared" si="36"/>
        <v>0</v>
      </c>
      <c r="J134" s="1">
        <f t="shared" si="37"/>
        <v>0</v>
      </c>
      <c r="K134" s="1">
        <f t="shared" si="50"/>
        <v>232524415.02186513</v>
      </c>
      <c r="L134" s="1">
        <f t="shared" si="51"/>
        <v>102028134.87881981</v>
      </c>
      <c r="M134" s="1">
        <f t="shared" si="52"/>
        <v>-2317091.6189778703</v>
      </c>
      <c r="N134" s="1">
        <f t="shared" si="53"/>
        <v>-2024023.1822971553</v>
      </c>
      <c r="O134" s="1">
        <f t="shared" si="54"/>
        <v>232524415.02186513</v>
      </c>
      <c r="P134" s="1">
        <f t="shared" si="55"/>
        <v>102028134.87881981</v>
      </c>
      <c r="Q134">
        <f t="shared" si="43"/>
        <v>2317091.6189778703</v>
      </c>
      <c r="R134">
        <f t="shared" si="44"/>
        <v>2024023.1822971553</v>
      </c>
    </row>
    <row r="135" spans="1:18" x14ac:dyDescent="0.25">
      <c r="A135" s="1">
        <v>107</v>
      </c>
      <c r="B135" s="17">
        <f t="shared" si="45"/>
        <v>18.724999999999998</v>
      </c>
      <c r="C135" s="1">
        <f t="shared" si="30"/>
        <v>0</v>
      </c>
      <c r="D135" s="1">
        <f t="shared" si="31"/>
        <v>0</v>
      </c>
      <c r="E135" s="1">
        <f t="shared" si="46"/>
        <v>-4914.5051892857118</v>
      </c>
      <c r="F135" s="1">
        <f t="shared" si="47"/>
        <v>-4204.2857142857147</v>
      </c>
      <c r="G135" s="1">
        <f t="shared" si="48"/>
        <v>156767.17494656253</v>
      </c>
      <c r="H135" s="1">
        <f t="shared" si="49"/>
        <v>68424.75</v>
      </c>
      <c r="I135" s="1">
        <f t="shared" si="36"/>
        <v>0</v>
      </c>
      <c r="J135" s="1">
        <f t="shared" si="37"/>
        <v>0</v>
      </c>
      <c r="K135" s="1">
        <f t="shared" si="50"/>
        <v>231268751.23834303</v>
      </c>
      <c r="L135" s="1">
        <f t="shared" si="51"/>
        <v>100942729.1886196</v>
      </c>
      <c r="M135" s="1">
        <f t="shared" si="52"/>
        <v>-2365936.3584246561</v>
      </c>
      <c r="N135" s="1">
        <f t="shared" si="53"/>
        <v>-2024023.1822971553</v>
      </c>
      <c r="O135" s="1">
        <f t="shared" si="54"/>
        <v>231268751.23834303</v>
      </c>
      <c r="P135" s="1">
        <f t="shared" si="55"/>
        <v>100942729.1886196</v>
      </c>
      <c r="Q135">
        <f t="shared" si="43"/>
        <v>2365936.3584246561</v>
      </c>
      <c r="R135">
        <f t="shared" si="44"/>
        <v>2024023.1822971553</v>
      </c>
    </row>
    <row r="136" spans="1:18" x14ac:dyDescent="0.25">
      <c r="A136" s="1">
        <v>108</v>
      </c>
      <c r="B136" s="17">
        <f t="shared" si="45"/>
        <v>18.899999999999999</v>
      </c>
      <c r="C136" s="1">
        <f t="shared" si="30"/>
        <v>0</v>
      </c>
      <c r="D136" s="1">
        <f t="shared" si="31"/>
        <v>0</v>
      </c>
      <c r="E136" s="1">
        <f t="shared" si="46"/>
        <v>-5015.9651142857147</v>
      </c>
      <c r="F136" s="1">
        <f t="shared" si="47"/>
        <v>-4204.2857142857147</v>
      </c>
      <c r="G136" s="1">
        <f t="shared" si="48"/>
        <v>155898.25879500003</v>
      </c>
      <c r="H136" s="1">
        <f t="shared" si="49"/>
        <v>67689</v>
      </c>
      <c r="I136" s="1">
        <f t="shared" si="36"/>
        <v>0</v>
      </c>
      <c r="J136" s="1">
        <f t="shared" si="37"/>
        <v>0</v>
      </c>
      <c r="K136" s="1">
        <f t="shared" si="50"/>
        <v>229986893.90200216</v>
      </c>
      <c r="L136" s="1">
        <f t="shared" si="51"/>
        <v>99857323.498419389</v>
      </c>
      <c r="M136" s="1">
        <f t="shared" si="52"/>
        <v>-2414781.0978714437</v>
      </c>
      <c r="N136" s="1">
        <f t="shared" si="53"/>
        <v>-2024023.1822971553</v>
      </c>
      <c r="O136" s="1">
        <f t="shared" si="54"/>
        <v>229986893.90200216</v>
      </c>
      <c r="P136" s="1">
        <f t="shared" si="55"/>
        <v>99857323.498419389</v>
      </c>
      <c r="Q136">
        <f t="shared" si="43"/>
        <v>2414781.0978714437</v>
      </c>
      <c r="R136">
        <f t="shared" si="44"/>
        <v>2024023.1822971553</v>
      </c>
    </row>
    <row r="137" spans="1:18" x14ac:dyDescent="0.25">
      <c r="A137" s="1">
        <v>109</v>
      </c>
      <c r="B137" s="17">
        <f t="shared" si="45"/>
        <v>19.074999999999999</v>
      </c>
      <c r="C137" s="1">
        <f t="shared" si="30"/>
        <v>0</v>
      </c>
      <c r="D137" s="1">
        <f t="shared" si="31"/>
        <v>0</v>
      </c>
      <c r="E137" s="1">
        <f t="shared" si="46"/>
        <v>-5117.4250392857139</v>
      </c>
      <c r="F137" s="1">
        <f t="shared" si="47"/>
        <v>-4204.2857142857147</v>
      </c>
      <c r="G137" s="1">
        <f t="shared" si="48"/>
        <v>155011.58715656251</v>
      </c>
      <c r="H137" s="1">
        <f t="shared" si="49"/>
        <v>66953.25</v>
      </c>
      <c r="I137" s="1">
        <f t="shared" si="36"/>
        <v>0</v>
      </c>
      <c r="J137" s="1">
        <f t="shared" si="37"/>
        <v>0</v>
      </c>
      <c r="K137" s="1">
        <f t="shared" si="50"/>
        <v>228678843.01284248</v>
      </c>
      <c r="L137" s="1">
        <f t="shared" si="51"/>
        <v>98771917.808219194</v>
      </c>
      <c r="M137" s="1">
        <f t="shared" si="52"/>
        <v>-2463625.837318229</v>
      </c>
      <c r="N137" s="1">
        <f t="shared" si="53"/>
        <v>-2024023.1822971553</v>
      </c>
      <c r="O137" s="1">
        <f t="shared" si="54"/>
        <v>228678843.01284248</v>
      </c>
      <c r="P137" s="1">
        <f t="shared" si="55"/>
        <v>98771917.808219194</v>
      </c>
      <c r="Q137">
        <f t="shared" si="43"/>
        <v>2463625.837318229</v>
      </c>
      <c r="R137">
        <f t="shared" si="44"/>
        <v>2024023.1822971553</v>
      </c>
    </row>
    <row r="138" spans="1:18" x14ac:dyDescent="0.25">
      <c r="A138" s="1">
        <v>110</v>
      </c>
      <c r="B138" s="17">
        <f t="shared" si="45"/>
        <v>19.25</v>
      </c>
      <c r="C138" s="1">
        <f t="shared" si="30"/>
        <v>0</v>
      </c>
      <c r="D138" s="1">
        <f t="shared" si="31"/>
        <v>0</v>
      </c>
      <c r="E138" s="1">
        <f t="shared" si="46"/>
        <v>-5218.8849642857131</v>
      </c>
      <c r="F138" s="1">
        <f t="shared" si="47"/>
        <v>-4204.2857142857147</v>
      </c>
      <c r="G138" s="1">
        <f t="shared" si="48"/>
        <v>154107.16003125001</v>
      </c>
      <c r="H138" s="1">
        <f t="shared" si="49"/>
        <v>66217.499999999985</v>
      </c>
      <c r="I138" s="1">
        <f t="shared" si="36"/>
        <v>0</v>
      </c>
      <c r="J138" s="1">
        <f t="shared" si="37"/>
        <v>0</v>
      </c>
      <c r="K138" s="1">
        <f t="shared" si="50"/>
        <v>227344598.57086408</v>
      </c>
      <c r="L138" s="1">
        <f t="shared" si="51"/>
        <v>97686512.118018955</v>
      </c>
      <c r="M138" s="1">
        <f t="shared" si="52"/>
        <v>-2512470.5767650153</v>
      </c>
      <c r="N138" s="1">
        <f t="shared" si="53"/>
        <v>-2024023.1822971553</v>
      </c>
      <c r="O138" s="1">
        <f t="shared" si="54"/>
        <v>227344598.57086408</v>
      </c>
      <c r="P138" s="1">
        <f t="shared" si="55"/>
        <v>97686512.118018955</v>
      </c>
      <c r="Q138">
        <f t="shared" si="43"/>
        <v>2512470.5767650153</v>
      </c>
      <c r="R138">
        <f t="shared" si="44"/>
        <v>2024023.1822971553</v>
      </c>
    </row>
    <row r="139" spans="1:18" x14ac:dyDescent="0.25">
      <c r="A139" s="1">
        <v>111</v>
      </c>
      <c r="B139" s="17">
        <f t="shared" si="45"/>
        <v>19.424999999999997</v>
      </c>
      <c r="C139" s="1">
        <f t="shared" si="30"/>
        <v>0</v>
      </c>
      <c r="D139" s="1">
        <f t="shared" si="31"/>
        <v>0</v>
      </c>
      <c r="E139" s="1">
        <f t="shared" si="46"/>
        <v>-5320.3448892857141</v>
      </c>
      <c r="F139" s="1">
        <f t="shared" si="47"/>
        <v>-4204.2857142857147</v>
      </c>
      <c r="G139" s="1">
        <f t="shared" si="48"/>
        <v>153184.97741906252</v>
      </c>
      <c r="H139" s="1">
        <f t="shared" si="49"/>
        <v>65481.75</v>
      </c>
      <c r="I139" s="1">
        <f t="shared" si="36"/>
        <v>0</v>
      </c>
      <c r="J139" s="1">
        <f t="shared" si="37"/>
        <v>0</v>
      </c>
      <c r="K139" s="1">
        <f t="shared" si="50"/>
        <v>225984160.57606691</v>
      </c>
      <c r="L139" s="1">
        <f t="shared" si="51"/>
        <v>96601106.427818775</v>
      </c>
      <c r="M139" s="1">
        <f t="shared" si="52"/>
        <v>-2561315.316211802</v>
      </c>
      <c r="N139" s="1">
        <f t="shared" si="53"/>
        <v>-2024023.1822971553</v>
      </c>
      <c r="O139" s="1">
        <f t="shared" si="54"/>
        <v>225984160.57606691</v>
      </c>
      <c r="P139" s="1">
        <f t="shared" si="55"/>
        <v>96601106.427818775</v>
      </c>
      <c r="Q139">
        <f t="shared" si="43"/>
        <v>2561315.316211802</v>
      </c>
      <c r="R139">
        <f t="shared" si="44"/>
        <v>2024023.1822971553</v>
      </c>
    </row>
    <row r="140" spans="1:18" x14ac:dyDescent="0.25">
      <c r="A140" s="1">
        <v>112</v>
      </c>
      <c r="B140" s="17">
        <f t="shared" si="45"/>
        <v>19.599999999999998</v>
      </c>
      <c r="C140" s="1">
        <f t="shared" si="30"/>
        <v>0</v>
      </c>
      <c r="D140" s="1">
        <f t="shared" si="31"/>
        <v>0</v>
      </c>
      <c r="E140" s="1">
        <f t="shared" si="46"/>
        <v>-5421.8048142857133</v>
      </c>
      <c r="F140" s="1">
        <f t="shared" si="47"/>
        <v>-4204.2857142857147</v>
      </c>
      <c r="G140" s="1">
        <f t="shared" si="48"/>
        <v>152245.03932000001</v>
      </c>
      <c r="H140" s="1">
        <f t="shared" si="49"/>
        <v>64746.000000000007</v>
      </c>
      <c r="I140" s="1">
        <f t="shared" si="36"/>
        <v>0</v>
      </c>
      <c r="J140" s="1">
        <f t="shared" si="37"/>
        <v>0</v>
      </c>
      <c r="K140" s="1">
        <f t="shared" si="50"/>
        <v>224597529.02845103</v>
      </c>
      <c r="L140" s="1">
        <f t="shared" si="51"/>
        <v>95515700.737618566</v>
      </c>
      <c r="M140" s="1">
        <f t="shared" si="52"/>
        <v>-2610160.0556585877</v>
      </c>
      <c r="N140" s="1">
        <f t="shared" si="53"/>
        <v>-2024023.1822971553</v>
      </c>
      <c r="O140" s="1">
        <f t="shared" si="54"/>
        <v>224597529.02845103</v>
      </c>
      <c r="P140" s="1">
        <f t="shared" si="55"/>
        <v>95515700.737618566</v>
      </c>
      <c r="Q140">
        <f t="shared" si="43"/>
        <v>2610160.0556585877</v>
      </c>
      <c r="R140">
        <f t="shared" si="44"/>
        <v>2024023.1822971553</v>
      </c>
    </row>
    <row r="141" spans="1:18" x14ac:dyDescent="0.25">
      <c r="A141" s="1">
        <v>113</v>
      </c>
      <c r="B141" s="17">
        <f t="shared" si="45"/>
        <v>19.774999999999999</v>
      </c>
      <c r="C141" s="1">
        <f t="shared" si="30"/>
        <v>0</v>
      </c>
      <c r="D141" s="1">
        <f t="shared" si="31"/>
        <v>0</v>
      </c>
      <c r="E141" s="1">
        <f t="shared" si="46"/>
        <v>-5523.2647392857125</v>
      </c>
      <c r="F141" s="1">
        <f t="shared" si="47"/>
        <v>-4204.2857142857147</v>
      </c>
      <c r="G141" s="1">
        <f t="shared" si="48"/>
        <v>151287.34573406249</v>
      </c>
      <c r="H141" s="1">
        <f t="shared" si="49"/>
        <v>64010.25</v>
      </c>
      <c r="I141" s="1">
        <f t="shared" si="36"/>
        <v>0</v>
      </c>
      <c r="J141" s="1">
        <f t="shared" si="37"/>
        <v>0</v>
      </c>
      <c r="K141" s="1">
        <f t="shared" si="50"/>
        <v>223184703.92801633</v>
      </c>
      <c r="L141" s="1">
        <f t="shared" si="51"/>
        <v>94430295.047418341</v>
      </c>
      <c r="M141" s="1">
        <f t="shared" si="52"/>
        <v>-2659004.7951053735</v>
      </c>
      <c r="N141" s="1">
        <f t="shared" si="53"/>
        <v>-2024023.1822971553</v>
      </c>
      <c r="O141" s="1">
        <f t="shared" si="54"/>
        <v>223184703.92801633</v>
      </c>
      <c r="P141" s="1">
        <f t="shared" si="55"/>
        <v>94430295.047418341</v>
      </c>
      <c r="Q141">
        <f t="shared" si="43"/>
        <v>2659004.7951053735</v>
      </c>
      <c r="R141">
        <f t="shared" si="44"/>
        <v>2024023.1822971553</v>
      </c>
    </row>
    <row r="142" spans="1:18" x14ac:dyDescent="0.25">
      <c r="A142" s="1">
        <v>114</v>
      </c>
      <c r="B142" s="17">
        <f t="shared" si="45"/>
        <v>19.95</v>
      </c>
      <c r="C142" s="1">
        <f t="shared" si="30"/>
        <v>0</v>
      </c>
      <c r="D142" s="1">
        <f t="shared" si="31"/>
        <v>0</v>
      </c>
      <c r="E142" s="1">
        <f t="shared" si="46"/>
        <v>-5624.7246642857153</v>
      </c>
      <c r="F142" s="1">
        <f t="shared" si="47"/>
        <v>-4204.2857142857147</v>
      </c>
      <c r="G142" s="1">
        <f t="shared" si="48"/>
        <v>150311.89666124998</v>
      </c>
      <c r="H142" s="1">
        <f t="shared" si="49"/>
        <v>63274.499999999993</v>
      </c>
      <c r="I142" s="1">
        <f t="shared" si="36"/>
        <v>0</v>
      </c>
      <c r="J142" s="1">
        <f t="shared" si="37"/>
        <v>0</v>
      </c>
      <c r="K142" s="1">
        <f t="shared" si="50"/>
        <v>221745685.2747629</v>
      </c>
      <c r="L142" s="1">
        <f t="shared" si="51"/>
        <v>93344889.357218117</v>
      </c>
      <c r="M142" s="1">
        <f t="shared" si="52"/>
        <v>-2707849.5345521611</v>
      </c>
      <c r="N142" s="1">
        <f t="shared" si="53"/>
        <v>-2024023.1822971553</v>
      </c>
      <c r="O142" s="1">
        <f t="shared" si="54"/>
        <v>221745685.2747629</v>
      </c>
      <c r="P142" s="1">
        <f t="shared" si="55"/>
        <v>93344889.357218117</v>
      </c>
      <c r="Q142">
        <f t="shared" si="43"/>
        <v>2707849.5345521611</v>
      </c>
      <c r="R142">
        <f t="shared" si="44"/>
        <v>2024023.1822971553</v>
      </c>
    </row>
    <row r="143" spans="1:18" x14ac:dyDescent="0.25">
      <c r="A143" s="1">
        <v>115</v>
      </c>
      <c r="B143" s="17">
        <f t="shared" si="45"/>
        <v>20.125</v>
      </c>
      <c r="C143" s="1">
        <f t="shared" si="30"/>
        <v>0</v>
      </c>
      <c r="D143" s="1">
        <f t="shared" si="31"/>
        <v>0</v>
      </c>
      <c r="E143" s="1">
        <f t="shared" si="46"/>
        <v>-5726.1845892857145</v>
      </c>
      <c r="F143" s="1">
        <f t="shared" si="47"/>
        <v>-4204.2857142857147</v>
      </c>
      <c r="G143" s="1">
        <f t="shared" si="48"/>
        <v>149318.69210156248</v>
      </c>
      <c r="H143" s="1">
        <f t="shared" si="49"/>
        <v>62538.749999999985</v>
      </c>
      <c r="I143" s="1">
        <f t="shared" si="36"/>
        <v>0</v>
      </c>
      <c r="J143" s="1">
        <f t="shared" si="37"/>
        <v>0</v>
      </c>
      <c r="K143" s="1">
        <f t="shared" si="50"/>
        <v>220280473.06869072</v>
      </c>
      <c r="L143" s="1">
        <f t="shared" si="51"/>
        <v>92259483.667017892</v>
      </c>
      <c r="M143" s="1">
        <f t="shared" si="52"/>
        <v>-2756694.2739989464</v>
      </c>
      <c r="N143" s="1">
        <f t="shared" si="53"/>
        <v>-2024023.1822971553</v>
      </c>
      <c r="O143" s="1">
        <f t="shared" si="54"/>
        <v>220280473.06869072</v>
      </c>
      <c r="P143" s="1">
        <f t="shared" si="55"/>
        <v>92259483.667017892</v>
      </c>
      <c r="Q143">
        <f t="shared" si="43"/>
        <v>2756694.2739989464</v>
      </c>
      <c r="R143">
        <f t="shared" si="44"/>
        <v>2024023.1822971553</v>
      </c>
    </row>
    <row r="144" spans="1:18" x14ac:dyDescent="0.25">
      <c r="A144" s="1">
        <v>116</v>
      </c>
      <c r="B144" s="17">
        <f t="shared" si="45"/>
        <v>20.299999999999997</v>
      </c>
      <c r="C144" s="1">
        <f t="shared" si="30"/>
        <v>0</v>
      </c>
      <c r="D144" s="1">
        <f t="shared" si="31"/>
        <v>0</v>
      </c>
      <c r="E144" s="1">
        <f t="shared" si="46"/>
        <v>-5827.6445142857119</v>
      </c>
      <c r="F144" s="1">
        <f t="shared" si="47"/>
        <v>-4204.2857142857147</v>
      </c>
      <c r="G144" s="1">
        <f t="shared" si="48"/>
        <v>148307.732055</v>
      </c>
      <c r="H144" s="1">
        <f t="shared" si="49"/>
        <v>61803</v>
      </c>
      <c r="I144" s="1">
        <f t="shared" si="36"/>
        <v>0</v>
      </c>
      <c r="J144" s="1">
        <f t="shared" si="37"/>
        <v>0</v>
      </c>
      <c r="K144" s="1">
        <f t="shared" si="50"/>
        <v>218789067.30979979</v>
      </c>
      <c r="L144" s="1">
        <f t="shared" si="51"/>
        <v>91174077.976817697</v>
      </c>
      <c r="M144" s="1">
        <f t="shared" si="52"/>
        <v>-2805539.0134457313</v>
      </c>
      <c r="N144" s="1">
        <f t="shared" si="53"/>
        <v>-2024023.1822971553</v>
      </c>
      <c r="O144" s="1">
        <f t="shared" si="54"/>
        <v>218789067.30979979</v>
      </c>
      <c r="P144" s="1">
        <f t="shared" si="55"/>
        <v>91174077.976817697</v>
      </c>
      <c r="Q144">
        <f t="shared" si="43"/>
        <v>2805539.0134457313</v>
      </c>
      <c r="R144">
        <f t="shared" si="44"/>
        <v>2024023.1822971553</v>
      </c>
    </row>
    <row r="145" spans="1:18" x14ac:dyDescent="0.25">
      <c r="A145" s="1">
        <v>117</v>
      </c>
      <c r="B145" s="17">
        <f t="shared" si="45"/>
        <v>20.474999999999998</v>
      </c>
      <c r="C145" s="1">
        <f t="shared" si="30"/>
        <v>0</v>
      </c>
      <c r="D145" s="1">
        <f t="shared" si="31"/>
        <v>0</v>
      </c>
      <c r="E145" s="1">
        <f t="shared" si="46"/>
        <v>-5929.1044392857148</v>
      </c>
      <c r="F145" s="1">
        <f t="shared" si="47"/>
        <v>-4204.2857142857147</v>
      </c>
      <c r="G145" s="1">
        <f t="shared" si="48"/>
        <v>147279.01652156256</v>
      </c>
      <c r="H145" s="1">
        <f t="shared" si="49"/>
        <v>61067.250000000007</v>
      </c>
      <c r="I145" s="1">
        <f t="shared" si="36"/>
        <v>0</v>
      </c>
      <c r="J145" s="1">
        <f t="shared" si="37"/>
        <v>0</v>
      </c>
      <c r="K145" s="1">
        <f t="shared" si="50"/>
        <v>217271467.99809021</v>
      </c>
      <c r="L145" s="1">
        <f t="shared" si="51"/>
        <v>90088672.286617503</v>
      </c>
      <c r="M145" s="1">
        <f t="shared" si="52"/>
        <v>-2854383.7528925184</v>
      </c>
      <c r="N145" s="1">
        <f t="shared" si="53"/>
        <v>-2024023.1822971553</v>
      </c>
      <c r="O145" s="1">
        <f t="shared" si="54"/>
        <v>217271467.99809021</v>
      </c>
      <c r="P145" s="1">
        <f t="shared" si="55"/>
        <v>90088672.286617503</v>
      </c>
      <c r="Q145">
        <f t="shared" si="43"/>
        <v>2854383.7528925184</v>
      </c>
      <c r="R145">
        <f t="shared" si="44"/>
        <v>2024023.1822971553</v>
      </c>
    </row>
    <row r="146" spans="1:18" x14ac:dyDescent="0.25">
      <c r="A146" s="1">
        <v>118</v>
      </c>
      <c r="B146" s="17">
        <f t="shared" si="45"/>
        <v>20.65</v>
      </c>
      <c r="C146" s="1">
        <f t="shared" si="30"/>
        <v>0</v>
      </c>
      <c r="D146" s="1">
        <f t="shared" si="31"/>
        <v>0</v>
      </c>
      <c r="E146" s="1">
        <f t="shared" si="46"/>
        <v>-6030.564364285714</v>
      </c>
      <c r="F146" s="1">
        <f t="shared" si="47"/>
        <v>-4204.2857142857147</v>
      </c>
      <c r="G146" s="1">
        <f t="shared" si="48"/>
        <v>146232.54550125002</v>
      </c>
      <c r="H146" s="1">
        <f t="shared" si="49"/>
        <v>60331.5</v>
      </c>
      <c r="I146" s="1">
        <f t="shared" si="36"/>
        <v>0</v>
      </c>
      <c r="J146" s="1">
        <f t="shared" si="37"/>
        <v>0</v>
      </c>
      <c r="K146" s="1">
        <f t="shared" si="50"/>
        <v>215727675.13356167</v>
      </c>
      <c r="L146" s="1">
        <f t="shared" si="51"/>
        <v>89003266.596417293</v>
      </c>
      <c r="M146" s="1">
        <f t="shared" si="52"/>
        <v>-2903228.4923393046</v>
      </c>
      <c r="N146" s="1">
        <f t="shared" si="53"/>
        <v>-2024023.1822971553</v>
      </c>
      <c r="O146" s="1">
        <f t="shared" si="54"/>
        <v>215727675.13356167</v>
      </c>
      <c r="P146" s="1">
        <f t="shared" si="55"/>
        <v>89003266.596417293</v>
      </c>
      <c r="Q146">
        <f t="shared" si="43"/>
        <v>2903228.4923393046</v>
      </c>
      <c r="R146">
        <f t="shared" si="44"/>
        <v>2024023.1822971553</v>
      </c>
    </row>
    <row r="147" spans="1:18" x14ac:dyDescent="0.25">
      <c r="A147" s="1">
        <v>119</v>
      </c>
      <c r="B147" s="17">
        <f t="shared" si="45"/>
        <v>20.824999999999999</v>
      </c>
      <c r="C147" s="1">
        <f t="shared" si="30"/>
        <v>0</v>
      </c>
      <c r="D147" s="1">
        <f t="shared" si="31"/>
        <v>0</v>
      </c>
      <c r="E147" s="1">
        <f t="shared" si="46"/>
        <v>-6132.0242892857132</v>
      </c>
      <c r="F147" s="1">
        <f t="shared" si="47"/>
        <v>-4204.2857142857147</v>
      </c>
      <c r="G147" s="1">
        <f t="shared" si="48"/>
        <v>145168.31899406252</v>
      </c>
      <c r="H147" s="1">
        <f t="shared" si="49"/>
        <v>59595.749999999993</v>
      </c>
      <c r="I147" s="1">
        <f t="shared" si="36"/>
        <v>0</v>
      </c>
      <c r="J147" s="1">
        <f t="shared" si="37"/>
        <v>0</v>
      </c>
      <c r="K147" s="1">
        <f t="shared" si="50"/>
        <v>214157688.71621448</v>
      </c>
      <c r="L147" s="1">
        <f t="shared" si="51"/>
        <v>87917860.906217068</v>
      </c>
      <c r="M147" s="1">
        <f t="shared" si="52"/>
        <v>-2952073.2317860904</v>
      </c>
      <c r="N147" s="1">
        <f t="shared" si="53"/>
        <v>-2024023.1822971553</v>
      </c>
      <c r="O147" s="1">
        <f t="shared" si="54"/>
        <v>214157688.71621448</v>
      </c>
      <c r="P147" s="1">
        <f t="shared" si="55"/>
        <v>87917860.906217068</v>
      </c>
      <c r="Q147">
        <f t="shared" si="43"/>
        <v>2952073.2317860904</v>
      </c>
      <c r="R147">
        <f t="shared" si="44"/>
        <v>2024023.1822971553</v>
      </c>
    </row>
    <row r="148" spans="1:18" x14ac:dyDescent="0.25">
      <c r="A148" s="1">
        <v>120</v>
      </c>
      <c r="B148" s="17">
        <f t="shared" si="45"/>
        <v>21</v>
      </c>
      <c r="C148" s="1">
        <f t="shared" si="30"/>
        <v>0</v>
      </c>
      <c r="D148" s="1">
        <f t="shared" si="31"/>
        <v>0</v>
      </c>
      <c r="E148" s="1">
        <f t="shared" si="46"/>
        <v>-6233.484214285716</v>
      </c>
      <c r="F148" s="1">
        <f t="shared" si="47"/>
        <v>-4204.2857142857147</v>
      </c>
      <c r="G148" s="1">
        <f t="shared" si="48"/>
        <v>144086.337</v>
      </c>
      <c r="H148" s="1">
        <f t="shared" si="49"/>
        <v>58859.999999999985</v>
      </c>
      <c r="I148" s="1">
        <f t="shared" si="36"/>
        <v>0</v>
      </c>
      <c r="J148" s="1">
        <f t="shared" si="37"/>
        <v>0</v>
      </c>
      <c r="K148" s="1">
        <f t="shared" si="50"/>
        <v>212561508.74604851</v>
      </c>
      <c r="L148" s="1">
        <f t="shared" si="51"/>
        <v>86832455.216016844</v>
      </c>
      <c r="M148" s="1">
        <f t="shared" si="52"/>
        <v>-3000917.9712328776</v>
      </c>
      <c r="N148" s="1">
        <f t="shared" si="53"/>
        <v>-2024023.1822971553</v>
      </c>
      <c r="O148" s="1">
        <f t="shared" si="54"/>
        <v>212561508.74604851</v>
      </c>
      <c r="P148" s="1">
        <f t="shared" si="55"/>
        <v>86832455.216016844</v>
      </c>
      <c r="Q148">
        <f t="shared" si="43"/>
        <v>3000917.9712328776</v>
      </c>
      <c r="R148">
        <f t="shared" si="44"/>
        <v>2024023.1822971553</v>
      </c>
    </row>
    <row r="149" spans="1:18" x14ac:dyDescent="0.25">
      <c r="A149" s="1">
        <v>121</v>
      </c>
      <c r="B149" s="17">
        <f t="shared" si="45"/>
        <v>21.174999999999997</v>
      </c>
      <c r="C149" s="1">
        <f t="shared" si="30"/>
        <v>0</v>
      </c>
      <c r="D149" s="1">
        <f t="shared" si="31"/>
        <v>0</v>
      </c>
      <c r="E149" s="1">
        <f t="shared" si="46"/>
        <v>-6334.9441392857134</v>
      </c>
      <c r="F149" s="1">
        <f t="shared" si="47"/>
        <v>-4204.2857142857147</v>
      </c>
      <c r="G149" s="1">
        <f t="shared" si="48"/>
        <v>142986.59951906253</v>
      </c>
      <c r="H149" s="1">
        <f t="shared" si="49"/>
        <v>58124.25</v>
      </c>
      <c r="I149" s="1">
        <f t="shared" si="36"/>
        <v>0</v>
      </c>
      <c r="J149" s="1">
        <f t="shared" si="37"/>
        <v>0</v>
      </c>
      <c r="K149" s="1">
        <f t="shared" si="50"/>
        <v>210939135.2230638</v>
      </c>
      <c r="L149" s="1">
        <f t="shared" si="51"/>
        <v>85747049.525816649</v>
      </c>
      <c r="M149" s="1">
        <f t="shared" si="52"/>
        <v>-3049762.7106796624</v>
      </c>
      <c r="N149" s="1">
        <f t="shared" si="53"/>
        <v>-2024023.1822971553</v>
      </c>
      <c r="O149" s="1">
        <f t="shared" si="54"/>
        <v>210939135.2230638</v>
      </c>
      <c r="P149" s="1">
        <f t="shared" si="55"/>
        <v>85747049.525816649</v>
      </c>
      <c r="Q149">
        <f t="shared" si="43"/>
        <v>3049762.7106796624</v>
      </c>
      <c r="R149">
        <f t="shared" si="44"/>
        <v>2024023.1822971553</v>
      </c>
    </row>
    <row r="150" spans="1:18" x14ac:dyDescent="0.25">
      <c r="A150" s="1">
        <v>122</v>
      </c>
      <c r="B150" s="17">
        <f t="shared" si="45"/>
        <v>21.349999999999998</v>
      </c>
      <c r="C150" s="1">
        <f t="shared" si="30"/>
        <v>0</v>
      </c>
      <c r="D150" s="1">
        <f t="shared" si="31"/>
        <v>0</v>
      </c>
      <c r="E150" s="1">
        <f t="shared" si="46"/>
        <v>-6436.4040642857126</v>
      </c>
      <c r="F150" s="1">
        <f t="shared" si="47"/>
        <v>-4204.2857142857147</v>
      </c>
      <c r="G150" s="1">
        <f t="shared" si="48"/>
        <v>141869.10655125001</v>
      </c>
      <c r="H150" s="1">
        <f t="shared" si="49"/>
        <v>57388.500000000007</v>
      </c>
      <c r="I150" s="1">
        <f t="shared" si="36"/>
        <v>0</v>
      </c>
      <c r="J150" s="1">
        <f t="shared" si="37"/>
        <v>0</v>
      </c>
      <c r="K150" s="1">
        <f t="shared" si="50"/>
        <v>209290568.14726028</v>
      </c>
      <c r="L150" s="1">
        <f t="shared" si="51"/>
        <v>84661643.835616454</v>
      </c>
      <c r="M150" s="1">
        <f t="shared" si="52"/>
        <v>-3098607.4501264482</v>
      </c>
      <c r="N150" s="1">
        <f t="shared" si="53"/>
        <v>-2024023.1822971553</v>
      </c>
      <c r="O150" s="1">
        <f t="shared" si="54"/>
        <v>209290568.14726028</v>
      </c>
      <c r="P150" s="1">
        <f t="shared" si="55"/>
        <v>84661643.835616454</v>
      </c>
      <c r="Q150">
        <f t="shared" si="43"/>
        <v>3098607.4501264482</v>
      </c>
      <c r="R150">
        <f t="shared" si="44"/>
        <v>2024023.1822971553</v>
      </c>
    </row>
    <row r="151" spans="1:18" x14ac:dyDescent="0.25">
      <c r="A151" s="1">
        <v>123</v>
      </c>
      <c r="B151" s="17">
        <f t="shared" si="45"/>
        <v>21.524999999999999</v>
      </c>
      <c r="C151" s="1">
        <f t="shared" si="30"/>
        <v>0</v>
      </c>
      <c r="D151" s="1">
        <f t="shared" si="31"/>
        <v>0</v>
      </c>
      <c r="E151" s="1">
        <f t="shared" si="46"/>
        <v>-6537.8639892857154</v>
      </c>
      <c r="F151" s="1">
        <f t="shared" si="47"/>
        <v>-4204.2857142857147</v>
      </c>
      <c r="G151" s="1">
        <f t="shared" si="48"/>
        <v>140733.8580965625</v>
      </c>
      <c r="H151" s="1">
        <f t="shared" si="49"/>
        <v>56652.75</v>
      </c>
      <c r="I151" s="1">
        <f t="shared" si="36"/>
        <v>0</v>
      </c>
      <c r="J151" s="1">
        <f t="shared" si="37"/>
        <v>0</v>
      </c>
      <c r="K151" s="1">
        <f t="shared" si="50"/>
        <v>207615807.51863804</v>
      </c>
      <c r="L151" s="1">
        <f t="shared" si="51"/>
        <v>83576238.14541623</v>
      </c>
      <c r="M151" s="1">
        <f t="shared" si="52"/>
        <v>-3147452.1895732353</v>
      </c>
      <c r="N151" s="1">
        <f t="shared" si="53"/>
        <v>-2024023.1822971553</v>
      </c>
      <c r="O151" s="1">
        <f t="shared" si="54"/>
        <v>207615807.51863804</v>
      </c>
      <c r="P151" s="1">
        <f t="shared" si="55"/>
        <v>83576238.14541623</v>
      </c>
      <c r="Q151">
        <f t="shared" si="43"/>
        <v>3147452.1895732353</v>
      </c>
      <c r="R151">
        <f t="shared" si="44"/>
        <v>2024023.1822971553</v>
      </c>
    </row>
    <row r="152" spans="1:18" x14ac:dyDescent="0.25">
      <c r="A152" s="1">
        <v>124</v>
      </c>
      <c r="B152" s="17">
        <f t="shared" si="45"/>
        <v>21.7</v>
      </c>
      <c r="C152" s="1">
        <f t="shared" si="30"/>
        <v>0</v>
      </c>
      <c r="D152" s="1">
        <f t="shared" si="31"/>
        <v>0</v>
      </c>
      <c r="E152" s="1">
        <f t="shared" si="46"/>
        <v>-6639.3239142857146</v>
      </c>
      <c r="F152" s="1">
        <f t="shared" si="47"/>
        <v>-4204.2857142857147</v>
      </c>
      <c r="G152" s="1">
        <f t="shared" si="48"/>
        <v>139580.85415499998</v>
      </c>
      <c r="H152" s="1">
        <f t="shared" si="49"/>
        <v>55916.999999999985</v>
      </c>
      <c r="I152" s="1">
        <f t="shared" si="36"/>
        <v>0</v>
      </c>
      <c r="J152" s="1">
        <f t="shared" si="37"/>
        <v>0</v>
      </c>
      <c r="K152" s="1">
        <f t="shared" si="50"/>
        <v>205914853.33719701</v>
      </c>
      <c r="L152" s="1">
        <f t="shared" si="51"/>
        <v>82490832.455216005</v>
      </c>
      <c r="M152" s="1">
        <f t="shared" si="52"/>
        <v>-3196296.9290200211</v>
      </c>
      <c r="N152" s="1">
        <f t="shared" si="53"/>
        <v>-2024023.1822971553</v>
      </c>
      <c r="O152" s="1">
        <f t="shared" si="54"/>
        <v>205914853.33719701</v>
      </c>
      <c r="P152" s="1">
        <f t="shared" si="55"/>
        <v>82490832.455216005</v>
      </c>
      <c r="Q152">
        <f t="shared" si="43"/>
        <v>3196296.9290200211</v>
      </c>
      <c r="R152">
        <f t="shared" si="44"/>
        <v>2024023.1822971553</v>
      </c>
    </row>
    <row r="153" spans="1:18" x14ac:dyDescent="0.25">
      <c r="A153" s="1">
        <v>125</v>
      </c>
      <c r="B153" s="17">
        <f t="shared" si="45"/>
        <v>21.875</v>
      </c>
      <c r="C153" s="1">
        <f t="shared" si="30"/>
        <v>0</v>
      </c>
      <c r="D153" s="1">
        <f t="shared" si="31"/>
        <v>0</v>
      </c>
      <c r="E153" s="1">
        <f t="shared" si="46"/>
        <v>-6740.7838392857138</v>
      </c>
      <c r="F153" s="1">
        <f t="shared" si="47"/>
        <v>-4204.2857142857147</v>
      </c>
      <c r="G153" s="1">
        <f t="shared" si="48"/>
        <v>138410.09472656247</v>
      </c>
      <c r="H153" s="1">
        <f t="shared" si="49"/>
        <v>55181.249999999985</v>
      </c>
      <c r="I153" s="1">
        <f t="shared" si="36"/>
        <v>0</v>
      </c>
      <c r="J153" s="1">
        <f t="shared" si="37"/>
        <v>0</v>
      </c>
      <c r="K153" s="1">
        <f t="shared" si="50"/>
        <v>204187705.60293725</v>
      </c>
      <c r="L153" s="1">
        <f t="shared" si="51"/>
        <v>81405426.765015781</v>
      </c>
      <c r="M153" s="1">
        <f t="shared" si="52"/>
        <v>-3245141.6684668069</v>
      </c>
      <c r="N153" s="1">
        <f t="shared" si="53"/>
        <v>-2024023.1822971553</v>
      </c>
      <c r="O153" s="1">
        <f t="shared" si="54"/>
        <v>204187705.60293725</v>
      </c>
      <c r="P153" s="1">
        <f t="shared" si="55"/>
        <v>81405426.765015781</v>
      </c>
      <c r="Q153">
        <f t="shared" si="43"/>
        <v>3245141.6684668069</v>
      </c>
      <c r="R153">
        <f t="shared" si="44"/>
        <v>2024023.1822971553</v>
      </c>
    </row>
    <row r="154" spans="1:18" x14ac:dyDescent="0.25">
      <c r="A154" s="1">
        <v>126</v>
      </c>
      <c r="B154" s="17">
        <f t="shared" si="45"/>
        <v>22.049999999999997</v>
      </c>
      <c r="C154" s="1">
        <f t="shared" si="30"/>
        <v>0</v>
      </c>
      <c r="D154" s="1">
        <f t="shared" si="31"/>
        <v>0</v>
      </c>
      <c r="E154" s="1">
        <f t="shared" si="46"/>
        <v>-6842.243764285713</v>
      </c>
      <c r="F154" s="1">
        <f t="shared" si="47"/>
        <v>-4204.2857142857147</v>
      </c>
      <c r="G154" s="1">
        <f t="shared" si="48"/>
        <v>137221.57981125001</v>
      </c>
      <c r="H154" s="1">
        <f t="shared" si="49"/>
        <v>54445.5</v>
      </c>
      <c r="I154" s="1">
        <f t="shared" si="36"/>
        <v>0</v>
      </c>
      <c r="J154" s="1">
        <f t="shared" si="37"/>
        <v>0</v>
      </c>
      <c r="K154" s="1">
        <f t="shared" si="50"/>
        <v>202434364.31585878</v>
      </c>
      <c r="L154" s="1">
        <f t="shared" si="51"/>
        <v>80320021.074815601</v>
      </c>
      <c r="M154" s="1">
        <f t="shared" si="52"/>
        <v>-3293986.4079135922</v>
      </c>
      <c r="N154" s="1">
        <f t="shared" si="53"/>
        <v>-2024023.1822971553</v>
      </c>
      <c r="O154" s="1">
        <f t="shared" si="54"/>
        <v>202434364.31585878</v>
      </c>
      <c r="P154" s="1">
        <f t="shared" si="55"/>
        <v>80320021.074815601</v>
      </c>
      <c r="Q154">
        <f t="shared" si="43"/>
        <v>3293986.4079135922</v>
      </c>
      <c r="R154">
        <f t="shared" si="44"/>
        <v>2024023.1822971553</v>
      </c>
    </row>
    <row r="155" spans="1:18" x14ac:dyDescent="0.25">
      <c r="A155" s="1">
        <v>127</v>
      </c>
      <c r="B155" s="17">
        <f t="shared" si="45"/>
        <v>22.224999999999998</v>
      </c>
      <c r="C155" s="1">
        <f t="shared" si="30"/>
        <v>0</v>
      </c>
      <c r="D155" s="1">
        <f t="shared" si="31"/>
        <v>0</v>
      </c>
      <c r="E155" s="1">
        <f t="shared" si="46"/>
        <v>-6943.7036892857141</v>
      </c>
      <c r="F155" s="1">
        <f t="shared" si="47"/>
        <v>-4204.2857142857147</v>
      </c>
      <c r="G155" s="1">
        <f t="shared" si="48"/>
        <v>136015.30940906255</v>
      </c>
      <c r="H155" s="1">
        <f t="shared" si="49"/>
        <v>53709.75</v>
      </c>
      <c r="I155" s="1">
        <f t="shared" si="36"/>
        <v>0</v>
      </c>
      <c r="J155" s="1">
        <f t="shared" si="37"/>
        <v>0</v>
      </c>
      <c r="K155" s="1">
        <f t="shared" si="50"/>
        <v>200654829.4759616</v>
      </c>
      <c r="L155" s="1">
        <f t="shared" si="51"/>
        <v>79234615.384615391</v>
      </c>
      <c r="M155" s="1">
        <f t="shared" si="52"/>
        <v>-3342831.1473603789</v>
      </c>
      <c r="N155" s="1">
        <f t="shared" si="53"/>
        <v>-2024023.1822971553</v>
      </c>
      <c r="O155" s="1">
        <f t="shared" si="54"/>
        <v>200654829.4759616</v>
      </c>
      <c r="P155" s="1">
        <f t="shared" si="55"/>
        <v>79234615.384615391</v>
      </c>
      <c r="Q155">
        <f t="shared" si="43"/>
        <v>3342831.1473603789</v>
      </c>
      <c r="R155">
        <f t="shared" si="44"/>
        <v>2024023.1822971553</v>
      </c>
    </row>
    <row r="156" spans="1:18" x14ac:dyDescent="0.25">
      <c r="A156" s="1">
        <v>128</v>
      </c>
      <c r="B156" s="17">
        <f t="shared" si="45"/>
        <v>22.4</v>
      </c>
      <c r="C156" s="1">
        <f t="shared" ref="C156:C219" si="56">ax</f>
        <v>0</v>
      </c>
      <c r="D156" s="1">
        <f t="shared" ref="D156:D219" si="57">ax_0</f>
        <v>0</v>
      </c>
      <c r="E156" s="1">
        <f t="shared" si="46"/>
        <v>-7045.1636142857133</v>
      </c>
      <c r="F156" s="1">
        <f t="shared" si="47"/>
        <v>-4204.2857142857147</v>
      </c>
      <c r="G156" s="1">
        <f t="shared" si="48"/>
        <v>134791.28352</v>
      </c>
      <c r="H156" s="1">
        <f t="shared" si="49"/>
        <v>52974</v>
      </c>
      <c r="I156" s="1">
        <f t="shared" ref="I156:I219" si="58">ax/cross_section_area</f>
        <v>0</v>
      </c>
      <c r="J156" s="1">
        <f t="shared" ref="J156:J219" si="59">ax_0/cross_section_area_0</f>
        <v>0</v>
      </c>
      <c r="K156" s="1">
        <f t="shared" si="50"/>
        <v>198849101.08324552</v>
      </c>
      <c r="L156" s="1">
        <f t="shared" si="51"/>
        <v>78149209.694415182</v>
      </c>
      <c r="M156" s="1">
        <f t="shared" si="52"/>
        <v>-3391675.8868071651</v>
      </c>
      <c r="N156" s="1">
        <f t="shared" si="53"/>
        <v>-2024023.1822971553</v>
      </c>
      <c r="O156" s="1">
        <f t="shared" si="54"/>
        <v>198849101.08324552</v>
      </c>
      <c r="P156" s="1">
        <f t="shared" si="55"/>
        <v>78149209.694415182</v>
      </c>
      <c r="Q156">
        <f t="shared" si="43"/>
        <v>3391675.8868071651</v>
      </c>
      <c r="R156">
        <f t="shared" si="44"/>
        <v>2024023.1822971553</v>
      </c>
    </row>
    <row r="157" spans="1:18" x14ac:dyDescent="0.25">
      <c r="A157" s="1">
        <v>129</v>
      </c>
      <c r="B157" s="17">
        <f t="shared" si="45"/>
        <v>22.574999999999999</v>
      </c>
      <c r="C157" s="1">
        <f t="shared" si="56"/>
        <v>0</v>
      </c>
      <c r="D157" s="1">
        <f t="shared" si="57"/>
        <v>0</v>
      </c>
      <c r="E157" s="1">
        <f t="shared" si="46"/>
        <v>-7146.6235392857125</v>
      </c>
      <c r="F157" s="1">
        <f t="shared" si="47"/>
        <v>-4204.2857142857147</v>
      </c>
      <c r="G157" s="1">
        <f t="shared" si="48"/>
        <v>133549.50214406251</v>
      </c>
      <c r="H157" s="1">
        <f t="shared" si="49"/>
        <v>52238.249999999985</v>
      </c>
      <c r="I157" s="1">
        <f t="shared" si="58"/>
        <v>0</v>
      </c>
      <c r="J157" s="1">
        <f t="shared" si="59"/>
        <v>0</v>
      </c>
      <c r="K157" s="1">
        <f t="shared" si="50"/>
        <v>197017179.13771075</v>
      </c>
      <c r="L157" s="1">
        <f t="shared" si="51"/>
        <v>77063804.004214942</v>
      </c>
      <c r="M157" s="1">
        <f t="shared" si="52"/>
        <v>-3440520.6262539504</v>
      </c>
      <c r="N157" s="1">
        <f t="shared" si="53"/>
        <v>-2024023.1822971553</v>
      </c>
      <c r="O157" s="1">
        <f t="shared" si="54"/>
        <v>197017179.13771075</v>
      </c>
      <c r="P157" s="1">
        <f t="shared" si="55"/>
        <v>77063804.004214942</v>
      </c>
      <c r="Q157">
        <f t="shared" ref="Q157:Q220" si="60">(0)/2+SQRT( ((0)/2)^2 + (M157)^2 )</f>
        <v>3440520.6262539504</v>
      </c>
      <c r="R157">
        <f t="shared" ref="R157:R220" si="61">(0)/2+SQRT( ((0)/2)^2 + (N157)^2 )</f>
        <v>2024023.1822971553</v>
      </c>
    </row>
    <row r="158" spans="1:18" x14ac:dyDescent="0.25">
      <c r="A158" s="1">
        <v>130</v>
      </c>
      <c r="B158" s="17">
        <f t="shared" si="45"/>
        <v>22.75</v>
      </c>
      <c r="C158" s="1">
        <f t="shared" si="56"/>
        <v>0</v>
      </c>
      <c r="D158" s="1">
        <f t="shared" si="57"/>
        <v>0</v>
      </c>
      <c r="E158" s="1">
        <f t="shared" si="46"/>
        <v>-7248.0834642857153</v>
      </c>
      <c r="F158" s="1">
        <f t="shared" si="47"/>
        <v>-4204.2857142857147</v>
      </c>
      <c r="G158" s="1">
        <f t="shared" si="48"/>
        <v>132289.96528125001</v>
      </c>
      <c r="H158" s="1">
        <f t="shared" si="49"/>
        <v>51502.499999999985</v>
      </c>
      <c r="I158" s="1">
        <f t="shared" si="58"/>
        <v>0</v>
      </c>
      <c r="J158" s="1">
        <f t="shared" si="59"/>
        <v>0</v>
      </c>
      <c r="K158" s="1">
        <f t="shared" si="50"/>
        <v>195159063.63935724</v>
      </c>
      <c r="L158" s="1">
        <f t="shared" si="51"/>
        <v>75978398.314014733</v>
      </c>
      <c r="M158" s="1">
        <f t="shared" si="52"/>
        <v>-3489365.365700738</v>
      </c>
      <c r="N158" s="1">
        <f t="shared" si="53"/>
        <v>-2024023.1822971553</v>
      </c>
      <c r="O158" s="1">
        <f t="shared" si="54"/>
        <v>195159063.63935724</v>
      </c>
      <c r="P158" s="1">
        <f t="shared" si="55"/>
        <v>75978398.314014733</v>
      </c>
      <c r="Q158">
        <f t="shared" si="60"/>
        <v>3489365.365700738</v>
      </c>
      <c r="R158">
        <f t="shared" si="61"/>
        <v>2024023.1822971553</v>
      </c>
    </row>
    <row r="159" spans="1:18" x14ac:dyDescent="0.25">
      <c r="A159" s="1">
        <v>131</v>
      </c>
      <c r="B159" s="17">
        <f t="shared" si="45"/>
        <v>22.924999999999997</v>
      </c>
      <c r="C159" s="1">
        <f t="shared" si="56"/>
        <v>0</v>
      </c>
      <c r="D159" s="1">
        <f t="shared" si="57"/>
        <v>0</v>
      </c>
      <c r="E159" s="1">
        <f t="shared" si="46"/>
        <v>-7349.5433892857127</v>
      </c>
      <c r="F159" s="1">
        <f t="shared" si="47"/>
        <v>-4204.2857142857147</v>
      </c>
      <c r="G159" s="1">
        <f t="shared" si="48"/>
        <v>131012.67293156253</v>
      </c>
      <c r="H159" s="1">
        <f t="shared" si="49"/>
        <v>50766.75</v>
      </c>
      <c r="I159" s="1">
        <f t="shared" si="58"/>
        <v>0</v>
      </c>
      <c r="J159" s="1">
        <f t="shared" si="59"/>
        <v>0</v>
      </c>
      <c r="K159" s="1">
        <f t="shared" si="50"/>
        <v>193274754.58818498</v>
      </c>
      <c r="L159" s="1">
        <f t="shared" si="51"/>
        <v>74892992.623814538</v>
      </c>
      <c r="M159" s="1">
        <f t="shared" si="52"/>
        <v>-3538210.1051475233</v>
      </c>
      <c r="N159" s="1">
        <f t="shared" si="53"/>
        <v>-2024023.1822971553</v>
      </c>
      <c r="O159" s="1">
        <f t="shared" si="54"/>
        <v>193274754.58818498</v>
      </c>
      <c r="P159" s="1">
        <f t="shared" si="55"/>
        <v>74892992.623814538</v>
      </c>
      <c r="Q159">
        <f t="shared" si="60"/>
        <v>3538210.1051475233</v>
      </c>
      <c r="R159">
        <f t="shared" si="61"/>
        <v>2024023.1822971553</v>
      </c>
    </row>
    <row r="160" spans="1:18" x14ac:dyDescent="0.25">
      <c r="A160" s="1">
        <v>132</v>
      </c>
      <c r="B160" s="17">
        <f t="shared" si="45"/>
        <v>23.099999999999998</v>
      </c>
      <c r="C160" s="1">
        <f t="shared" si="56"/>
        <v>0</v>
      </c>
      <c r="D160" s="1">
        <f t="shared" si="57"/>
        <v>0</v>
      </c>
      <c r="E160" s="1">
        <f t="shared" si="46"/>
        <v>-7451.0033142857119</v>
      </c>
      <c r="F160" s="1">
        <f t="shared" si="47"/>
        <v>-4204.2857142857147</v>
      </c>
      <c r="G160" s="1">
        <f t="shared" si="48"/>
        <v>129717.62509500001</v>
      </c>
      <c r="H160" s="1">
        <f t="shared" si="49"/>
        <v>50031</v>
      </c>
      <c r="I160" s="1">
        <f t="shared" si="58"/>
        <v>0</v>
      </c>
      <c r="J160" s="1">
        <f t="shared" si="59"/>
        <v>0</v>
      </c>
      <c r="K160" s="1">
        <f t="shared" si="50"/>
        <v>191364251.98419392</v>
      </c>
      <c r="L160" s="1">
        <f t="shared" si="51"/>
        <v>73807586.933614329</v>
      </c>
      <c r="M160" s="1">
        <f t="shared" si="52"/>
        <v>-3587054.8445943086</v>
      </c>
      <c r="N160" s="1">
        <f t="shared" si="53"/>
        <v>-2024023.1822971553</v>
      </c>
      <c r="O160" s="1">
        <f t="shared" si="54"/>
        <v>191364251.98419392</v>
      </c>
      <c r="P160" s="1">
        <f t="shared" si="55"/>
        <v>73807586.933614329</v>
      </c>
      <c r="Q160">
        <f t="shared" si="60"/>
        <v>3587054.8445943086</v>
      </c>
      <c r="R160">
        <f t="shared" si="61"/>
        <v>2024023.1822971553</v>
      </c>
    </row>
    <row r="161" spans="1:18" x14ac:dyDescent="0.25">
      <c r="A161" s="1">
        <v>133</v>
      </c>
      <c r="B161" s="17">
        <f t="shared" si="45"/>
        <v>23.274999999999999</v>
      </c>
      <c r="C161" s="1">
        <f t="shared" si="56"/>
        <v>0</v>
      </c>
      <c r="D161" s="1">
        <f t="shared" si="57"/>
        <v>0</v>
      </c>
      <c r="E161" s="1">
        <f t="shared" si="46"/>
        <v>-7552.4632392857147</v>
      </c>
      <c r="F161" s="1">
        <f t="shared" si="47"/>
        <v>-4204.2857142857147</v>
      </c>
      <c r="G161" s="1">
        <f t="shared" si="48"/>
        <v>128404.82177156249</v>
      </c>
      <c r="H161" s="1">
        <f t="shared" si="49"/>
        <v>49295.25</v>
      </c>
      <c r="I161" s="1">
        <f t="shared" si="58"/>
        <v>0</v>
      </c>
      <c r="J161" s="1">
        <f t="shared" si="59"/>
        <v>0</v>
      </c>
      <c r="K161" s="1">
        <f t="shared" si="50"/>
        <v>189427555.82738408</v>
      </c>
      <c r="L161" s="1">
        <f t="shared" si="51"/>
        <v>72722181.243414119</v>
      </c>
      <c r="M161" s="1">
        <f t="shared" si="52"/>
        <v>-3635899.5840410963</v>
      </c>
      <c r="N161" s="1">
        <f t="shared" si="53"/>
        <v>-2024023.1822971553</v>
      </c>
      <c r="O161" s="1">
        <f t="shared" si="54"/>
        <v>189427555.82738408</v>
      </c>
      <c r="P161" s="1">
        <f t="shared" si="55"/>
        <v>72722181.243414119</v>
      </c>
      <c r="Q161">
        <f t="shared" si="60"/>
        <v>3635899.5840410963</v>
      </c>
      <c r="R161">
        <f t="shared" si="61"/>
        <v>2024023.1822971553</v>
      </c>
    </row>
    <row r="162" spans="1:18" x14ac:dyDescent="0.25">
      <c r="A162" s="1">
        <v>134</v>
      </c>
      <c r="B162" s="17">
        <f t="shared" si="45"/>
        <v>23.45</v>
      </c>
      <c r="C162" s="1">
        <f t="shared" si="56"/>
        <v>0</v>
      </c>
      <c r="D162" s="1">
        <f t="shared" si="57"/>
        <v>0</v>
      </c>
      <c r="E162" s="1">
        <f t="shared" si="46"/>
        <v>-7653.9231642857139</v>
      </c>
      <c r="F162" s="1">
        <f t="shared" si="47"/>
        <v>-4204.2857142857147</v>
      </c>
      <c r="G162" s="1">
        <f t="shared" si="48"/>
        <v>127074.26296125</v>
      </c>
      <c r="H162" s="1">
        <f t="shared" si="49"/>
        <v>48559.5</v>
      </c>
      <c r="I162" s="1">
        <f t="shared" si="58"/>
        <v>0</v>
      </c>
      <c r="J162" s="1">
        <f t="shared" si="59"/>
        <v>0</v>
      </c>
      <c r="K162" s="1">
        <f t="shared" si="50"/>
        <v>187464666.11775553</v>
      </c>
      <c r="L162" s="1">
        <f t="shared" si="51"/>
        <v>71636775.553213909</v>
      </c>
      <c r="M162" s="1">
        <f t="shared" si="52"/>
        <v>-3684744.3234878816</v>
      </c>
      <c r="N162" s="1">
        <f t="shared" si="53"/>
        <v>-2024023.1822971553</v>
      </c>
      <c r="O162" s="1">
        <f t="shared" si="54"/>
        <v>187464666.11775553</v>
      </c>
      <c r="P162" s="1">
        <f t="shared" si="55"/>
        <v>71636775.553213909</v>
      </c>
      <c r="Q162">
        <f t="shared" si="60"/>
        <v>3684744.3234878816</v>
      </c>
      <c r="R162">
        <f t="shared" si="61"/>
        <v>2024023.1822971553</v>
      </c>
    </row>
    <row r="163" spans="1:18" x14ac:dyDescent="0.25">
      <c r="A163" s="1">
        <v>135</v>
      </c>
      <c r="B163" s="17">
        <f t="shared" si="45"/>
        <v>23.625</v>
      </c>
      <c r="C163" s="1">
        <f t="shared" si="56"/>
        <v>0</v>
      </c>
      <c r="D163" s="1">
        <f t="shared" si="57"/>
        <v>0</v>
      </c>
      <c r="E163" s="1">
        <f t="shared" si="46"/>
        <v>-7755.3830892857131</v>
      </c>
      <c r="F163" s="1">
        <f t="shared" si="47"/>
        <v>-4204.2857142857147</v>
      </c>
      <c r="G163" s="1">
        <f t="shared" si="48"/>
        <v>125725.94866406248</v>
      </c>
      <c r="H163" s="1">
        <f t="shared" si="49"/>
        <v>47823.75</v>
      </c>
      <c r="I163" s="1">
        <f t="shared" si="58"/>
        <v>0</v>
      </c>
      <c r="J163" s="1">
        <f t="shared" si="59"/>
        <v>0</v>
      </c>
      <c r="K163" s="1">
        <f t="shared" si="50"/>
        <v>185475582.8553082</v>
      </c>
      <c r="L163" s="1">
        <f t="shared" si="51"/>
        <v>70551369.8630137</v>
      </c>
      <c r="M163" s="1">
        <f t="shared" si="52"/>
        <v>-3733589.0629346673</v>
      </c>
      <c r="N163" s="1">
        <f t="shared" si="53"/>
        <v>-2024023.1822971553</v>
      </c>
      <c r="O163" s="1">
        <f t="shared" si="54"/>
        <v>185475582.8553082</v>
      </c>
      <c r="P163" s="1">
        <f t="shared" si="55"/>
        <v>70551369.8630137</v>
      </c>
      <c r="Q163">
        <f t="shared" si="60"/>
        <v>3733589.0629346673</v>
      </c>
      <c r="R163">
        <f t="shared" si="61"/>
        <v>2024023.1822971553</v>
      </c>
    </row>
    <row r="164" spans="1:18" x14ac:dyDescent="0.25">
      <c r="A164" s="1">
        <v>136</v>
      </c>
      <c r="B164" s="17">
        <f t="shared" si="45"/>
        <v>23.799999999999997</v>
      </c>
      <c r="C164" s="1">
        <f t="shared" si="56"/>
        <v>0</v>
      </c>
      <c r="D164" s="1">
        <f t="shared" si="57"/>
        <v>0</v>
      </c>
      <c r="E164" s="1">
        <f t="shared" si="46"/>
        <v>-7856.8430142857142</v>
      </c>
      <c r="F164" s="1">
        <f t="shared" si="47"/>
        <v>-4204.2857142857147</v>
      </c>
      <c r="G164" s="1">
        <f t="shared" si="48"/>
        <v>124359.87888</v>
      </c>
      <c r="H164" s="1">
        <f t="shared" si="49"/>
        <v>47088</v>
      </c>
      <c r="I164" s="1">
        <f t="shared" si="58"/>
        <v>0</v>
      </c>
      <c r="J164" s="1">
        <f t="shared" si="59"/>
        <v>0</v>
      </c>
      <c r="K164" s="1">
        <f t="shared" si="50"/>
        <v>183460306.04004216</v>
      </c>
      <c r="L164" s="1">
        <f t="shared" si="51"/>
        <v>69465964.17281349</v>
      </c>
      <c r="M164" s="1">
        <f t="shared" si="52"/>
        <v>-3782433.802381454</v>
      </c>
      <c r="N164" s="1">
        <f t="shared" si="53"/>
        <v>-2024023.1822971553</v>
      </c>
      <c r="O164" s="1">
        <f t="shared" si="54"/>
        <v>183460306.04004216</v>
      </c>
      <c r="P164" s="1">
        <f t="shared" si="55"/>
        <v>69465964.17281349</v>
      </c>
      <c r="Q164">
        <f t="shared" si="60"/>
        <v>3782433.802381454</v>
      </c>
      <c r="R164">
        <f t="shared" si="61"/>
        <v>2024023.1822971553</v>
      </c>
    </row>
    <row r="165" spans="1:18" x14ac:dyDescent="0.25">
      <c r="A165" s="1">
        <v>137</v>
      </c>
      <c r="B165" s="17">
        <f t="shared" si="45"/>
        <v>23.974999999999998</v>
      </c>
      <c r="C165" s="1">
        <f t="shared" si="56"/>
        <v>0</v>
      </c>
      <c r="D165" s="1">
        <f t="shared" si="57"/>
        <v>0</v>
      </c>
      <c r="E165" s="1">
        <f t="shared" si="46"/>
        <v>-7958.3029392857134</v>
      </c>
      <c r="F165" s="1">
        <f t="shared" si="47"/>
        <v>-4204.2857142857147</v>
      </c>
      <c r="G165" s="1">
        <f t="shared" si="48"/>
        <v>122976.05360906255</v>
      </c>
      <c r="H165" s="1">
        <f t="shared" si="49"/>
        <v>46352.249999999985</v>
      </c>
      <c r="I165" s="1">
        <f t="shared" si="58"/>
        <v>0</v>
      </c>
      <c r="J165" s="1">
        <f t="shared" si="59"/>
        <v>0</v>
      </c>
      <c r="K165" s="1">
        <f t="shared" si="50"/>
        <v>181418835.6719574</v>
      </c>
      <c r="L165" s="1">
        <f t="shared" si="51"/>
        <v>68380558.482613251</v>
      </c>
      <c r="M165" s="1">
        <f t="shared" si="52"/>
        <v>-3831278.5418282403</v>
      </c>
      <c r="N165" s="1">
        <f t="shared" si="53"/>
        <v>-2024023.1822971553</v>
      </c>
      <c r="O165" s="1">
        <f t="shared" si="54"/>
        <v>181418835.6719574</v>
      </c>
      <c r="P165" s="1">
        <f t="shared" si="55"/>
        <v>68380558.482613251</v>
      </c>
      <c r="Q165">
        <f t="shared" si="60"/>
        <v>3831278.5418282403</v>
      </c>
      <c r="R165">
        <f t="shared" si="61"/>
        <v>2024023.1822971553</v>
      </c>
    </row>
    <row r="166" spans="1:18" x14ac:dyDescent="0.25">
      <c r="A166" s="1">
        <v>138</v>
      </c>
      <c r="B166" s="17">
        <f t="shared" si="45"/>
        <v>24.15</v>
      </c>
      <c r="C166" s="1">
        <f t="shared" si="56"/>
        <v>0</v>
      </c>
      <c r="D166" s="1">
        <f t="shared" si="57"/>
        <v>0</v>
      </c>
      <c r="E166" s="1">
        <f t="shared" si="46"/>
        <v>-8059.7628642857126</v>
      </c>
      <c r="F166" s="1">
        <f t="shared" si="47"/>
        <v>-4204.2857142857147</v>
      </c>
      <c r="G166" s="1">
        <f t="shared" si="48"/>
        <v>121574.47285125004</v>
      </c>
      <c r="H166" s="1">
        <f t="shared" si="49"/>
        <v>45616.499999999985</v>
      </c>
      <c r="I166" s="1">
        <f t="shared" si="58"/>
        <v>0</v>
      </c>
      <c r="J166" s="1">
        <f t="shared" si="59"/>
        <v>0</v>
      </c>
      <c r="K166" s="1">
        <f t="shared" si="50"/>
        <v>179351171.75105378</v>
      </c>
      <c r="L166" s="1">
        <f t="shared" si="51"/>
        <v>67295152.792413041</v>
      </c>
      <c r="M166" s="1">
        <f t="shared" si="52"/>
        <v>-3880123.2812750256</v>
      </c>
      <c r="N166" s="1">
        <f t="shared" si="53"/>
        <v>-2024023.1822971553</v>
      </c>
      <c r="O166" s="1">
        <f t="shared" si="54"/>
        <v>179351171.75105378</v>
      </c>
      <c r="P166" s="1">
        <f t="shared" si="55"/>
        <v>67295152.792413041</v>
      </c>
      <c r="Q166">
        <f t="shared" si="60"/>
        <v>3880123.2812750256</v>
      </c>
      <c r="R166">
        <f t="shared" si="61"/>
        <v>2024023.1822971553</v>
      </c>
    </row>
    <row r="167" spans="1:18" x14ac:dyDescent="0.25">
      <c r="A167" s="1">
        <v>139</v>
      </c>
      <c r="B167" s="17">
        <f t="shared" si="45"/>
        <v>24.324999999999999</v>
      </c>
      <c r="C167" s="1">
        <f t="shared" si="56"/>
        <v>0</v>
      </c>
      <c r="D167" s="1">
        <f t="shared" si="57"/>
        <v>0</v>
      </c>
      <c r="E167" s="1">
        <f t="shared" si="46"/>
        <v>-8161.2227892857154</v>
      </c>
      <c r="F167" s="1">
        <f t="shared" si="47"/>
        <v>-4204.2857142857147</v>
      </c>
      <c r="G167" s="1">
        <f t="shared" si="48"/>
        <v>120155.1366065625</v>
      </c>
      <c r="H167" s="1">
        <f t="shared" si="49"/>
        <v>44880.75</v>
      </c>
      <c r="I167" s="1">
        <f t="shared" si="58"/>
        <v>0</v>
      </c>
      <c r="J167" s="1">
        <f t="shared" si="59"/>
        <v>0</v>
      </c>
      <c r="K167" s="1">
        <f t="shared" si="50"/>
        <v>177257314.27733141</v>
      </c>
      <c r="L167" s="1">
        <f t="shared" si="51"/>
        <v>66209747.102212861</v>
      </c>
      <c r="M167" s="1">
        <f t="shared" si="52"/>
        <v>-3928968.0207218132</v>
      </c>
      <c r="N167" s="1">
        <f t="shared" si="53"/>
        <v>-2024023.1822971553</v>
      </c>
      <c r="O167" s="1">
        <f t="shared" si="54"/>
        <v>177257314.27733141</v>
      </c>
      <c r="P167" s="1">
        <f t="shared" si="55"/>
        <v>66209747.102212861</v>
      </c>
      <c r="Q167">
        <f t="shared" si="60"/>
        <v>3928968.0207218132</v>
      </c>
      <c r="R167">
        <f t="shared" si="61"/>
        <v>2024023.1822971553</v>
      </c>
    </row>
    <row r="168" spans="1:18" x14ac:dyDescent="0.25">
      <c r="A168" s="1">
        <v>140</v>
      </c>
      <c r="B168" s="17">
        <f t="shared" si="45"/>
        <v>24.5</v>
      </c>
      <c r="C168" s="1">
        <f t="shared" si="56"/>
        <v>0</v>
      </c>
      <c r="D168" s="1">
        <f t="shared" si="57"/>
        <v>0</v>
      </c>
      <c r="E168" s="1">
        <f t="shared" si="46"/>
        <v>-8262.6827142857146</v>
      </c>
      <c r="F168" s="1">
        <f t="shared" si="47"/>
        <v>-4204.2857142857147</v>
      </c>
      <c r="G168" s="1">
        <f t="shared" si="48"/>
        <v>118718.04487500002</v>
      </c>
      <c r="H168" s="1">
        <f t="shared" si="49"/>
        <v>44145</v>
      </c>
      <c r="I168" s="1">
        <f t="shared" si="58"/>
        <v>0</v>
      </c>
      <c r="J168" s="1">
        <f t="shared" si="59"/>
        <v>0</v>
      </c>
      <c r="K168" s="1">
        <f t="shared" si="50"/>
        <v>175137263.25079036</v>
      </c>
      <c r="L168" s="1">
        <f t="shared" si="51"/>
        <v>65124341.412012652</v>
      </c>
      <c r="M168" s="1">
        <f t="shared" si="52"/>
        <v>-3977812.760168599</v>
      </c>
      <c r="N168" s="1">
        <f t="shared" si="53"/>
        <v>-2024023.1822971553</v>
      </c>
      <c r="O168" s="1">
        <f t="shared" si="54"/>
        <v>175137263.25079036</v>
      </c>
      <c r="P168" s="1">
        <f t="shared" si="55"/>
        <v>65124341.412012652</v>
      </c>
      <c r="Q168">
        <f t="shared" si="60"/>
        <v>3977812.760168599</v>
      </c>
      <c r="R168">
        <f t="shared" si="61"/>
        <v>2024023.1822971553</v>
      </c>
    </row>
    <row r="169" spans="1:18" x14ac:dyDescent="0.25">
      <c r="A169" s="1">
        <v>141</v>
      </c>
      <c r="B169" s="17">
        <f t="shared" si="45"/>
        <v>24.674999999999997</v>
      </c>
      <c r="C169" s="1">
        <f t="shared" si="56"/>
        <v>0</v>
      </c>
      <c r="D169" s="1">
        <f t="shared" si="57"/>
        <v>0</v>
      </c>
      <c r="E169" s="1">
        <f t="shared" si="46"/>
        <v>-8364.142639285712</v>
      </c>
      <c r="F169" s="1">
        <f t="shared" si="47"/>
        <v>-4204.2857142857147</v>
      </c>
      <c r="G169" s="1">
        <f t="shared" si="48"/>
        <v>117263.19765656252</v>
      </c>
      <c r="H169" s="1">
        <f t="shared" si="49"/>
        <v>43409.25</v>
      </c>
      <c r="I169" s="1">
        <f t="shared" si="58"/>
        <v>0</v>
      </c>
      <c r="J169" s="1">
        <f t="shared" si="59"/>
        <v>0</v>
      </c>
      <c r="K169" s="1">
        <f t="shared" si="50"/>
        <v>172991018.6714305</v>
      </c>
      <c r="L169" s="1">
        <f t="shared" si="51"/>
        <v>64038935.721812434</v>
      </c>
      <c r="M169" s="1">
        <f t="shared" si="52"/>
        <v>-4026657.4996153838</v>
      </c>
      <c r="N169" s="1">
        <f t="shared" si="53"/>
        <v>-2024023.1822971553</v>
      </c>
      <c r="O169" s="1">
        <f t="shared" si="54"/>
        <v>172991018.6714305</v>
      </c>
      <c r="P169" s="1">
        <f t="shared" si="55"/>
        <v>64038935.721812434</v>
      </c>
      <c r="Q169">
        <f t="shared" si="60"/>
        <v>4026657.4996153838</v>
      </c>
      <c r="R169">
        <f t="shared" si="61"/>
        <v>2024023.1822971553</v>
      </c>
    </row>
    <row r="170" spans="1:18" x14ac:dyDescent="0.25">
      <c r="A170" s="1">
        <v>142</v>
      </c>
      <c r="B170" s="17">
        <f t="shared" si="45"/>
        <v>24.849999999999998</v>
      </c>
      <c r="C170" s="1">
        <f t="shared" si="56"/>
        <v>0</v>
      </c>
      <c r="D170" s="1">
        <f t="shared" si="57"/>
        <v>0</v>
      </c>
      <c r="E170" s="1">
        <f t="shared" si="46"/>
        <v>-8465.6025642857148</v>
      </c>
      <c r="F170" s="1">
        <f t="shared" si="47"/>
        <v>-4204.2857142857147</v>
      </c>
      <c r="G170" s="1">
        <f t="shared" si="48"/>
        <v>115790.59495124999</v>
      </c>
      <c r="H170" s="1">
        <f t="shared" si="49"/>
        <v>42673.499999999985</v>
      </c>
      <c r="I170" s="1">
        <f t="shared" si="58"/>
        <v>0</v>
      </c>
      <c r="J170" s="1">
        <f t="shared" si="59"/>
        <v>0</v>
      </c>
      <c r="K170" s="1">
        <f t="shared" si="50"/>
        <v>170818580.53925183</v>
      </c>
      <c r="L170" s="1">
        <f t="shared" si="51"/>
        <v>62953530.031612203</v>
      </c>
      <c r="M170" s="1">
        <f t="shared" si="52"/>
        <v>-4075502.2390621705</v>
      </c>
      <c r="N170" s="1">
        <f t="shared" si="53"/>
        <v>-2024023.1822971553</v>
      </c>
      <c r="O170" s="1">
        <f t="shared" si="54"/>
        <v>170818580.53925183</v>
      </c>
      <c r="P170" s="1">
        <f t="shared" si="55"/>
        <v>62953530.031612203</v>
      </c>
      <c r="Q170">
        <f t="shared" si="60"/>
        <v>4075502.2390621705</v>
      </c>
      <c r="R170">
        <f t="shared" si="61"/>
        <v>2024023.1822971553</v>
      </c>
    </row>
    <row r="171" spans="1:18" x14ac:dyDescent="0.25">
      <c r="A171" s="1">
        <v>143</v>
      </c>
      <c r="B171" s="17">
        <f t="shared" si="45"/>
        <v>25.024999999999999</v>
      </c>
      <c r="C171" s="1">
        <f t="shared" si="56"/>
        <v>0</v>
      </c>
      <c r="D171" s="1">
        <f t="shared" si="57"/>
        <v>0</v>
      </c>
      <c r="E171" s="1">
        <f t="shared" si="46"/>
        <v>-8567.062489285714</v>
      </c>
      <c r="F171" s="1">
        <f t="shared" si="47"/>
        <v>-4204.2857142857147</v>
      </c>
      <c r="G171" s="1">
        <f t="shared" si="48"/>
        <v>114300.23675906252</v>
      </c>
      <c r="H171" s="1">
        <f t="shared" si="49"/>
        <v>41937.749999999985</v>
      </c>
      <c r="I171" s="1">
        <f t="shared" si="58"/>
        <v>0</v>
      </c>
      <c r="J171" s="1">
        <f t="shared" si="59"/>
        <v>0</v>
      </c>
      <c r="K171" s="1">
        <f t="shared" si="50"/>
        <v>168619948.85425448</v>
      </c>
      <c r="L171" s="1">
        <f t="shared" si="51"/>
        <v>61868124.341411993</v>
      </c>
      <c r="M171" s="1">
        <f t="shared" si="52"/>
        <v>-4124346.9785089567</v>
      </c>
      <c r="N171" s="1">
        <f t="shared" si="53"/>
        <v>-2024023.1822971553</v>
      </c>
      <c r="O171" s="1">
        <f t="shared" si="54"/>
        <v>168619948.85425448</v>
      </c>
      <c r="P171" s="1">
        <f t="shared" si="55"/>
        <v>61868124.341411993</v>
      </c>
      <c r="Q171">
        <f t="shared" si="60"/>
        <v>4124346.9785089567</v>
      </c>
      <c r="R171">
        <f t="shared" si="61"/>
        <v>2024023.1822971553</v>
      </c>
    </row>
    <row r="172" spans="1:18" x14ac:dyDescent="0.25">
      <c r="A172" s="1">
        <v>144</v>
      </c>
      <c r="B172" s="17">
        <f t="shared" si="45"/>
        <v>25.2</v>
      </c>
      <c r="C172" s="1">
        <f t="shared" si="56"/>
        <v>0</v>
      </c>
      <c r="D172" s="1">
        <f t="shared" si="57"/>
        <v>0</v>
      </c>
      <c r="E172" s="1">
        <f t="shared" si="46"/>
        <v>-8668.5224142857132</v>
      </c>
      <c r="F172" s="1">
        <f t="shared" si="47"/>
        <v>-4204.2857142857147</v>
      </c>
      <c r="G172" s="1">
        <f t="shared" si="48"/>
        <v>112792.12307999999</v>
      </c>
      <c r="H172" s="1">
        <f t="shared" si="49"/>
        <v>41202</v>
      </c>
      <c r="I172" s="1">
        <f t="shared" si="58"/>
        <v>0</v>
      </c>
      <c r="J172" s="1">
        <f t="shared" si="59"/>
        <v>0</v>
      </c>
      <c r="K172" s="1">
        <f t="shared" si="50"/>
        <v>166395123.61643833</v>
      </c>
      <c r="L172" s="1">
        <f t="shared" si="51"/>
        <v>60782718.651211806</v>
      </c>
      <c r="M172" s="1">
        <f t="shared" si="52"/>
        <v>-4173191.717955743</v>
      </c>
      <c r="N172" s="1">
        <f t="shared" si="53"/>
        <v>-2024023.1822971553</v>
      </c>
      <c r="O172" s="1">
        <f t="shared" si="54"/>
        <v>166395123.61643833</v>
      </c>
      <c r="P172" s="1">
        <f t="shared" si="55"/>
        <v>60782718.651211806</v>
      </c>
      <c r="Q172">
        <f t="shared" si="60"/>
        <v>4173191.717955743</v>
      </c>
      <c r="R172">
        <f t="shared" si="61"/>
        <v>2024023.1822971553</v>
      </c>
    </row>
    <row r="173" spans="1:18" x14ac:dyDescent="0.25">
      <c r="A173" s="1">
        <v>145</v>
      </c>
      <c r="B173" s="17">
        <f t="shared" si="45"/>
        <v>25.375</v>
      </c>
      <c r="C173" s="1">
        <f t="shared" si="56"/>
        <v>0</v>
      </c>
      <c r="D173" s="1">
        <f t="shared" si="57"/>
        <v>0</v>
      </c>
      <c r="E173" s="1">
        <f t="shared" si="46"/>
        <v>-8769.9823392857161</v>
      </c>
      <c r="F173" s="1">
        <f t="shared" si="47"/>
        <v>-4204.2857142857147</v>
      </c>
      <c r="G173" s="1">
        <f t="shared" si="48"/>
        <v>111266.25391406246</v>
      </c>
      <c r="H173" s="1">
        <f t="shared" si="49"/>
        <v>40466.25</v>
      </c>
      <c r="I173" s="1">
        <f t="shared" si="58"/>
        <v>0</v>
      </c>
      <c r="J173" s="1">
        <f t="shared" si="59"/>
        <v>0</v>
      </c>
      <c r="K173" s="1">
        <f t="shared" si="50"/>
        <v>164144104.8258034</v>
      </c>
      <c r="L173" s="1">
        <f t="shared" si="51"/>
        <v>59697312.961011596</v>
      </c>
      <c r="M173" s="1">
        <f t="shared" si="52"/>
        <v>-4222036.4574025301</v>
      </c>
      <c r="N173" s="1">
        <f t="shared" si="53"/>
        <v>-2024023.1822971553</v>
      </c>
      <c r="O173" s="1">
        <f t="shared" si="54"/>
        <v>164144104.8258034</v>
      </c>
      <c r="P173" s="1">
        <f t="shared" si="55"/>
        <v>59697312.961011596</v>
      </c>
      <c r="Q173">
        <f t="shared" si="60"/>
        <v>4222036.4574025301</v>
      </c>
      <c r="R173">
        <f t="shared" si="61"/>
        <v>2024023.1822971553</v>
      </c>
    </row>
    <row r="174" spans="1:18" x14ac:dyDescent="0.25">
      <c r="A174" s="1">
        <v>146</v>
      </c>
      <c r="B174" s="17">
        <f t="shared" si="45"/>
        <v>25.549999999999997</v>
      </c>
      <c r="C174" s="1">
        <f t="shared" si="56"/>
        <v>0</v>
      </c>
      <c r="D174" s="1">
        <f t="shared" si="57"/>
        <v>0</v>
      </c>
      <c r="E174" s="1">
        <f t="shared" si="46"/>
        <v>-8871.4422642857135</v>
      </c>
      <c r="F174" s="1">
        <f t="shared" si="47"/>
        <v>-4204.2857142857147</v>
      </c>
      <c r="G174" s="1">
        <f t="shared" si="48"/>
        <v>109722.62926125</v>
      </c>
      <c r="H174" s="1">
        <f t="shared" si="49"/>
        <v>39730.5</v>
      </c>
      <c r="I174" s="1">
        <f t="shared" si="58"/>
        <v>0</v>
      </c>
      <c r="J174" s="1">
        <f t="shared" si="59"/>
        <v>0</v>
      </c>
      <c r="K174" s="1">
        <f t="shared" si="50"/>
        <v>161866892.48234984</v>
      </c>
      <c r="L174" s="1">
        <f t="shared" si="51"/>
        <v>58611907.270811379</v>
      </c>
      <c r="M174" s="1">
        <f t="shared" si="52"/>
        <v>-4270881.1968493145</v>
      </c>
      <c r="N174" s="1">
        <f t="shared" si="53"/>
        <v>-2024023.1822971553</v>
      </c>
      <c r="O174" s="1">
        <f t="shared" si="54"/>
        <v>161866892.48234984</v>
      </c>
      <c r="P174" s="1">
        <f t="shared" si="55"/>
        <v>58611907.270811379</v>
      </c>
      <c r="Q174">
        <f t="shared" si="60"/>
        <v>4270881.1968493145</v>
      </c>
      <c r="R174">
        <f t="shared" si="61"/>
        <v>2024023.1822971553</v>
      </c>
    </row>
    <row r="175" spans="1:18" x14ac:dyDescent="0.25">
      <c r="A175" s="1">
        <v>147</v>
      </c>
      <c r="B175" s="17">
        <f t="shared" si="45"/>
        <v>25.724999999999998</v>
      </c>
      <c r="C175" s="1">
        <f t="shared" si="56"/>
        <v>0</v>
      </c>
      <c r="D175" s="1">
        <f t="shared" si="57"/>
        <v>0</v>
      </c>
      <c r="E175" s="1">
        <f t="shared" si="46"/>
        <v>-8972.9021892857127</v>
      </c>
      <c r="F175" s="1">
        <f t="shared" si="47"/>
        <v>-4204.2857142857147</v>
      </c>
      <c r="G175" s="1">
        <f t="shared" si="48"/>
        <v>108161.24912156248</v>
      </c>
      <c r="H175" s="1">
        <f t="shared" si="49"/>
        <v>38994.749999999985</v>
      </c>
      <c r="I175" s="1">
        <f t="shared" si="58"/>
        <v>0</v>
      </c>
      <c r="J175" s="1">
        <f t="shared" si="59"/>
        <v>0</v>
      </c>
      <c r="K175" s="1">
        <f t="shared" si="50"/>
        <v>159563486.58607742</v>
      </c>
      <c r="L175" s="1">
        <f t="shared" si="51"/>
        <v>57526501.580611147</v>
      </c>
      <c r="M175" s="1">
        <f t="shared" si="52"/>
        <v>-4319725.9362961007</v>
      </c>
      <c r="N175" s="1">
        <f t="shared" si="53"/>
        <v>-2024023.1822971553</v>
      </c>
      <c r="O175" s="1">
        <f t="shared" si="54"/>
        <v>159563486.58607742</v>
      </c>
      <c r="P175" s="1">
        <f t="shared" si="55"/>
        <v>57526501.580611147</v>
      </c>
      <c r="Q175">
        <f t="shared" si="60"/>
        <v>4319725.9362961007</v>
      </c>
      <c r="R175">
        <f t="shared" si="61"/>
        <v>2024023.1822971553</v>
      </c>
    </row>
    <row r="176" spans="1:18" x14ac:dyDescent="0.25">
      <c r="A176" s="1">
        <v>148</v>
      </c>
      <c r="B176" s="17">
        <f t="shared" si="45"/>
        <v>25.9</v>
      </c>
      <c r="C176" s="1">
        <f t="shared" si="56"/>
        <v>0</v>
      </c>
      <c r="D176" s="1">
        <f t="shared" si="57"/>
        <v>0</v>
      </c>
      <c r="E176" s="1">
        <f t="shared" si="46"/>
        <v>-9074.3621142857155</v>
      </c>
      <c r="F176" s="1">
        <f t="shared" si="47"/>
        <v>-4204.2857142857147</v>
      </c>
      <c r="G176" s="1">
        <f t="shared" si="48"/>
        <v>106582.11349500004</v>
      </c>
      <c r="H176" s="1">
        <f t="shared" si="49"/>
        <v>38258.999999999985</v>
      </c>
      <c r="I176" s="1">
        <f t="shared" si="58"/>
        <v>0</v>
      </c>
      <c r="J176" s="1">
        <f t="shared" si="59"/>
        <v>0</v>
      </c>
      <c r="K176" s="1">
        <f t="shared" si="50"/>
        <v>157233887.13698637</v>
      </c>
      <c r="L176" s="1">
        <f t="shared" si="51"/>
        <v>56441095.890410937</v>
      </c>
      <c r="M176" s="1">
        <f t="shared" si="52"/>
        <v>-4368570.6757428879</v>
      </c>
      <c r="N176" s="1">
        <f t="shared" si="53"/>
        <v>-2024023.1822971553</v>
      </c>
      <c r="O176" s="1">
        <f t="shared" si="54"/>
        <v>157233887.13698637</v>
      </c>
      <c r="P176" s="1">
        <f t="shared" si="55"/>
        <v>56441095.890410937</v>
      </c>
      <c r="Q176">
        <f t="shared" si="60"/>
        <v>4368570.6757428879</v>
      </c>
      <c r="R176">
        <f t="shared" si="61"/>
        <v>2024023.1822971553</v>
      </c>
    </row>
    <row r="177" spans="1:18" x14ac:dyDescent="0.25">
      <c r="A177" s="1">
        <v>149</v>
      </c>
      <c r="B177" s="17">
        <f t="shared" si="45"/>
        <v>26.074999999999999</v>
      </c>
      <c r="C177" s="1">
        <f t="shared" si="56"/>
        <v>0</v>
      </c>
      <c r="D177" s="1">
        <f t="shared" si="57"/>
        <v>0</v>
      </c>
      <c r="E177" s="1">
        <f t="shared" si="46"/>
        <v>-9175.8220392857147</v>
      </c>
      <c r="F177" s="1">
        <f t="shared" si="47"/>
        <v>-4204.2857142857147</v>
      </c>
      <c r="G177" s="1">
        <f t="shared" si="48"/>
        <v>104985.22238156252</v>
      </c>
      <c r="H177" s="1">
        <f t="shared" si="49"/>
        <v>37523.25</v>
      </c>
      <c r="I177" s="1">
        <f t="shared" si="58"/>
        <v>0</v>
      </c>
      <c r="J177" s="1">
        <f t="shared" si="59"/>
        <v>0</v>
      </c>
      <c r="K177" s="1">
        <f t="shared" si="50"/>
        <v>154878094.1350764</v>
      </c>
      <c r="L177" s="1">
        <f t="shared" si="51"/>
        <v>55355690.20021075</v>
      </c>
      <c r="M177" s="1">
        <f t="shared" si="52"/>
        <v>-4417415.4151896732</v>
      </c>
      <c r="N177" s="1">
        <f t="shared" si="53"/>
        <v>-2024023.1822971553</v>
      </c>
      <c r="O177" s="1">
        <f t="shared" si="54"/>
        <v>154878094.1350764</v>
      </c>
      <c r="P177" s="1">
        <f t="shared" si="55"/>
        <v>55355690.20021075</v>
      </c>
      <c r="Q177">
        <f t="shared" si="60"/>
        <v>4417415.4151896732</v>
      </c>
      <c r="R177">
        <f t="shared" si="61"/>
        <v>2024023.1822971553</v>
      </c>
    </row>
    <row r="178" spans="1:18" x14ac:dyDescent="0.25">
      <c r="A178" s="1">
        <v>150</v>
      </c>
      <c r="B178" s="17">
        <f t="shared" si="45"/>
        <v>26.25</v>
      </c>
      <c r="C178" s="1">
        <f t="shared" si="56"/>
        <v>0</v>
      </c>
      <c r="D178" s="1">
        <f t="shared" si="57"/>
        <v>0</v>
      </c>
      <c r="E178" s="1">
        <f t="shared" si="46"/>
        <v>-9277.2819642857139</v>
      </c>
      <c r="F178" s="1">
        <f t="shared" si="47"/>
        <v>-4204.2857142857147</v>
      </c>
      <c r="G178" s="1">
        <f t="shared" si="48"/>
        <v>103370.57578124999</v>
      </c>
      <c r="H178" s="1">
        <f t="shared" si="49"/>
        <v>36787.5</v>
      </c>
      <c r="I178" s="1">
        <f t="shared" si="58"/>
        <v>0</v>
      </c>
      <c r="J178" s="1">
        <f t="shared" si="59"/>
        <v>0</v>
      </c>
      <c r="K178" s="1">
        <f t="shared" si="50"/>
        <v>152496107.58034772</v>
      </c>
      <c r="L178" s="1">
        <f t="shared" si="51"/>
        <v>54270284.51001054</v>
      </c>
      <c r="M178" s="1">
        <f t="shared" si="52"/>
        <v>-4466260.1546364594</v>
      </c>
      <c r="N178" s="1">
        <f t="shared" si="53"/>
        <v>-2024023.1822971553</v>
      </c>
      <c r="O178" s="1">
        <f t="shared" si="54"/>
        <v>152496107.58034772</v>
      </c>
      <c r="P178" s="1">
        <f t="shared" si="55"/>
        <v>54270284.51001054</v>
      </c>
      <c r="Q178">
        <f t="shared" si="60"/>
        <v>4466260.1546364594</v>
      </c>
      <c r="R178">
        <f t="shared" si="61"/>
        <v>2024023.1822971553</v>
      </c>
    </row>
    <row r="179" spans="1:18" x14ac:dyDescent="0.25">
      <c r="A179" s="1">
        <v>151</v>
      </c>
      <c r="B179" s="17">
        <f t="shared" si="45"/>
        <v>26.424999999999997</v>
      </c>
      <c r="C179" s="1">
        <f t="shared" si="56"/>
        <v>0</v>
      </c>
      <c r="D179" s="1">
        <f t="shared" si="57"/>
        <v>0</v>
      </c>
      <c r="E179" s="1">
        <f t="shared" si="46"/>
        <v>-9378.7418892857131</v>
      </c>
      <c r="F179" s="1">
        <f t="shared" si="47"/>
        <v>-4204.2857142857147</v>
      </c>
      <c r="G179" s="1">
        <f t="shared" si="48"/>
        <v>101738.17369406254</v>
      </c>
      <c r="H179" s="1">
        <f t="shared" si="49"/>
        <v>36051.75</v>
      </c>
      <c r="I179" s="1">
        <f t="shared" si="58"/>
        <v>0</v>
      </c>
      <c r="J179" s="1">
        <f t="shared" si="59"/>
        <v>0</v>
      </c>
      <c r="K179" s="1">
        <f t="shared" si="50"/>
        <v>150087927.47280034</v>
      </c>
      <c r="L179" s="1">
        <f t="shared" si="51"/>
        <v>53184878.819810323</v>
      </c>
      <c r="M179" s="1">
        <f t="shared" si="52"/>
        <v>-4515104.8940832447</v>
      </c>
      <c r="N179" s="1">
        <f t="shared" si="53"/>
        <v>-2024023.1822971553</v>
      </c>
      <c r="O179" s="1">
        <f t="shared" si="54"/>
        <v>150087927.47280034</v>
      </c>
      <c r="P179" s="1">
        <f t="shared" si="55"/>
        <v>53184878.819810323</v>
      </c>
      <c r="Q179">
        <f t="shared" si="60"/>
        <v>4515104.8940832447</v>
      </c>
      <c r="R179">
        <f t="shared" si="61"/>
        <v>2024023.1822971553</v>
      </c>
    </row>
    <row r="180" spans="1:18" x14ac:dyDescent="0.25">
      <c r="A180" s="1">
        <v>152</v>
      </c>
      <c r="B180" s="17">
        <f t="shared" si="45"/>
        <v>26.599999999999998</v>
      </c>
      <c r="C180" s="1">
        <f t="shared" si="56"/>
        <v>0</v>
      </c>
      <c r="D180" s="1">
        <f t="shared" si="57"/>
        <v>0</v>
      </c>
      <c r="E180" s="1">
        <f t="shared" si="46"/>
        <v>-9480.2018142857141</v>
      </c>
      <c r="F180" s="1">
        <f t="shared" si="47"/>
        <v>-4204.2857142857147</v>
      </c>
      <c r="G180" s="1">
        <f t="shared" si="48"/>
        <v>100088.01612</v>
      </c>
      <c r="H180" s="1">
        <f t="shared" si="49"/>
        <v>35315.999999999985</v>
      </c>
      <c r="I180" s="1">
        <f t="shared" si="58"/>
        <v>0</v>
      </c>
      <c r="J180" s="1">
        <f t="shared" si="59"/>
        <v>0</v>
      </c>
      <c r="K180" s="1">
        <f t="shared" si="50"/>
        <v>147653553.81243414</v>
      </c>
      <c r="L180" s="1">
        <f t="shared" si="51"/>
        <v>52099473.129610091</v>
      </c>
      <c r="M180" s="1">
        <f t="shared" si="52"/>
        <v>-4563949.6335300319</v>
      </c>
      <c r="N180" s="1">
        <f t="shared" si="53"/>
        <v>-2024023.1822971553</v>
      </c>
      <c r="O180" s="1">
        <f t="shared" si="54"/>
        <v>147653553.81243414</v>
      </c>
      <c r="P180" s="1">
        <f t="shared" si="55"/>
        <v>52099473.129610091</v>
      </c>
      <c r="Q180">
        <f t="shared" si="60"/>
        <v>4563949.6335300319</v>
      </c>
      <c r="R180">
        <f t="shared" si="61"/>
        <v>2024023.1822971553</v>
      </c>
    </row>
    <row r="181" spans="1:18" x14ac:dyDescent="0.25">
      <c r="A181" s="1">
        <v>153</v>
      </c>
      <c r="B181" s="17">
        <f t="shared" si="45"/>
        <v>26.774999999999999</v>
      </c>
      <c r="C181" s="1">
        <f t="shared" si="56"/>
        <v>0</v>
      </c>
      <c r="D181" s="1">
        <f t="shared" si="57"/>
        <v>0</v>
      </c>
      <c r="E181" s="1">
        <f t="shared" si="46"/>
        <v>-9581.6617392857133</v>
      </c>
      <c r="F181" s="1">
        <f t="shared" si="47"/>
        <v>-4204.2857142857147</v>
      </c>
      <c r="G181" s="1">
        <f t="shared" si="48"/>
        <v>98420.103059062487</v>
      </c>
      <c r="H181" s="1">
        <f t="shared" si="49"/>
        <v>34580.249999999985</v>
      </c>
      <c r="I181" s="1">
        <f t="shared" si="58"/>
        <v>0</v>
      </c>
      <c r="J181" s="1">
        <f t="shared" si="59"/>
        <v>0</v>
      </c>
      <c r="K181" s="1">
        <f t="shared" si="50"/>
        <v>145192986.59924918</v>
      </c>
      <c r="L181" s="1">
        <f t="shared" si="51"/>
        <v>51014067.439409882</v>
      </c>
      <c r="M181" s="1">
        <f t="shared" si="52"/>
        <v>-4612794.3729768172</v>
      </c>
      <c r="N181" s="1">
        <f t="shared" si="53"/>
        <v>-2024023.1822971553</v>
      </c>
      <c r="O181" s="1">
        <f t="shared" si="54"/>
        <v>145192986.59924918</v>
      </c>
      <c r="P181" s="1">
        <f t="shared" si="55"/>
        <v>51014067.439409882</v>
      </c>
      <c r="Q181">
        <f t="shared" si="60"/>
        <v>4612794.3729768172</v>
      </c>
      <c r="R181">
        <f t="shared" si="61"/>
        <v>2024023.1822971553</v>
      </c>
    </row>
    <row r="182" spans="1:18" x14ac:dyDescent="0.25">
      <c r="A182" s="1">
        <v>154</v>
      </c>
      <c r="B182" s="17">
        <f t="shared" si="45"/>
        <v>26.95</v>
      </c>
      <c r="C182" s="1">
        <f t="shared" si="56"/>
        <v>0</v>
      </c>
      <c r="D182" s="1">
        <f t="shared" si="57"/>
        <v>0</v>
      </c>
      <c r="E182" s="1">
        <f t="shared" si="46"/>
        <v>-9683.1216642857125</v>
      </c>
      <c r="F182" s="1">
        <f t="shared" si="47"/>
        <v>-4204.2857142857147</v>
      </c>
      <c r="G182" s="1">
        <f t="shared" si="48"/>
        <v>96734.434511250001</v>
      </c>
      <c r="H182" s="1">
        <f t="shared" si="49"/>
        <v>33844.5</v>
      </c>
      <c r="I182" s="1">
        <f t="shared" si="58"/>
        <v>0</v>
      </c>
      <c r="J182" s="1">
        <f t="shared" si="59"/>
        <v>0</v>
      </c>
      <c r="K182" s="1">
        <f t="shared" si="50"/>
        <v>142706225.83324552</v>
      </c>
      <c r="L182" s="1">
        <f t="shared" si="51"/>
        <v>49928661.749209695</v>
      </c>
      <c r="M182" s="1">
        <f t="shared" si="52"/>
        <v>-4661639.1124236025</v>
      </c>
      <c r="N182" s="1">
        <f t="shared" si="53"/>
        <v>-2024023.1822971553</v>
      </c>
      <c r="O182" s="1">
        <f t="shared" si="54"/>
        <v>142706225.83324552</v>
      </c>
      <c r="P182" s="1">
        <f t="shared" si="55"/>
        <v>49928661.749209695</v>
      </c>
      <c r="Q182">
        <f t="shared" si="60"/>
        <v>4661639.1124236025</v>
      </c>
      <c r="R182">
        <f t="shared" si="61"/>
        <v>2024023.1822971553</v>
      </c>
    </row>
    <row r="183" spans="1:18" x14ac:dyDescent="0.25">
      <c r="A183" s="1">
        <v>155</v>
      </c>
      <c r="B183" s="17">
        <f t="shared" si="45"/>
        <v>27.125</v>
      </c>
      <c r="C183" s="1">
        <f t="shared" si="56"/>
        <v>0</v>
      </c>
      <c r="D183" s="1">
        <f t="shared" si="57"/>
        <v>0</v>
      </c>
      <c r="E183" s="1">
        <f t="shared" si="46"/>
        <v>-9784.5815892857154</v>
      </c>
      <c r="F183" s="1">
        <f t="shared" si="47"/>
        <v>-4204.2857142857147</v>
      </c>
      <c r="G183" s="1">
        <f t="shared" si="48"/>
        <v>95031.010476562486</v>
      </c>
      <c r="H183" s="1">
        <f t="shared" si="49"/>
        <v>33108.75</v>
      </c>
      <c r="I183" s="1">
        <f t="shared" si="58"/>
        <v>0</v>
      </c>
      <c r="J183" s="1">
        <f t="shared" si="59"/>
        <v>0</v>
      </c>
      <c r="K183" s="1">
        <f t="shared" si="50"/>
        <v>140193271.51442304</v>
      </c>
      <c r="L183" s="1">
        <f t="shared" si="51"/>
        <v>48843256.059009492</v>
      </c>
      <c r="M183" s="1">
        <f t="shared" si="52"/>
        <v>-4710483.8518703906</v>
      </c>
      <c r="N183" s="1">
        <f t="shared" si="53"/>
        <v>-2024023.1822971553</v>
      </c>
      <c r="O183" s="1">
        <f t="shared" si="54"/>
        <v>140193271.51442304</v>
      </c>
      <c r="P183" s="1">
        <f t="shared" si="55"/>
        <v>48843256.059009492</v>
      </c>
      <c r="Q183">
        <f t="shared" si="60"/>
        <v>4710483.8518703906</v>
      </c>
      <c r="R183">
        <f t="shared" si="61"/>
        <v>2024023.1822971553</v>
      </c>
    </row>
    <row r="184" spans="1:18" x14ac:dyDescent="0.25">
      <c r="A184" s="1">
        <v>156</v>
      </c>
      <c r="B184" s="17">
        <f t="shared" si="45"/>
        <v>27.299999999999997</v>
      </c>
      <c r="C184" s="1">
        <f t="shared" si="56"/>
        <v>0</v>
      </c>
      <c r="D184" s="1">
        <f t="shared" si="57"/>
        <v>0</v>
      </c>
      <c r="E184" s="1">
        <f t="shared" si="46"/>
        <v>-9886.0415142857128</v>
      </c>
      <c r="F184" s="1">
        <f t="shared" si="47"/>
        <v>-4204.2857142857147</v>
      </c>
      <c r="G184" s="1">
        <f t="shared" si="48"/>
        <v>93309.830954999983</v>
      </c>
      <c r="H184" s="1">
        <f t="shared" si="49"/>
        <v>32373</v>
      </c>
      <c r="I184" s="1">
        <f t="shared" si="58"/>
        <v>0</v>
      </c>
      <c r="J184" s="1">
        <f t="shared" si="59"/>
        <v>0</v>
      </c>
      <c r="K184" s="1">
        <f t="shared" si="50"/>
        <v>137654123.64278185</v>
      </c>
      <c r="L184" s="1">
        <f t="shared" si="51"/>
        <v>47757850.368809275</v>
      </c>
      <c r="M184" s="1">
        <f t="shared" si="52"/>
        <v>-4759328.5913171759</v>
      </c>
      <c r="N184" s="1">
        <f t="shared" si="53"/>
        <v>-2024023.1822971553</v>
      </c>
      <c r="O184" s="1">
        <f t="shared" si="54"/>
        <v>137654123.64278185</v>
      </c>
      <c r="P184" s="1">
        <f t="shared" si="55"/>
        <v>47757850.368809275</v>
      </c>
      <c r="Q184">
        <f t="shared" si="60"/>
        <v>4759328.5913171759</v>
      </c>
      <c r="R184">
        <f t="shared" si="61"/>
        <v>2024023.1822971553</v>
      </c>
    </row>
    <row r="185" spans="1:18" x14ac:dyDescent="0.25">
      <c r="A185" s="1">
        <v>157</v>
      </c>
      <c r="B185" s="17">
        <f t="shared" si="45"/>
        <v>27.474999999999998</v>
      </c>
      <c r="C185" s="1">
        <f t="shared" si="56"/>
        <v>0</v>
      </c>
      <c r="D185" s="1">
        <f t="shared" si="57"/>
        <v>0</v>
      </c>
      <c r="E185" s="1">
        <f t="shared" si="46"/>
        <v>-9987.501439285712</v>
      </c>
      <c r="F185" s="1">
        <f t="shared" si="47"/>
        <v>-4204.2857142857147</v>
      </c>
      <c r="G185" s="1">
        <f t="shared" si="48"/>
        <v>91570.895946562479</v>
      </c>
      <c r="H185" s="1">
        <f t="shared" si="49"/>
        <v>31637.249999999985</v>
      </c>
      <c r="I185" s="1">
        <f t="shared" si="58"/>
        <v>0</v>
      </c>
      <c r="J185" s="1">
        <f t="shared" si="59"/>
        <v>0</v>
      </c>
      <c r="K185" s="1">
        <f t="shared" si="50"/>
        <v>135088782.21832189</v>
      </c>
      <c r="L185" s="1">
        <f t="shared" si="51"/>
        <v>46672444.678609043</v>
      </c>
      <c r="M185" s="1">
        <f t="shared" si="52"/>
        <v>-4808173.3307639612</v>
      </c>
      <c r="N185" s="1">
        <f t="shared" si="53"/>
        <v>-2024023.1822971553</v>
      </c>
      <c r="O185" s="1">
        <f t="shared" si="54"/>
        <v>135088782.21832189</v>
      </c>
      <c r="P185" s="1">
        <f t="shared" si="55"/>
        <v>46672444.678609043</v>
      </c>
      <c r="Q185">
        <f t="shared" si="60"/>
        <v>4808173.3307639612</v>
      </c>
      <c r="R185">
        <f t="shared" si="61"/>
        <v>2024023.1822971553</v>
      </c>
    </row>
    <row r="186" spans="1:18" x14ac:dyDescent="0.25">
      <c r="A186" s="1">
        <v>158</v>
      </c>
      <c r="B186" s="17">
        <f t="shared" si="45"/>
        <v>27.65</v>
      </c>
      <c r="C186" s="1">
        <f t="shared" si="56"/>
        <v>0</v>
      </c>
      <c r="D186" s="1">
        <f t="shared" si="57"/>
        <v>0</v>
      </c>
      <c r="E186" s="1">
        <f t="shared" si="46"/>
        <v>-10088.961364285715</v>
      </c>
      <c r="F186" s="1">
        <f t="shared" si="47"/>
        <v>-4204.2857142857147</v>
      </c>
      <c r="G186" s="1">
        <f t="shared" si="48"/>
        <v>89814.205451250033</v>
      </c>
      <c r="H186" s="1">
        <f t="shared" si="49"/>
        <v>30901.499999999985</v>
      </c>
      <c r="I186" s="1">
        <f t="shared" si="58"/>
        <v>0</v>
      </c>
      <c r="J186" s="1">
        <f t="shared" si="59"/>
        <v>0</v>
      </c>
      <c r="K186" s="1">
        <f t="shared" si="50"/>
        <v>132497247.24104325</v>
      </c>
      <c r="L186" s="1">
        <f t="shared" si="51"/>
        <v>45587038.988408834</v>
      </c>
      <c r="M186" s="1">
        <f t="shared" si="52"/>
        <v>-4857018.0702107484</v>
      </c>
      <c r="N186" s="1">
        <f t="shared" si="53"/>
        <v>-2024023.1822971553</v>
      </c>
      <c r="O186" s="1">
        <f t="shared" si="54"/>
        <v>132497247.24104325</v>
      </c>
      <c r="P186" s="1">
        <f t="shared" si="55"/>
        <v>45587038.988408834</v>
      </c>
      <c r="Q186">
        <f t="shared" si="60"/>
        <v>4857018.0702107484</v>
      </c>
      <c r="R186">
        <f t="shared" si="61"/>
        <v>2024023.1822971553</v>
      </c>
    </row>
    <row r="187" spans="1:18" x14ac:dyDescent="0.25">
      <c r="A187" s="1">
        <v>159</v>
      </c>
      <c r="B187" s="17">
        <f t="shared" si="45"/>
        <v>27.824999999999999</v>
      </c>
      <c r="C187" s="1">
        <f t="shared" si="56"/>
        <v>0</v>
      </c>
      <c r="D187" s="1">
        <f t="shared" si="57"/>
        <v>0</v>
      </c>
      <c r="E187" s="1">
        <f t="shared" si="46"/>
        <v>-10190.421289285714</v>
      </c>
      <c r="F187" s="1">
        <f t="shared" si="47"/>
        <v>-4204.2857142857147</v>
      </c>
      <c r="G187" s="1">
        <f t="shared" si="48"/>
        <v>88039.759469062497</v>
      </c>
      <c r="H187" s="1">
        <f t="shared" si="49"/>
        <v>30165.749999999971</v>
      </c>
      <c r="I187" s="1">
        <f t="shared" si="58"/>
        <v>0</v>
      </c>
      <c r="J187" s="1">
        <f t="shared" si="59"/>
        <v>0</v>
      </c>
      <c r="K187" s="1">
        <f t="shared" si="50"/>
        <v>129879518.71094574</v>
      </c>
      <c r="L187" s="1">
        <f t="shared" si="51"/>
        <v>44501633.298208602</v>
      </c>
      <c r="M187" s="1">
        <f t="shared" si="52"/>
        <v>-4905862.8096575337</v>
      </c>
      <c r="N187" s="1">
        <f t="shared" si="53"/>
        <v>-2024023.1822971553</v>
      </c>
      <c r="O187" s="1">
        <f t="shared" si="54"/>
        <v>129879518.71094574</v>
      </c>
      <c r="P187" s="1">
        <f t="shared" si="55"/>
        <v>44501633.298208602</v>
      </c>
      <c r="Q187">
        <f t="shared" si="60"/>
        <v>4905862.8096575337</v>
      </c>
      <c r="R187">
        <f t="shared" si="61"/>
        <v>2024023.1822971553</v>
      </c>
    </row>
    <row r="188" spans="1:18" x14ac:dyDescent="0.25">
      <c r="A188" s="1">
        <v>160</v>
      </c>
      <c r="B188" s="17">
        <f t="shared" ref="B188:B228" si="62">length/length_division*A188</f>
        <v>28</v>
      </c>
      <c r="C188" s="1">
        <f t="shared" si="56"/>
        <v>0</v>
      </c>
      <c r="D188" s="1">
        <f t="shared" si="57"/>
        <v>0</v>
      </c>
      <c r="E188" s="1">
        <f t="shared" si="46"/>
        <v>-10291.881214285713</v>
      </c>
      <c r="F188" s="1">
        <f t="shared" si="47"/>
        <v>-4204.2857142857147</v>
      </c>
      <c r="G188" s="1">
        <f t="shared" si="48"/>
        <v>86247.558000000019</v>
      </c>
      <c r="H188" s="1">
        <f t="shared" si="49"/>
        <v>29430</v>
      </c>
      <c r="I188" s="1">
        <f t="shared" si="58"/>
        <v>0</v>
      </c>
      <c r="J188" s="1">
        <f t="shared" si="59"/>
        <v>0</v>
      </c>
      <c r="K188" s="1">
        <f t="shared" si="50"/>
        <v>127235596.62802953</v>
      </c>
      <c r="L188" s="1">
        <f t="shared" si="51"/>
        <v>43416227.608008429</v>
      </c>
      <c r="M188" s="1">
        <f t="shared" si="52"/>
        <v>-4954707.5491043199</v>
      </c>
      <c r="N188" s="1">
        <f t="shared" si="53"/>
        <v>-2024023.1822971553</v>
      </c>
      <c r="O188" s="1">
        <f t="shared" si="54"/>
        <v>127235596.62802953</v>
      </c>
      <c r="P188" s="1">
        <f t="shared" si="55"/>
        <v>43416227.608008429</v>
      </c>
      <c r="Q188">
        <f t="shared" si="60"/>
        <v>4954707.5491043199</v>
      </c>
      <c r="R188">
        <f t="shared" si="61"/>
        <v>2024023.1822971553</v>
      </c>
    </row>
    <row r="189" spans="1:18" x14ac:dyDescent="0.25">
      <c r="A189" s="1">
        <v>161</v>
      </c>
      <c r="B189" s="17">
        <f t="shared" si="62"/>
        <v>28.174999999999997</v>
      </c>
      <c r="C189" s="1">
        <f t="shared" si="56"/>
        <v>0</v>
      </c>
      <c r="D189" s="1">
        <f t="shared" si="57"/>
        <v>0</v>
      </c>
      <c r="E189" s="1">
        <f t="shared" si="46"/>
        <v>-10393.341139285714</v>
      </c>
      <c r="F189" s="1">
        <f t="shared" si="47"/>
        <v>-4204.2857142857147</v>
      </c>
      <c r="G189" s="1">
        <f t="shared" si="48"/>
        <v>84437.601044062525</v>
      </c>
      <c r="H189" s="1">
        <f t="shared" si="49"/>
        <v>28694.25</v>
      </c>
      <c r="I189" s="1">
        <f t="shared" si="58"/>
        <v>0</v>
      </c>
      <c r="J189" s="1">
        <f t="shared" si="59"/>
        <v>0</v>
      </c>
      <c r="K189" s="1">
        <f t="shared" si="50"/>
        <v>124565480.99229455</v>
      </c>
      <c r="L189" s="1">
        <f t="shared" si="51"/>
        <v>42330821.91780822</v>
      </c>
      <c r="M189" s="1">
        <f t="shared" si="52"/>
        <v>-5003552.2885511061</v>
      </c>
      <c r="N189" s="1">
        <f t="shared" si="53"/>
        <v>-2024023.1822971553</v>
      </c>
      <c r="O189" s="1">
        <f t="shared" si="54"/>
        <v>124565480.99229455</v>
      </c>
      <c r="P189" s="1">
        <f t="shared" si="55"/>
        <v>42330821.91780822</v>
      </c>
      <c r="Q189">
        <f t="shared" si="60"/>
        <v>5003552.2885511061</v>
      </c>
      <c r="R189">
        <f t="shared" si="61"/>
        <v>2024023.1822971553</v>
      </c>
    </row>
    <row r="190" spans="1:18" x14ac:dyDescent="0.25">
      <c r="A190" s="1">
        <v>162</v>
      </c>
      <c r="B190" s="17">
        <f t="shared" si="62"/>
        <v>28.349999999999998</v>
      </c>
      <c r="C190" s="1">
        <f t="shared" si="56"/>
        <v>0</v>
      </c>
      <c r="D190" s="1">
        <f t="shared" si="57"/>
        <v>0</v>
      </c>
      <c r="E190" s="1">
        <f t="shared" si="46"/>
        <v>-10494.801064285712</v>
      </c>
      <c r="F190" s="1">
        <f t="shared" si="47"/>
        <v>-4204.2857142857147</v>
      </c>
      <c r="G190" s="1">
        <f t="shared" si="48"/>
        <v>82609.888601250001</v>
      </c>
      <c r="H190" s="1">
        <f t="shared" si="49"/>
        <v>27958.499999999985</v>
      </c>
      <c r="I190" s="1">
        <f t="shared" si="58"/>
        <v>0</v>
      </c>
      <c r="J190" s="1">
        <f t="shared" si="59"/>
        <v>0</v>
      </c>
      <c r="K190" s="1">
        <f t="shared" si="50"/>
        <v>121869171.80374078</v>
      </c>
      <c r="L190" s="1">
        <f t="shared" si="51"/>
        <v>41245416.227607988</v>
      </c>
      <c r="M190" s="1">
        <f t="shared" si="52"/>
        <v>-5052397.0279978905</v>
      </c>
      <c r="N190" s="1">
        <f t="shared" si="53"/>
        <v>-2024023.1822971553</v>
      </c>
      <c r="O190" s="1">
        <f t="shared" si="54"/>
        <v>121869171.80374078</v>
      </c>
      <c r="P190" s="1">
        <f t="shared" si="55"/>
        <v>41245416.227607988</v>
      </c>
      <c r="Q190">
        <f t="shared" si="60"/>
        <v>5052397.0279978905</v>
      </c>
      <c r="R190">
        <f t="shared" si="61"/>
        <v>2024023.1822971553</v>
      </c>
    </row>
    <row r="191" spans="1:18" x14ac:dyDescent="0.25">
      <c r="A191" s="1">
        <v>163</v>
      </c>
      <c r="B191" s="17">
        <f t="shared" si="62"/>
        <v>28.524999999999999</v>
      </c>
      <c r="C191" s="1">
        <f t="shared" si="56"/>
        <v>0</v>
      </c>
      <c r="D191" s="1">
        <f t="shared" si="57"/>
        <v>0</v>
      </c>
      <c r="E191" s="1">
        <f t="shared" si="46"/>
        <v>-10596.260989285714</v>
      </c>
      <c r="F191" s="1">
        <f t="shared" si="47"/>
        <v>-4204.2857142857147</v>
      </c>
      <c r="G191" s="1">
        <f t="shared" si="48"/>
        <v>80764.42067156249</v>
      </c>
      <c r="H191" s="1">
        <f t="shared" si="49"/>
        <v>27222.749999999971</v>
      </c>
      <c r="I191" s="1">
        <f t="shared" si="58"/>
        <v>0</v>
      </c>
      <c r="J191" s="1">
        <f t="shared" si="59"/>
        <v>0</v>
      </c>
      <c r="K191" s="1">
        <f t="shared" si="50"/>
        <v>119146669.06236826</v>
      </c>
      <c r="L191" s="1">
        <f t="shared" si="51"/>
        <v>40160010.537407756</v>
      </c>
      <c r="M191" s="1">
        <f t="shared" si="52"/>
        <v>-5101241.7674446786</v>
      </c>
      <c r="N191" s="1">
        <f t="shared" si="53"/>
        <v>-2024023.1822971553</v>
      </c>
      <c r="O191" s="1">
        <f t="shared" si="54"/>
        <v>119146669.06236826</v>
      </c>
      <c r="P191" s="1">
        <f t="shared" si="55"/>
        <v>40160010.537407756</v>
      </c>
      <c r="Q191">
        <f t="shared" si="60"/>
        <v>5101241.7674446786</v>
      </c>
      <c r="R191">
        <f t="shared" si="61"/>
        <v>2024023.1822971553</v>
      </c>
    </row>
    <row r="192" spans="1:18" x14ac:dyDescent="0.25">
      <c r="A192" s="1">
        <v>164</v>
      </c>
      <c r="B192" s="17">
        <f t="shared" si="62"/>
        <v>28.7</v>
      </c>
      <c r="C192" s="1">
        <f t="shared" si="56"/>
        <v>0</v>
      </c>
      <c r="D192" s="1">
        <f t="shared" si="57"/>
        <v>0</v>
      </c>
      <c r="E192" s="1">
        <f t="shared" si="46"/>
        <v>-10697.720914285714</v>
      </c>
      <c r="F192" s="1">
        <f t="shared" si="47"/>
        <v>-4204.2857142857147</v>
      </c>
      <c r="G192" s="1">
        <f t="shared" si="48"/>
        <v>78901.197255000006</v>
      </c>
      <c r="H192" s="1">
        <f t="shared" si="49"/>
        <v>26486.999999999971</v>
      </c>
      <c r="I192" s="1">
        <f t="shared" si="58"/>
        <v>0</v>
      </c>
      <c r="J192" s="1">
        <f t="shared" si="59"/>
        <v>0</v>
      </c>
      <c r="K192" s="1">
        <f t="shared" si="50"/>
        <v>116397972.76817703</v>
      </c>
      <c r="L192" s="1">
        <f t="shared" si="51"/>
        <v>39074604.847207546</v>
      </c>
      <c r="M192" s="1">
        <f t="shared" si="52"/>
        <v>-5150086.5068914648</v>
      </c>
      <c r="N192" s="1">
        <f t="shared" si="53"/>
        <v>-2024023.1822971553</v>
      </c>
      <c r="O192" s="1">
        <f t="shared" si="54"/>
        <v>116397972.76817703</v>
      </c>
      <c r="P192" s="1">
        <f t="shared" si="55"/>
        <v>39074604.847207546</v>
      </c>
      <c r="Q192">
        <f t="shared" si="60"/>
        <v>5150086.5068914648</v>
      </c>
      <c r="R192">
        <f t="shared" si="61"/>
        <v>2024023.1822971553</v>
      </c>
    </row>
    <row r="193" spans="1:18" x14ac:dyDescent="0.25">
      <c r="A193" s="1">
        <v>165</v>
      </c>
      <c r="B193" s="17">
        <f t="shared" si="62"/>
        <v>28.874999999999996</v>
      </c>
      <c r="C193" s="1">
        <f t="shared" si="56"/>
        <v>0</v>
      </c>
      <c r="D193" s="1">
        <f t="shared" si="57"/>
        <v>0</v>
      </c>
      <c r="E193" s="1">
        <f t="shared" ref="E193:E228" si="63">IF(B193&lt;force_position,ay-(mass_per_length*B193*gravity),ay-(mass_per_length*B193*gravity)-force)</f>
        <v>-10799.180839285713</v>
      </c>
      <c r="F193" s="1">
        <f t="shared" ref="F193:F228" si="64">IF(B193&lt;force_position_0,ay_0-(mass_per_length_0*B193*gravity_0),ay_0-(mass_per_length_0*B193*gravity_0)-force_0)</f>
        <v>-4204.2857142857147</v>
      </c>
      <c r="G193" s="1">
        <f t="shared" ref="G193:G228" si="65">IF(B193&lt;force_position,(ay*B193)-(0.5*mass_per_length*gravity*B193*B193),(ay*B193)-(0.5*mass_per_length*gravity*B193*B193)-force*(B193-force_position))</f>
        <v>77020.218351562507</v>
      </c>
      <c r="H193" s="1">
        <f t="shared" ref="H193:H228" si="66">IF(B193&lt;force_position_0,(ay_0*B193)-(0.5*mass_per_length_0*gravity_0*B193*B193),(ay_0*B193)-(0.5*mass_per_length_0*gravity_0*B193*B193)-force_0*(B193-force_position_0))</f>
        <v>25751.25</v>
      </c>
      <c r="I193" s="1">
        <f t="shared" si="58"/>
        <v>0</v>
      </c>
      <c r="J193" s="1">
        <f t="shared" si="59"/>
        <v>0</v>
      </c>
      <c r="K193" s="1">
        <f t="shared" ref="K193:K228" si="67">((G193*(0.5*h))/(ix))*(100000000/1000)</f>
        <v>113623082.92116702</v>
      </c>
      <c r="L193" s="1">
        <f t="shared" ref="L193:L228" si="68">(H193*(0.5*h_0/1000))/(ix_0/100000000)</f>
        <v>37989199.157007374</v>
      </c>
      <c r="M193" s="1">
        <f t="shared" ref="M193:M228" si="69">((E193*q)/(ix*thickness_web))*((100000000*1000)/1000000000)</f>
        <v>-5198931.2463382501</v>
      </c>
      <c r="N193" s="1">
        <f t="shared" ref="N193:N228" si="70">((F193*q)/(ix*thickness_web))*((100000000*1000)/1000000000)</f>
        <v>-2024023.1822971553</v>
      </c>
      <c r="O193" s="1">
        <f t="shared" ref="O193:O228" si="71">(I193+K193)/2+SQRT( ((I193+K193)/2)^2 + 0 )</f>
        <v>113623082.92116702</v>
      </c>
      <c r="P193" s="1">
        <f t="shared" ref="P193:P228" si="72">(J193+L193)/2+SQRT( ((J193+L193)/2)^2 + 0 )</f>
        <v>37989199.157007374</v>
      </c>
      <c r="Q193">
        <f t="shared" si="60"/>
        <v>5198931.2463382501</v>
      </c>
      <c r="R193">
        <f t="shared" si="61"/>
        <v>2024023.1822971553</v>
      </c>
    </row>
    <row r="194" spans="1:18" x14ac:dyDescent="0.25">
      <c r="A194" s="1">
        <v>166</v>
      </c>
      <c r="B194" s="17">
        <f t="shared" si="62"/>
        <v>29.049999999999997</v>
      </c>
      <c r="C194" s="1">
        <f t="shared" si="56"/>
        <v>0</v>
      </c>
      <c r="D194" s="1">
        <f t="shared" si="57"/>
        <v>0</v>
      </c>
      <c r="E194" s="1">
        <f t="shared" si="63"/>
        <v>-10900.640764285712</v>
      </c>
      <c r="F194" s="1">
        <f t="shared" si="64"/>
        <v>-4204.2857142857147</v>
      </c>
      <c r="G194" s="1">
        <f t="shared" si="65"/>
        <v>75121.483961249964</v>
      </c>
      <c r="H194" s="1">
        <f t="shared" si="66"/>
        <v>25015.5</v>
      </c>
      <c r="I194" s="1">
        <f t="shared" si="58"/>
        <v>0</v>
      </c>
      <c r="J194" s="1">
        <f t="shared" si="59"/>
        <v>0</v>
      </c>
      <c r="K194" s="1">
        <f t="shared" si="67"/>
        <v>110821999.52133819</v>
      </c>
      <c r="L194" s="1">
        <f t="shared" si="68"/>
        <v>36903793.466807164</v>
      </c>
      <c r="M194" s="1">
        <f t="shared" si="69"/>
        <v>-5247775.9857850363</v>
      </c>
      <c r="N194" s="1">
        <f t="shared" si="70"/>
        <v>-2024023.1822971553</v>
      </c>
      <c r="O194" s="1">
        <f t="shared" si="71"/>
        <v>110821999.52133819</v>
      </c>
      <c r="P194" s="1">
        <f t="shared" si="72"/>
        <v>36903793.466807164</v>
      </c>
      <c r="Q194">
        <f t="shared" si="60"/>
        <v>5247775.9857850363</v>
      </c>
      <c r="R194">
        <f t="shared" si="61"/>
        <v>2024023.1822971553</v>
      </c>
    </row>
    <row r="195" spans="1:18" x14ac:dyDescent="0.25">
      <c r="A195" s="1">
        <v>167</v>
      </c>
      <c r="B195" s="17">
        <f t="shared" si="62"/>
        <v>29.224999999999998</v>
      </c>
      <c r="C195" s="1">
        <f t="shared" si="56"/>
        <v>0</v>
      </c>
      <c r="D195" s="1">
        <f t="shared" si="57"/>
        <v>0</v>
      </c>
      <c r="E195" s="1">
        <f t="shared" si="63"/>
        <v>-11002.100689285715</v>
      </c>
      <c r="F195" s="1">
        <f t="shared" si="64"/>
        <v>-4204.2857142857147</v>
      </c>
      <c r="G195" s="1">
        <f t="shared" si="65"/>
        <v>73204.994084062491</v>
      </c>
      <c r="H195" s="1">
        <f t="shared" si="66"/>
        <v>24279.75</v>
      </c>
      <c r="I195" s="1">
        <f t="shared" si="58"/>
        <v>0</v>
      </c>
      <c r="J195" s="1">
        <f t="shared" si="59"/>
        <v>0</v>
      </c>
      <c r="K195" s="1">
        <f t="shared" si="67"/>
        <v>107994722.56869072</v>
      </c>
      <c r="L195" s="1">
        <f t="shared" si="68"/>
        <v>35818387.776606955</v>
      </c>
      <c r="M195" s="1">
        <f t="shared" si="69"/>
        <v>-5296620.7252318226</v>
      </c>
      <c r="N195" s="1">
        <f t="shared" si="70"/>
        <v>-2024023.1822971553</v>
      </c>
      <c r="O195" s="1">
        <f t="shared" si="71"/>
        <v>107994722.56869072</v>
      </c>
      <c r="P195" s="1">
        <f t="shared" si="72"/>
        <v>35818387.776606955</v>
      </c>
      <c r="Q195">
        <f t="shared" si="60"/>
        <v>5296620.7252318226</v>
      </c>
      <c r="R195">
        <f t="shared" si="61"/>
        <v>2024023.1822971553</v>
      </c>
    </row>
    <row r="196" spans="1:18" x14ac:dyDescent="0.25">
      <c r="A196" s="1">
        <v>168</v>
      </c>
      <c r="B196" s="17">
        <f t="shared" si="62"/>
        <v>29.4</v>
      </c>
      <c r="C196" s="1">
        <f t="shared" si="56"/>
        <v>0</v>
      </c>
      <c r="D196" s="1">
        <f t="shared" si="57"/>
        <v>0</v>
      </c>
      <c r="E196" s="1">
        <f t="shared" si="63"/>
        <v>-11103.560614285714</v>
      </c>
      <c r="F196" s="1">
        <f t="shared" si="64"/>
        <v>-4204.2857142857147</v>
      </c>
      <c r="G196" s="1">
        <f t="shared" si="65"/>
        <v>71270.748720000032</v>
      </c>
      <c r="H196" s="1">
        <f t="shared" si="66"/>
        <v>23543.999999999971</v>
      </c>
      <c r="I196" s="1">
        <f t="shared" si="58"/>
        <v>0</v>
      </c>
      <c r="J196" s="1">
        <f t="shared" si="59"/>
        <v>0</v>
      </c>
      <c r="K196" s="1">
        <f t="shared" si="67"/>
        <v>105141252.06322451</v>
      </c>
      <c r="L196" s="1">
        <f t="shared" si="68"/>
        <v>34732982.0864067</v>
      </c>
      <c r="M196" s="1">
        <f t="shared" si="69"/>
        <v>-5345465.4646786088</v>
      </c>
      <c r="N196" s="1">
        <f t="shared" si="70"/>
        <v>-2024023.1822971553</v>
      </c>
      <c r="O196" s="1">
        <f t="shared" si="71"/>
        <v>105141252.06322451</v>
      </c>
      <c r="P196" s="1">
        <f t="shared" si="72"/>
        <v>34732982.0864067</v>
      </c>
      <c r="Q196">
        <f t="shared" si="60"/>
        <v>5345465.4646786088</v>
      </c>
      <c r="R196">
        <f t="shared" si="61"/>
        <v>2024023.1822971553</v>
      </c>
    </row>
    <row r="197" spans="1:18" x14ac:dyDescent="0.25">
      <c r="A197" s="1">
        <v>169</v>
      </c>
      <c r="B197" s="17">
        <f t="shared" si="62"/>
        <v>29.574999999999999</v>
      </c>
      <c r="C197" s="1">
        <f t="shared" si="56"/>
        <v>0</v>
      </c>
      <c r="D197" s="1">
        <f t="shared" si="57"/>
        <v>0</v>
      </c>
      <c r="E197" s="1">
        <f t="shared" si="63"/>
        <v>-11205.020539285713</v>
      </c>
      <c r="F197" s="1">
        <f t="shared" si="64"/>
        <v>-4204.2857142857147</v>
      </c>
      <c r="G197" s="1">
        <f t="shared" si="65"/>
        <v>69318.747869062499</v>
      </c>
      <c r="H197" s="1">
        <f t="shared" si="66"/>
        <v>22808.249999999971</v>
      </c>
      <c r="I197" s="1">
        <f t="shared" si="58"/>
        <v>0</v>
      </c>
      <c r="J197" s="1">
        <f t="shared" si="59"/>
        <v>0</v>
      </c>
      <c r="K197" s="1">
        <f t="shared" si="67"/>
        <v>102261588.00493942</v>
      </c>
      <c r="L197" s="1">
        <f t="shared" si="68"/>
        <v>33647576.396206491</v>
      </c>
      <c r="M197" s="1">
        <f t="shared" si="69"/>
        <v>-5394310.204125395</v>
      </c>
      <c r="N197" s="1">
        <f t="shared" si="70"/>
        <v>-2024023.1822971553</v>
      </c>
      <c r="O197" s="1">
        <f t="shared" si="71"/>
        <v>102261588.00493942</v>
      </c>
      <c r="P197" s="1">
        <f t="shared" si="72"/>
        <v>33647576.396206491</v>
      </c>
      <c r="Q197">
        <f t="shared" si="60"/>
        <v>5394310.204125395</v>
      </c>
      <c r="R197">
        <f t="shared" si="61"/>
        <v>2024023.1822971553</v>
      </c>
    </row>
    <row r="198" spans="1:18" x14ac:dyDescent="0.25">
      <c r="A198" s="1">
        <v>170</v>
      </c>
      <c r="B198" s="17">
        <f t="shared" si="62"/>
        <v>29.749999999999996</v>
      </c>
      <c r="C198" s="1">
        <f t="shared" si="56"/>
        <v>0</v>
      </c>
      <c r="D198" s="1">
        <f t="shared" si="57"/>
        <v>0</v>
      </c>
      <c r="E198" s="1">
        <f t="shared" si="63"/>
        <v>-11306.480464285713</v>
      </c>
      <c r="F198" s="1">
        <f t="shared" si="64"/>
        <v>-4204.2857142857147</v>
      </c>
      <c r="G198" s="1">
        <f t="shared" si="65"/>
        <v>67348.991531250067</v>
      </c>
      <c r="H198" s="1">
        <f t="shared" si="66"/>
        <v>22072.5</v>
      </c>
      <c r="I198" s="1">
        <f t="shared" si="58"/>
        <v>0</v>
      </c>
      <c r="J198" s="1">
        <f t="shared" si="59"/>
        <v>0</v>
      </c>
      <c r="K198" s="1">
        <f t="shared" si="67"/>
        <v>99355730.393835708</v>
      </c>
      <c r="L198" s="1">
        <f t="shared" si="68"/>
        <v>32562170.706006326</v>
      </c>
      <c r="M198" s="1">
        <f t="shared" si="69"/>
        <v>-5443154.9435721794</v>
      </c>
      <c r="N198" s="1">
        <f t="shared" si="70"/>
        <v>-2024023.1822971553</v>
      </c>
      <c r="O198" s="1">
        <f t="shared" si="71"/>
        <v>99355730.393835708</v>
      </c>
      <c r="P198" s="1">
        <f t="shared" si="72"/>
        <v>32562170.706006326</v>
      </c>
      <c r="Q198">
        <f t="shared" si="60"/>
        <v>5443154.9435721794</v>
      </c>
      <c r="R198">
        <f t="shared" si="61"/>
        <v>2024023.1822971553</v>
      </c>
    </row>
    <row r="199" spans="1:18" x14ac:dyDescent="0.25">
      <c r="A199" s="1">
        <v>171</v>
      </c>
      <c r="B199" s="17">
        <f t="shared" si="62"/>
        <v>29.924999999999997</v>
      </c>
      <c r="C199" s="1">
        <f t="shared" si="56"/>
        <v>0</v>
      </c>
      <c r="D199" s="1">
        <f t="shared" si="57"/>
        <v>0</v>
      </c>
      <c r="E199" s="1">
        <f t="shared" si="63"/>
        <v>-11407.940389285712</v>
      </c>
      <c r="F199" s="1">
        <f t="shared" si="64"/>
        <v>-4204.2857142857147</v>
      </c>
      <c r="G199" s="1">
        <f t="shared" si="65"/>
        <v>65361.479706562503</v>
      </c>
      <c r="H199" s="1">
        <f t="shared" si="66"/>
        <v>21336.75</v>
      </c>
      <c r="I199" s="1">
        <f t="shared" si="58"/>
        <v>0</v>
      </c>
      <c r="J199" s="1">
        <f t="shared" si="59"/>
        <v>0</v>
      </c>
      <c r="K199" s="1">
        <f t="shared" si="67"/>
        <v>96423679.229913071</v>
      </c>
      <c r="L199" s="1">
        <f t="shared" si="68"/>
        <v>31476765.015806112</v>
      </c>
      <c r="M199" s="1">
        <f t="shared" si="69"/>
        <v>-5491999.6830189656</v>
      </c>
      <c r="N199" s="1">
        <f t="shared" si="70"/>
        <v>-2024023.1822971553</v>
      </c>
      <c r="O199" s="1">
        <f t="shared" si="71"/>
        <v>96423679.229913071</v>
      </c>
      <c r="P199" s="1">
        <f t="shared" si="72"/>
        <v>31476765.015806112</v>
      </c>
      <c r="Q199">
        <f t="shared" si="60"/>
        <v>5491999.6830189656</v>
      </c>
      <c r="R199">
        <f t="shared" si="61"/>
        <v>2024023.1822971553</v>
      </c>
    </row>
    <row r="200" spans="1:18" x14ac:dyDescent="0.25">
      <c r="A200" s="1">
        <v>172</v>
      </c>
      <c r="B200" s="17">
        <f t="shared" si="62"/>
        <v>30.099999999999998</v>
      </c>
      <c r="C200" s="1">
        <f t="shared" si="56"/>
        <v>0</v>
      </c>
      <c r="D200" s="1">
        <f t="shared" si="57"/>
        <v>0</v>
      </c>
      <c r="E200" s="1">
        <f t="shared" si="63"/>
        <v>-11509.400314285715</v>
      </c>
      <c r="F200" s="1">
        <f t="shared" si="64"/>
        <v>-4204.2857142857147</v>
      </c>
      <c r="G200" s="1">
        <f t="shared" si="65"/>
        <v>63356.21239500001</v>
      </c>
      <c r="H200" s="1">
        <f t="shared" si="66"/>
        <v>20601</v>
      </c>
      <c r="I200" s="1">
        <f t="shared" si="58"/>
        <v>0</v>
      </c>
      <c r="J200" s="1">
        <f t="shared" si="59"/>
        <v>0</v>
      </c>
      <c r="K200" s="1">
        <f t="shared" si="67"/>
        <v>93465434.513171777</v>
      </c>
      <c r="L200" s="1">
        <f t="shared" si="68"/>
        <v>30391359.325605903</v>
      </c>
      <c r="M200" s="1">
        <f t="shared" si="69"/>
        <v>-5540844.4224657537</v>
      </c>
      <c r="N200" s="1">
        <f t="shared" si="70"/>
        <v>-2024023.1822971553</v>
      </c>
      <c r="O200" s="1">
        <f t="shared" si="71"/>
        <v>93465434.513171777</v>
      </c>
      <c r="P200" s="1">
        <f t="shared" si="72"/>
        <v>30391359.325605903</v>
      </c>
      <c r="Q200">
        <f t="shared" si="60"/>
        <v>5540844.4224657537</v>
      </c>
      <c r="R200">
        <f t="shared" si="61"/>
        <v>2024023.1822971553</v>
      </c>
    </row>
    <row r="201" spans="1:18" x14ac:dyDescent="0.25">
      <c r="A201" s="1">
        <v>173</v>
      </c>
      <c r="B201" s="17">
        <f t="shared" si="62"/>
        <v>30.274999999999999</v>
      </c>
      <c r="C201" s="1">
        <f t="shared" si="56"/>
        <v>0</v>
      </c>
      <c r="D201" s="1">
        <f t="shared" si="57"/>
        <v>0</v>
      </c>
      <c r="E201" s="1">
        <f t="shared" si="63"/>
        <v>-11610.860239285714</v>
      </c>
      <c r="F201" s="1">
        <f t="shared" si="64"/>
        <v>-4204.2857142857147</v>
      </c>
      <c r="G201" s="1">
        <f t="shared" si="65"/>
        <v>61333.18959656253</v>
      </c>
      <c r="H201" s="1">
        <f t="shared" si="66"/>
        <v>19865.249999999971</v>
      </c>
      <c r="I201" s="1">
        <f t="shared" si="58"/>
        <v>0</v>
      </c>
      <c r="J201" s="1">
        <f t="shared" si="59"/>
        <v>0</v>
      </c>
      <c r="K201" s="1">
        <f t="shared" si="67"/>
        <v>90480996.243611738</v>
      </c>
      <c r="L201" s="1">
        <f t="shared" si="68"/>
        <v>29305953.635405648</v>
      </c>
      <c r="M201" s="1">
        <f t="shared" si="69"/>
        <v>-5589689.16191254</v>
      </c>
      <c r="N201" s="1">
        <f t="shared" si="70"/>
        <v>-2024023.1822971553</v>
      </c>
      <c r="O201" s="1">
        <f t="shared" si="71"/>
        <v>90480996.243611738</v>
      </c>
      <c r="P201" s="1">
        <f t="shared" si="72"/>
        <v>29305953.635405648</v>
      </c>
      <c r="Q201">
        <f t="shared" si="60"/>
        <v>5589689.16191254</v>
      </c>
      <c r="R201">
        <f t="shared" si="61"/>
        <v>2024023.1822971553</v>
      </c>
    </row>
    <row r="202" spans="1:18" x14ac:dyDescent="0.25">
      <c r="A202" s="1">
        <v>174</v>
      </c>
      <c r="B202" s="17">
        <f t="shared" si="62"/>
        <v>30.45</v>
      </c>
      <c r="C202" s="1">
        <f t="shared" si="56"/>
        <v>0</v>
      </c>
      <c r="D202" s="1">
        <f t="shared" si="57"/>
        <v>0</v>
      </c>
      <c r="E202" s="1">
        <f t="shared" si="63"/>
        <v>-11712.320164285713</v>
      </c>
      <c r="F202" s="1">
        <f t="shared" si="64"/>
        <v>-4204.2857142857147</v>
      </c>
      <c r="G202" s="1">
        <f t="shared" si="65"/>
        <v>59292.411311249947</v>
      </c>
      <c r="H202" s="1">
        <f t="shared" si="66"/>
        <v>19129.499999999971</v>
      </c>
      <c r="I202" s="1">
        <f t="shared" si="58"/>
        <v>0</v>
      </c>
      <c r="J202" s="1">
        <f t="shared" si="59"/>
        <v>0</v>
      </c>
      <c r="K202" s="1">
        <f t="shared" si="67"/>
        <v>87470364.42123279</v>
      </c>
      <c r="L202" s="1">
        <f t="shared" si="68"/>
        <v>28220547.945205439</v>
      </c>
      <c r="M202" s="1">
        <f t="shared" si="69"/>
        <v>-5638533.9013593253</v>
      </c>
      <c r="N202" s="1">
        <f t="shared" si="70"/>
        <v>-2024023.1822971553</v>
      </c>
      <c r="O202" s="1">
        <f t="shared" si="71"/>
        <v>87470364.42123279</v>
      </c>
      <c r="P202" s="1">
        <f t="shared" si="72"/>
        <v>28220547.945205439</v>
      </c>
      <c r="Q202">
        <f t="shared" si="60"/>
        <v>5638533.9013593253</v>
      </c>
      <c r="R202">
        <f t="shared" si="61"/>
        <v>2024023.1822971553</v>
      </c>
    </row>
    <row r="203" spans="1:18" x14ac:dyDescent="0.25">
      <c r="A203" s="1">
        <v>175</v>
      </c>
      <c r="B203" s="17">
        <f t="shared" si="62"/>
        <v>30.624999999999996</v>
      </c>
      <c r="C203" s="1">
        <f t="shared" si="56"/>
        <v>0</v>
      </c>
      <c r="D203" s="1">
        <f t="shared" si="57"/>
        <v>0</v>
      </c>
      <c r="E203" s="1">
        <f t="shared" si="63"/>
        <v>-11813.780089285712</v>
      </c>
      <c r="F203" s="1">
        <f t="shared" si="64"/>
        <v>-4204.2857142857147</v>
      </c>
      <c r="G203" s="1">
        <f t="shared" si="65"/>
        <v>57233.877539062552</v>
      </c>
      <c r="H203" s="1">
        <f t="shared" si="66"/>
        <v>18393.75</v>
      </c>
      <c r="I203" s="1">
        <f t="shared" si="58"/>
        <v>0</v>
      </c>
      <c r="J203" s="1">
        <f t="shared" si="59"/>
        <v>0</v>
      </c>
      <c r="K203" s="1">
        <f t="shared" si="67"/>
        <v>84433539.046035379</v>
      </c>
      <c r="L203" s="1">
        <f t="shared" si="68"/>
        <v>27135142.25500527</v>
      </c>
      <c r="M203" s="1">
        <f t="shared" si="69"/>
        <v>-5687378.6408061106</v>
      </c>
      <c r="N203" s="1">
        <f t="shared" si="70"/>
        <v>-2024023.1822971553</v>
      </c>
      <c r="O203" s="1">
        <f t="shared" si="71"/>
        <v>84433539.046035379</v>
      </c>
      <c r="P203" s="1">
        <f t="shared" si="72"/>
        <v>27135142.25500527</v>
      </c>
      <c r="Q203">
        <f t="shared" si="60"/>
        <v>5687378.6408061106</v>
      </c>
      <c r="R203">
        <f t="shared" si="61"/>
        <v>2024023.1822971553</v>
      </c>
    </row>
    <row r="204" spans="1:18" x14ac:dyDescent="0.25">
      <c r="A204" s="1">
        <v>176</v>
      </c>
      <c r="B204" s="17">
        <f t="shared" si="62"/>
        <v>30.799999999999997</v>
      </c>
      <c r="C204" s="1">
        <f t="shared" si="56"/>
        <v>0</v>
      </c>
      <c r="D204" s="1">
        <f t="shared" si="57"/>
        <v>0</v>
      </c>
      <c r="E204" s="1">
        <f t="shared" si="63"/>
        <v>-11915.240014285715</v>
      </c>
      <c r="F204" s="1">
        <f t="shared" si="64"/>
        <v>-4204.2857142857147</v>
      </c>
      <c r="G204" s="1">
        <f t="shared" si="65"/>
        <v>55157.588279999996</v>
      </c>
      <c r="H204" s="1">
        <f t="shared" si="66"/>
        <v>17658</v>
      </c>
      <c r="I204" s="1">
        <f t="shared" si="58"/>
        <v>0</v>
      </c>
      <c r="J204" s="1">
        <f t="shared" si="59"/>
        <v>0</v>
      </c>
      <c r="K204" s="1">
        <f t="shared" si="67"/>
        <v>81370520.11801897</v>
      </c>
      <c r="L204" s="1">
        <f t="shared" si="68"/>
        <v>26049736.564805057</v>
      </c>
      <c r="M204" s="1">
        <f t="shared" si="69"/>
        <v>-5736223.3802528977</v>
      </c>
      <c r="N204" s="1">
        <f t="shared" si="70"/>
        <v>-2024023.1822971553</v>
      </c>
      <c r="O204" s="1">
        <f t="shared" si="71"/>
        <v>81370520.11801897</v>
      </c>
      <c r="P204" s="1">
        <f t="shared" si="72"/>
        <v>26049736.564805057</v>
      </c>
      <c r="Q204">
        <f t="shared" si="60"/>
        <v>5736223.3802528977</v>
      </c>
      <c r="R204">
        <f t="shared" si="61"/>
        <v>2024023.1822971553</v>
      </c>
    </row>
    <row r="205" spans="1:18" x14ac:dyDescent="0.25">
      <c r="A205" s="1">
        <v>177</v>
      </c>
      <c r="B205" s="17">
        <f t="shared" si="62"/>
        <v>30.974999999999998</v>
      </c>
      <c r="C205" s="1">
        <f t="shared" si="56"/>
        <v>0</v>
      </c>
      <c r="D205" s="1">
        <f t="shared" si="57"/>
        <v>0</v>
      </c>
      <c r="E205" s="1">
        <f t="shared" si="63"/>
        <v>-12016.699939285714</v>
      </c>
      <c r="F205" s="1">
        <f t="shared" si="64"/>
        <v>-4204.2857142857147</v>
      </c>
      <c r="G205" s="1">
        <f t="shared" si="65"/>
        <v>53063.543534062483</v>
      </c>
      <c r="H205" s="1">
        <f t="shared" si="66"/>
        <v>16922.25</v>
      </c>
      <c r="I205" s="1">
        <f t="shared" si="58"/>
        <v>0</v>
      </c>
      <c r="J205" s="1">
        <f t="shared" si="59"/>
        <v>0</v>
      </c>
      <c r="K205" s="1">
        <f t="shared" si="67"/>
        <v>78281307.637183845</v>
      </c>
      <c r="L205" s="1">
        <f t="shared" si="68"/>
        <v>24964330.874604847</v>
      </c>
      <c r="M205" s="1">
        <f t="shared" si="69"/>
        <v>-5785068.119699683</v>
      </c>
      <c r="N205" s="1">
        <f t="shared" si="70"/>
        <v>-2024023.1822971553</v>
      </c>
      <c r="O205" s="1">
        <f t="shared" si="71"/>
        <v>78281307.637183845</v>
      </c>
      <c r="P205" s="1">
        <f t="shared" si="72"/>
        <v>24964330.874604847</v>
      </c>
      <c r="Q205">
        <f t="shared" si="60"/>
        <v>5785068.119699683</v>
      </c>
      <c r="R205">
        <f t="shared" si="61"/>
        <v>2024023.1822971553</v>
      </c>
    </row>
    <row r="206" spans="1:18" x14ac:dyDescent="0.25">
      <c r="A206" s="1">
        <v>178</v>
      </c>
      <c r="B206" s="17">
        <f t="shared" si="62"/>
        <v>31.15</v>
      </c>
      <c r="C206" s="1">
        <f t="shared" si="56"/>
        <v>0</v>
      </c>
      <c r="D206" s="1">
        <f t="shared" si="57"/>
        <v>0</v>
      </c>
      <c r="E206" s="1">
        <f t="shared" si="63"/>
        <v>-12118.159864285713</v>
      </c>
      <c r="F206" s="1">
        <f t="shared" si="64"/>
        <v>-4204.2857142857147</v>
      </c>
      <c r="G206" s="1">
        <f t="shared" si="65"/>
        <v>50951.743301250041</v>
      </c>
      <c r="H206" s="1">
        <f t="shared" si="66"/>
        <v>16186.499999999971</v>
      </c>
      <c r="I206" s="1">
        <f t="shared" si="58"/>
        <v>0</v>
      </c>
      <c r="J206" s="1">
        <f t="shared" si="59"/>
        <v>0</v>
      </c>
      <c r="K206" s="1">
        <f t="shared" si="67"/>
        <v>75165901.603530094</v>
      </c>
      <c r="L206" s="1">
        <f t="shared" si="68"/>
        <v>23878925.184404597</v>
      </c>
      <c r="M206" s="1">
        <f t="shared" si="69"/>
        <v>-5833912.8591464702</v>
      </c>
      <c r="N206" s="1">
        <f t="shared" si="70"/>
        <v>-2024023.1822971553</v>
      </c>
      <c r="O206" s="1">
        <f t="shared" si="71"/>
        <v>75165901.603530094</v>
      </c>
      <c r="P206" s="1">
        <f t="shared" si="72"/>
        <v>23878925.184404597</v>
      </c>
      <c r="Q206">
        <f t="shared" si="60"/>
        <v>5833912.8591464702</v>
      </c>
      <c r="R206">
        <f t="shared" si="61"/>
        <v>2024023.1822971553</v>
      </c>
    </row>
    <row r="207" spans="1:18" x14ac:dyDescent="0.25">
      <c r="A207" s="1">
        <v>179</v>
      </c>
      <c r="B207" s="17">
        <f t="shared" si="62"/>
        <v>31.324999999999999</v>
      </c>
      <c r="C207" s="1">
        <f t="shared" si="56"/>
        <v>0</v>
      </c>
      <c r="D207" s="1">
        <f t="shared" si="57"/>
        <v>0</v>
      </c>
      <c r="E207" s="1">
        <f t="shared" si="63"/>
        <v>-12219.619789285713</v>
      </c>
      <c r="F207" s="1">
        <f t="shared" si="64"/>
        <v>-4204.2857142857147</v>
      </c>
      <c r="G207" s="1">
        <f t="shared" si="65"/>
        <v>48822.187581562495</v>
      </c>
      <c r="H207" s="1">
        <f t="shared" si="66"/>
        <v>15450.749999999971</v>
      </c>
      <c r="I207" s="1">
        <f t="shared" si="58"/>
        <v>0</v>
      </c>
      <c r="J207" s="1">
        <f t="shared" si="59"/>
        <v>0</v>
      </c>
      <c r="K207" s="1">
        <f t="shared" si="67"/>
        <v>72024302.017057419</v>
      </c>
      <c r="L207" s="1">
        <f t="shared" si="68"/>
        <v>22793519.494204383</v>
      </c>
      <c r="M207" s="1">
        <f t="shared" si="69"/>
        <v>-5882757.5985932555</v>
      </c>
      <c r="N207" s="1">
        <f t="shared" si="70"/>
        <v>-2024023.1822971553</v>
      </c>
      <c r="O207" s="1">
        <f t="shared" si="71"/>
        <v>72024302.017057419</v>
      </c>
      <c r="P207" s="1">
        <f t="shared" si="72"/>
        <v>22793519.494204383</v>
      </c>
      <c r="Q207">
        <f t="shared" si="60"/>
        <v>5882757.5985932555</v>
      </c>
      <c r="R207">
        <f t="shared" si="61"/>
        <v>2024023.1822971553</v>
      </c>
    </row>
    <row r="208" spans="1:18" x14ac:dyDescent="0.25">
      <c r="A208" s="1">
        <v>180</v>
      </c>
      <c r="B208" s="17">
        <f t="shared" si="62"/>
        <v>31.499999999999996</v>
      </c>
      <c r="C208" s="1">
        <f t="shared" si="56"/>
        <v>0</v>
      </c>
      <c r="D208" s="1">
        <f t="shared" si="57"/>
        <v>0</v>
      </c>
      <c r="E208" s="1">
        <f t="shared" si="63"/>
        <v>-12321.079714285712</v>
      </c>
      <c r="F208" s="1">
        <f t="shared" si="64"/>
        <v>-4204.2857142857147</v>
      </c>
      <c r="G208" s="1">
        <f t="shared" si="65"/>
        <v>46674.876375000022</v>
      </c>
      <c r="H208" s="1">
        <f t="shared" si="66"/>
        <v>14715</v>
      </c>
      <c r="I208" s="1">
        <f t="shared" si="58"/>
        <v>0</v>
      </c>
      <c r="J208" s="1">
        <f t="shared" si="59"/>
        <v>0</v>
      </c>
      <c r="K208" s="1">
        <f t="shared" si="67"/>
        <v>68856508.877766103</v>
      </c>
      <c r="L208" s="1">
        <f t="shared" si="68"/>
        <v>21708113.804004215</v>
      </c>
      <c r="M208" s="1">
        <f t="shared" si="69"/>
        <v>-5931602.3380400399</v>
      </c>
      <c r="N208" s="1">
        <f t="shared" si="70"/>
        <v>-2024023.1822971553</v>
      </c>
      <c r="O208" s="1">
        <f t="shared" si="71"/>
        <v>68856508.877766103</v>
      </c>
      <c r="P208" s="1">
        <f t="shared" si="72"/>
        <v>21708113.804004215</v>
      </c>
      <c r="Q208">
        <f t="shared" si="60"/>
        <v>5931602.3380400399</v>
      </c>
      <c r="R208">
        <f t="shared" si="61"/>
        <v>2024023.1822971553</v>
      </c>
    </row>
    <row r="209" spans="1:18" x14ac:dyDescent="0.25">
      <c r="A209" s="1">
        <v>181</v>
      </c>
      <c r="B209" s="17">
        <f t="shared" si="62"/>
        <v>31.674999999999997</v>
      </c>
      <c r="C209" s="1">
        <f t="shared" si="56"/>
        <v>0</v>
      </c>
      <c r="D209" s="1">
        <f t="shared" si="57"/>
        <v>0</v>
      </c>
      <c r="E209" s="1">
        <f t="shared" si="63"/>
        <v>-12422.539639285711</v>
      </c>
      <c r="F209" s="1">
        <f t="shared" si="64"/>
        <v>-4204.2857142857147</v>
      </c>
      <c r="G209" s="1">
        <f t="shared" si="65"/>
        <v>44509.809681562503</v>
      </c>
      <c r="H209" s="1">
        <f t="shared" si="66"/>
        <v>13979.25</v>
      </c>
      <c r="I209" s="1">
        <f t="shared" si="58"/>
        <v>0</v>
      </c>
      <c r="J209" s="1">
        <f t="shared" si="59"/>
        <v>0</v>
      </c>
      <c r="K209" s="1">
        <f t="shared" si="67"/>
        <v>65662522.185655951</v>
      </c>
      <c r="L209" s="1">
        <f t="shared" si="68"/>
        <v>20622708.113804005</v>
      </c>
      <c r="M209" s="1">
        <f t="shared" si="69"/>
        <v>-5980447.077486827</v>
      </c>
      <c r="N209" s="1">
        <f t="shared" si="70"/>
        <v>-2024023.1822971553</v>
      </c>
      <c r="O209" s="1">
        <f t="shared" si="71"/>
        <v>65662522.185655951</v>
      </c>
      <c r="P209" s="1">
        <f t="shared" si="72"/>
        <v>20622708.113804005</v>
      </c>
      <c r="Q209">
        <f t="shared" si="60"/>
        <v>5980447.077486827</v>
      </c>
      <c r="R209">
        <f t="shared" si="61"/>
        <v>2024023.1822971553</v>
      </c>
    </row>
    <row r="210" spans="1:18" x14ac:dyDescent="0.25">
      <c r="A210" s="1">
        <v>182</v>
      </c>
      <c r="B210" s="17">
        <f t="shared" si="62"/>
        <v>31.849999999999998</v>
      </c>
      <c r="C210" s="1">
        <f t="shared" si="56"/>
        <v>0</v>
      </c>
      <c r="D210" s="1">
        <f t="shared" si="57"/>
        <v>0</v>
      </c>
      <c r="E210" s="1">
        <f t="shared" si="63"/>
        <v>-12523.999564285714</v>
      </c>
      <c r="F210" s="1">
        <f t="shared" si="64"/>
        <v>-4204.2857142857147</v>
      </c>
      <c r="G210" s="1">
        <f t="shared" si="65"/>
        <v>42326.987501250027</v>
      </c>
      <c r="H210" s="1">
        <f t="shared" si="66"/>
        <v>13243.5</v>
      </c>
      <c r="I210" s="1">
        <f t="shared" si="58"/>
        <v>0</v>
      </c>
      <c r="J210" s="1">
        <f t="shared" si="59"/>
        <v>0</v>
      </c>
      <c r="K210" s="1">
        <f t="shared" si="67"/>
        <v>62442341.940727122</v>
      </c>
      <c r="L210" s="1">
        <f t="shared" si="68"/>
        <v>19537302.423603795</v>
      </c>
      <c r="M210" s="1">
        <f t="shared" si="69"/>
        <v>-6029291.8169336142</v>
      </c>
      <c r="N210" s="1">
        <f t="shared" si="70"/>
        <v>-2024023.1822971553</v>
      </c>
      <c r="O210" s="1">
        <f t="shared" si="71"/>
        <v>62442341.940727122</v>
      </c>
      <c r="P210" s="1">
        <f t="shared" si="72"/>
        <v>19537302.423603795</v>
      </c>
      <c r="Q210">
        <f t="shared" si="60"/>
        <v>6029291.8169336142</v>
      </c>
      <c r="R210">
        <f t="shared" si="61"/>
        <v>2024023.1822971553</v>
      </c>
    </row>
    <row r="211" spans="1:18" x14ac:dyDescent="0.25">
      <c r="A211" s="1">
        <v>183</v>
      </c>
      <c r="B211" s="17">
        <f t="shared" si="62"/>
        <v>32.024999999999999</v>
      </c>
      <c r="C211" s="1">
        <f t="shared" si="56"/>
        <v>0</v>
      </c>
      <c r="D211" s="1">
        <f t="shared" si="57"/>
        <v>0</v>
      </c>
      <c r="E211" s="1">
        <f t="shared" si="63"/>
        <v>-12625.459489285713</v>
      </c>
      <c r="F211" s="1">
        <f t="shared" si="64"/>
        <v>-4204.2857142857147</v>
      </c>
      <c r="G211" s="1">
        <f t="shared" si="65"/>
        <v>40126.409834062448</v>
      </c>
      <c r="H211" s="1">
        <f t="shared" si="66"/>
        <v>12507.749999999971</v>
      </c>
      <c r="I211" s="1">
        <f t="shared" si="58"/>
        <v>0</v>
      </c>
      <c r="J211" s="1">
        <f t="shared" si="59"/>
        <v>0</v>
      </c>
      <c r="K211" s="1">
        <f t="shared" si="67"/>
        <v>59195968.142979369</v>
      </c>
      <c r="L211" s="1">
        <f t="shared" si="68"/>
        <v>18451896.733403541</v>
      </c>
      <c r="M211" s="1">
        <f t="shared" si="69"/>
        <v>-6078136.5563804004</v>
      </c>
      <c r="N211" s="1">
        <f t="shared" si="70"/>
        <v>-2024023.1822971553</v>
      </c>
      <c r="O211" s="1">
        <f t="shared" si="71"/>
        <v>59195968.142979369</v>
      </c>
      <c r="P211" s="1">
        <f t="shared" si="72"/>
        <v>18451896.733403541</v>
      </c>
      <c r="Q211">
        <f t="shared" si="60"/>
        <v>6078136.5563804004</v>
      </c>
      <c r="R211">
        <f t="shared" si="61"/>
        <v>2024023.1822971553</v>
      </c>
    </row>
    <row r="212" spans="1:18" x14ac:dyDescent="0.25">
      <c r="A212" s="1">
        <v>184</v>
      </c>
      <c r="B212" s="17">
        <f t="shared" si="62"/>
        <v>32.199999999999996</v>
      </c>
      <c r="C212" s="1">
        <f t="shared" si="56"/>
        <v>0</v>
      </c>
      <c r="D212" s="1">
        <f t="shared" si="57"/>
        <v>0</v>
      </c>
      <c r="E212" s="1">
        <f t="shared" si="63"/>
        <v>-12726.919414285712</v>
      </c>
      <c r="F212" s="1">
        <f t="shared" si="64"/>
        <v>-4204.2857142857147</v>
      </c>
      <c r="G212" s="1">
        <f t="shared" si="65"/>
        <v>37908.076680000027</v>
      </c>
      <c r="H212" s="1">
        <f t="shared" si="66"/>
        <v>11772</v>
      </c>
      <c r="I212" s="1">
        <f t="shared" si="58"/>
        <v>0</v>
      </c>
      <c r="J212" s="1">
        <f t="shared" si="59"/>
        <v>0</v>
      </c>
      <c r="K212" s="1">
        <f t="shared" si="67"/>
        <v>55923400.792413108</v>
      </c>
      <c r="L212" s="1">
        <f t="shared" si="68"/>
        <v>17366491.043203373</v>
      </c>
      <c r="M212" s="1">
        <f t="shared" si="69"/>
        <v>-6126981.2958271857</v>
      </c>
      <c r="N212" s="1">
        <f t="shared" si="70"/>
        <v>-2024023.1822971553</v>
      </c>
      <c r="O212" s="1">
        <f t="shared" si="71"/>
        <v>55923400.792413108</v>
      </c>
      <c r="P212" s="1">
        <f t="shared" si="72"/>
        <v>17366491.043203373</v>
      </c>
      <c r="Q212">
        <f t="shared" si="60"/>
        <v>6126981.2958271857</v>
      </c>
      <c r="R212">
        <f t="shared" si="61"/>
        <v>2024023.1822971553</v>
      </c>
    </row>
    <row r="213" spans="1:18" x14ac:dyDescent="0.25">
      <c r="A213" s="1">
        <v>185</v>
      </c>
      <c r="B213" s="17">
        <f t="shared" si="62"/>
        <v>32.375</v>
      </c>
      <c r="C213" s="1">
        <f t="shared" si="56"/>
        <v>0</v>
      </c>
      <c r="D213" s="1">
        <f t="shared" si="57"/>
        <v>0</v>
      </c>
      <c r="E213" s="1">
        <f t="shared" si="63"/>
        <v>-12828.379339285715</v>
      </c>
      <c r="F213" s="1">
        <f t="shared" si="64"/>
        <v>-4204.2857142857147</v>
      </c>
      <c r="G213" s="1">
        <f t="shared" si="65"/>
        <v>35671.988039062475</v>
      </c>
      <c r="H213" s="1">
        <f t="shared" si="66"/>
        <v>11036.25</v>
      </c>
      <c r="I213" s="1">
        <f t="shared" si="58"/>
        <v>0</v>
      </c>
      <c r="J213" s="1">
        <f t="shared" si="59"/>
        <v>0</v>
      </c>
      <c r="K213" s="1">
        <f t="shared" si="67"/>
        <v>52624639.889027886</v>
      </c>
      <c r="L213" s="1">
        <f t="shared" si="68"/>
        <v>16281085.353003163</v>
      </c>
      <c r="M213" s="1">
        <f t="shared" si="69"/>
        <v>-6175826.0352739729</v>
      </c>
      <c r="N213" s="1">
        <f t="shared" si="70"/>
        <v>-2024023.1822971553</v>
      </c>
      <c r="O213" s="1">
        <f t="shared" si="71"/>
        <v>52624639.889027886</v>
      </c>
      <c r="P213" s="1">
        <f t="shared" si="72"/>
        <v>16281085.353003163</v>
      </c>
      <c r="Q213">
        <f t="shared" si="60"/>
        <v>6175826.0352739729</v>
      </c>
      <c r="R213">
        <f t="shared" si="61"/>
        <v>2024023.1822971553</v>
      </c>
    </row>
    <row r="214" spans="1:18" x14ac:dyDescent="0.25">
      <c r="A214" s="1">
        <v>186</v>
      </c>
      <c r="B214" s="17">
        <f t="shared" si="62"/>
        <v>32.549999999999997</v>
      </c>
      <c r="C214" s="1">
        <f t="shared" si="56"/>
        <v>0</v>
      </c>
      <c r="D214" s="1">
        <f t="shared" si="57"/>
        <v>0</v>
      </c>
      <c r="E214" s="1">
        <f t="shared" si="63"/>
        <v>-12929.839264285714</v>
      </c>
      <c r="F214" s="1">
        <f t="shared" si="64"/>
        <v>-4204.2857142857147</v>
      </c>
      <c r="G214" s="1">
        <f t="shared" si="65"/>
        <v>33418.143911250023</v>
      </c>
      <c r="H214" s="1">
        <f t="shared" si="66"/>
        <v>10300.5</v>
      </c>
      <c r="I214" s="1">
        <f t="shared" si="58"/>
        <v>0</v>
      </c>
      <c r="J214" s="1">
        <f t="shared" si="59"/>
        <v>0</v>
      </c>
      <c r="K214" s="1">
        <f t="shared" si="67"/>
        <v>49299685.43282406</v>
      </c>
      <c r="L214" s="1">
        <f t="shared" si="68"/>
        <v>15195679.662802951</v>
      </c>
      <c r="M214" s="1">
        <f t="shared" si="69"/>
        <v>-6224670.7747207582</v>
      </c>
      <c r="N214" s="1">
        <f t="shared" si="70"/>
        <v>-2024023.1822971553</v>
      </c>
      <c r="O214" s="1">
        <f t="shared" si="71"/>
        <v>49299685.43282406</v>
      </c>
      <c r="P214" s="1">
        <f t="shared" si="72"/>
        <v>15195679.662802951</v>
      </c>
      <c r="Q214">
        <f t="shared" si="60"/>
        <v>6224670.7747207582</v>
      </c>
      <c r="R214">
        <f t="shared" si="61"/>
        <v>2024023.1822971553</v>
      </c>
    </row>
    <row r="215" spans="1:18" x14ac:dyDescent="0.25">
      <c r="A215" s="1">
        <v>187</v>
      </c>
      <c r="B215" s="17">
        <f t="shared" si="62"/>
        <v>32.725000000000001</v>
      </c>
      <c r="C215" s="1">
        <f t="shared" si="56"/>
        <v>0</v>
      </c>
      <c r="D215" s="1">
        <f t="shared" si="57"/>
        <v>0</v>
      </c>
      <c r="E215" s="1">
        <f t="shared" si="63"/>
        <v>-13031.299189285717</v>
      </c>
      <c r="F215" s="1">
        <f t="shared" si="64"/>
        <v>-4204.2857142857147</v>
      </c>
      <c r="G215" s="1">
        <f t="shared" si="65"/>
        <v>31146.544296562439</v>
      </c>
      <c r="H215" s="1">
        <f t="shared" si="66"/>
        <v>9564.75</v>
      </c>
      <c r="I215" s="1">
        <f t="shared" si="58"/>
        <v>0</v>
      </c>
      <c r="J215" s="1">
        <f t="shared" si="59"/>
        <v>0</v>
      </c>
      <c r="K215" s="1">
        <f t="shared" si="67"/>
        <v>45948537.423801281</v>
      </c>
      <c r="L215" s="1">
        <f t="shared" si="68"/>
        <v>14110273.97260274</v>
      </c>
      <c r="M215" s="1">
        <f t="shared" si="69"/>
        <v>-6273515.5141675463</v>
      </c>
      <c r="N215" s="1">
        <f t="shared" si="70"/>
        <v>-2024023.1822971553</v>
      </c>
      <c r="O215" s="1">
        <f t="shared" si="71"/>
        <v>45948537.423801281</v>
      </c>
      <c r="P215" s="1">
        <f t="shared" si="72"/>
        <v>14110273.97260274</v>
      </c>
      <c r="Q215">
        <f t="shared" si="60"/>
        <v>6273515.5141675463</v>
      </c>
      <c r="R215">
        <f t="shared" si="61"/>
        <v>2024023.1822971553</v>
      </c>
    </row>
    <row r="216" spans="1:18" x14ac:dyDescent="0.25">
      <c r="A216" s="1">
        <v>188</v>
      </c>
      <c r="B216" s="17">
        <f t="shared" si="62"/>
        <v>32.9</v>
      </c>
      <c r="C216" s="1">
        <f t="shared" si="56"/>
        <v>0</v>
      </c>
      <c r="D216" s="1">
        <f t="shared" si="57"/>
        <v>0</v>
      </c>
      <c r="E216" s="1">
        <f t="shared" si="63"/>
        <v>-13132.759114285713</v>
      </c>
      <c r="F216" s="1">
        <f t="shared" si="64"/>
        <v>-4204.2857142857147</v>
      </c>
      <c r="G216" s="1">
        <f t="shared" si="65"/>
        <v>28857.189194999984</v>
      </c>
      <c r="H216" s="1">
        <f t="shared" si="66"/>
        <v>8828.9999999999709</v>
      </c>
      <c r="I216" s="1">
        <f t="shared" si="58"/>
        <v>0</v>
      </c>
      <c r="J216" s="1">
        <f t="shared" si="59"/>
        <v>0</v>
      </c>
      <c r="K216" s="1">
        <f t="shared" si="67"/>
        <v>42571195.861959934</v>
      </c>
      <c r="L216" s="1">
        <f t="shared" si="68"/>
        <v>13024868.282402486</v>
      </c>
      <c r="M216" s="1">
        <f t="shared" si="69"/>
        <v>-6322360.2536143307</v>
      </c>
      <c r="N216" s="1">
        <f t="shared" si="70"/>
        <v>-2024023.1822971553</v>
      </c>
      <c r="O216" s="1">
        <f t="shared" si="71"/>
        <v>42571195.861959934</v>
      </c>
      <c r="P216" s="1">
        <f t="shared" si="72"/>
        <v>13024868.282402486</v>
      </c>
      <c r="Q216">
        <f t="shared" si="60"/>
        <v>6322360.2536143307</v>
      </c>
      <c r="R216">
        <f t="shared" si="61"/>
        <v>2024023.1822971553</v>
      </c>
    </row>
    <row r="217" spans="1:18" x14ac:dyDescent="0.25">
      <c r="A217" s="1">
        <v>189</v>
      </c>
      <c r="B217" s="17">
        <f t="shared" si="62"/>
        <v>33.074999999999996</v>
      </c>
      <c r="C217" s="1">
        <f t="shared" si="56"/>
        <v>0</v>
      </c>
      <c r="D217" s="1">
        <f t="shared" si="57"/>
        <v>0</v>
      </c>
      <c r="E217" s="1">
        <f t="shared" si="63"/>
        <v>-13234.219039285712</v>
      </c>
      <c r="F217" s="1">
        <f t="shared" si="64"/>
        <v>-4204.2857142857147</v>
      </c>
      <c r="G217" s="1">
        <f t="shared" si="65"/>
        <v>26550.078606562602</v>
      </c>
      <c r="H217" s="1">
        <f t="shared" si="66"/>
        <v>8093.25</v>
      </c>
      <c r="I217" s="1">
        <f t="shared" si="58"/>
        <v>0</v>
      </c>
      <c r="J217" s="1">
        <f t="shared" si="59"/>
        <v>0</v>
      </c>
      <c r="K217" s="1">
        <f t="shared" si="67"/>
        <v>39167660.747299939</v>
      </c>
      <c r="L217" s="1">
        <f t="shared" si="68"/>
        <v>11939462.592202319</v>
      </c>
      <c r="M217" s="1">
        <f t="shared" si="69"/>
        <v>-6371204.993061115</v>
      </c>
      <c r="N217" s="1">
        <f t="shared" si="70"/>
        <v>-2024023.1822971553</v>
      </c>
      <c r="O217" s="1">
        <f t="shared" si="71"/>
        <v>39167660.747299939</v>
      </c>
      <c r="P217" s="1">
        <f t="shared" si="72"/>
        <v>11939462.592202319</v>
      </c>
      <c r="Q217">
        <f t="shared" si="60"/>
        <v>6371204.993061115</v>
      </c>
      <c r="R217">
        <f t="shared" si="61"/>
        <v>2024023.1822971553</v>
      </c>
    </row>
    <row r="218" spans="1:18" x14ac:dyDescent="0.25">
      <c r="A218" s="1">
        <v>190</v>
      </c>
      <c r="B218" s="17">
        <f t="shared" si="62"/>
        <v>33.25</v>
      </c>
      <c r="C218" s="1">
        <f t="shared" si="56"/>
        <v>0</v>
      </c>
      <c r="D218" s="1">
        <f t="shared" si="57"/>
        <v>0</v>
      </c>
      <c r="E218" s="1">
        <f t="shared" si="63"/>
        <v>-13335.678964285715</v>
      </c>
      <c r="F218" s="1">
        <f t="shared" si="64"/>
        <v>-4204.2857142857147</v>
      </c>
      <c r="G218" s="1">
        <f t="shared" si="65"/>
        <v>24225.212531250028</v>
      </c>
      <c r="H218" s="1">
        <f t="shared" si="66"/>
        <v>7357.5</v>
      </c>
      <c r="I218" s="1">
        <f t="shared" si="58"/>
        <v>0</v>
      </c>
      <c r="J218" s="1">
        <f t="shared" si="59"/>
        <v>0</v>
      </c>
      <c r="K218" s="1">
        <f t="shared" si="67"/>
        <v>35737932.079820909</v>
      </c>
      <c r="L218" s="1">
        <f t="shared" si="68"/>
        <v>10854056.902002107</v>
      </c>
      <c r="M218" s="1">
        <f t="shared" si="69"/>
        <v>-6420049.7325079031</v>
      </c>
      <c r="N218" s="1">
        <f t="shared" si="70"/>
        <v>-2024023.1822971553</v>
      </c>
      <c r="O218" s="1">
        <f t="shared" si="71"/>
        <v>35737932.079820909</v>
      </c>
      <c r="P218" s="1">
        <f t="shared" si="72"/>
        <v>10854056.902002107</v>
      </c>
      <c r="Q218">
        <f t="shared" si="60"/>
        <v>6420049.7325079031</v>
      </c>
      <c r="R218">
        <f t="shared" si="61"/>
        <v>2024023.1822971553</v>
      </c>
    </row>
    <row r="219" spans="1:18" x14ac:dyDescent="0.25">
      <c r="A219" s="1">
        <v>191</v>
      </c>
      <c r="B219" s="17">
        <f t="shared" si="62"/>
        <v>33.424999999999997</v>
      </c>
      <c r="C219" s="1">
        <f t="shared" si="56"/>
        <v>0</v>
      </c>
      <c r="D219" s="1">
        <f t="shared" si="57"/>
        <v>0</v>
      </c>
      <c r="E219" s="1">
        <f t="shared" si="63"/>
        <v>-13437.138889285714</v>
      </c>
      <c r="F219" s="1">
        <f t="shared" si="64"/>
        <v>-4204.2857142857147</v>
      </c>
      <c r="G219" s="1">
        <f t="shared" si="65"/>
        <v>21882.590969062498</v>
      </c>
      <c r="H219" s="1">
        <f t="shared" si="66"/>
        <v>6621.75</v>
      </c>
      <c r="I219" s="1">
        <f t="shared" si="58"/>
        <v>0</v>
      </c>
      <c r="J219" s="1">
        <f t="shared" si="59"/>
        <v>0</v>
      </c>
      <c r="K219" s="1">
        <f t="shared" si="67"/>
        <v>32282009.859523181</v>
      </c>
      <c r="L219" s="1">
        <f t="shared" si="68"/>
        <v>9768651.2118018977</v>
      </c>
      <c r="M219" s="1">
        <f t="shared" si="69"/>
        <v>-6468894.4719546894</v>
      </c>
      <c r="N219" s="1">
        <f t="shared" si="70"/>
        <v>-2024023.1822971553</v>
      </c>
      <c r="O219" s="1">
        <f t="shared" si="71"/>
        <v>32282009.859523181</v>
      </c>
      <c r="P219" s="1">
        <f t="shared" si="72"/>
        <v>9768651.2118018977</v>
      </c>
      <c r="Q219">
        <f t="shared" si="60"/>
        <v>6468894.4719546894</v>
      </c>
      <c r="R219">
        <f t="shared" si="61"/>
        <v>2024023.1822971553</v>
      </c>
    </row>
    <row r="220" spans="1:18" x14ac:dyDescent="0.25">
      <c r="A220" s="1">
        <v>192</v>
      </c>
      <c r="B220" s="17">
        <f t="shared" si="62"/>
        <v>33.599999999999994</v>
      </c>
      <c r="C220" s="1">
        <f t="shared" ref="C220:C231" si="73">ax</f>
        <v>0</v>
      </c>
      <c r="D220" s="1">
        <f t="shared" ref="D220:D231" si="74">ax_0</f>
        <v>0</v>
      </c>
      <c r="E220" s="1">
        <f t="shared" si="63"/>
        <v>-13538.598814285713</v>
      </c>
      <c r="F220" s="1">
        <f t="shared" si="64"/>
        <v>-4204.2857142857147</v>
      </c>
      <c r="G220" s="1">
        <f t="shared" si="65"/>
        <v>19522.213920000009</v>
      </c>
      <c r="H220" s="1">
        <f t="shared" si="66"/>
        <v>5886</v>
      </c>
      <c r="I220" s="1">
        <f t="shared" ref="I220:I231" si="75">ax/cross_section_area</f>
        <v>0</v>
      </c>
      <c r="J220" s="1">
        <f t="shared" ref="J220:J231" si="76">ax_0/cross_section_area_0</f>
        <v>0</v>
      </c>
      <c r="K220" s="1">
        <f t="shared" si="67"/>
        <v>28799894.086406756</v>
      </c>
      <c r="L220" s="1">
        <f t="shared" si="68"/>
        <v>8683245.5216016863</v>
      </c>
      <c r="M220" s="1">
        <f t="shared" si="69"/>
        <v>-6517739.2114014747</v>
      </c>
      <c r="N220" s="1">
        <f t="shared" si="70"/>
        <v>-2024023.1822971553</v>
      </c>
      <c r="O220" s="1">
        <f t="shared" si="71"/>
        <v>28799894.086406756</v>
      </c>
      <c r="P220" s="1">
        <f t="shared" si="72"/>
        <v>8683245.5216016863</v>
      </c>
      <c r="Q220">
        <f t="shared" si="60"/>
        <v>6517739.2114014747</v>
      </c>
      <c r="R220">
        <f t="shared" si="61"/>
        <v>2024023.1822971553</v>
      </c>
    </row>
    <row r="221" spans="1:18" x14ac:dyDescent="0.25">
      <c r="A221" s="1">
        <v>193</v>
      </c>
      <c r="B221" s="17">
        <f t="shared" si="62"/>
        <v>33.774999999999999</v>
      </c>
      <c r="C221" s="1">
        <f t="shared" si="73"/>
        <v>0</v>
      </c>
      <c r="D221" s="1">
        <f t="shared" si="74"/>
        <v>0</v>
      </c>
      <c r="E221" s="1">
        <f t="shared" si="63"/>
        <v>-13640.058739285712</v>
      </c>
      <c r="F221" s="1">
        <f t="shared" si="64"/>
        <v>-4204.2857142857147</v>
      </c>
      <c r="G221" s="1">
        <f t="shared" si="65"/>
        <v>17144.081384062534</v>
      </c>
      <c r="H221" s="1">
        <f t="shared" si="66"/>
        <v>5150.2499999999709</v>
      </c>
      <c r="I221" s="1">
        <f t="shared" si="75"/>
        <v>0</v>
      </c>
      <c r="J221" s="1">
        <f t="shared" si="76"/>
        <v>0</v>
      </c>
      <c r="K221" s="1">
        <f t="shared" si="67"/>
        <v>25291584.760471601</v>
      </c>
      <c r="L221" s="1">
        <f t="shared" si="68"/>
        <v>7597839.8314014329</v>
      </c>
      <c r="M221" s="1">
        <f t="shared" si="69"/>
        <v>-6566583.9508482609</v>
      </c>
      <c r="N221" s="1">
        <f t="shared" si="70"/>
        <v>-2024023.1822971553</v>
      </c>
      <c r="O221" s="1">
        <f t="shared" si="71"/>
        <v>25291584.760471601</v>
      </c>
      <c r="P221" s="1">
        <f t="shared" si="72"/>
        <v>7597839.8314014329</v>
      </c>
      <c r="Q221">
        <f t="shared" ref="Q221:Q228" si="77">(0)/2+SQRT( ((0)/2)^2 + (M221)^2 )</f>
        <v>6566583.9508482609</v>
      </c>
      <c r="R221">
        <f t="shared" ref="R221:R228" si="78">(0)/2+SQRT( ((0)/2)^2 + (N221)^2 )</f>
        <v>2024023.1822971553</v>
      </c>
    </row>
    <row r="222" spans="1:18" x14ac:dyDescent="0.25">
      <c r="A222" s="1">
        <v>194</v>
      </c>
      <c r="B222" s="17">
        <f t="shared" si="62"/>
        <v>33.949999999999996</v>
      </c>
      <c r="C222" s="1">
        <f t="shared" si="73"/>
        <v>0</v>
      </c>
      <c r="D222" s="1">
        <f t="shared" si="74"/>
        <v>0</v>
      </c>
      <c r="E222" s="1">
        <f t="shared" si="63"/>
        <v>-13741.518664285712</v>
      </c>
      <c r="F222" s="1">
        <f t="shared" si="64"/>
        <v>-4204.2857142857147</v>
      </c>
      <c r="G222" s="1">
        <f t="shared" si="65"/>
        <v>14748.193361250072</v>
      </c>
      <c r="H222" s="1">
        <f t="shared" si="66"/>
        <v>4414.5</v>
      </c>
      <c r="I222" s="1">
        <f t="shared" si="75"/>
        <v>0</v>
      </c>
      <c r="J222" s="1">
        <f t="shared" si="76"/>
        <v>0</v>
      </c>
      <c r="K222" s="1">
        <f t="shared" si="67"/>
        <v>21757081.881717704</v>
      </c>
      <c r="L222" s="1">
        <f t="shared" si="68"/>
        <v>6512434.1412012642</v>
      </c>
      <c r="M222" s="1">
        <f t="shared" si="69"/>
        <v>-6615428.6902950453</v>
      </c>
      <c r="N222" s="1">
        <f t="shared" si="70"/>
        <v>-2024023.1822971553</v>
      </c>
      <c r="O222" s="1">
        <f t="shared" si="71"/>
        <v>21757081.881717704</v>
      </c>
      <c r="P222" s="1">
        <f t="shared" si="72"/>
        <v>6512434.1412012642</v>
      </c>
      <c r="Q222">
        <f t="shared" si="77"/>
        <v>6615428.6902950453</v>
      </c>
      <c r="R222">
        <f t="shared" si="78"/>
        <v>2024023.1822971553</v>
      </c>
    </row>
    <row r="223" spans="1:18" x14ac:dyDescent="0.25">
      <c r="A223" s="1">
        <v>195</v>
      </c>
      <c r="B223" s="17">
        <f t="shared" si="62"/>
        <v>34.125</v>
      </c>
      <c r="C223" s="1">
        <f t="shared" si="73"/>
        <v>0</v>
      </c>
      <c r="D223" s="1">
        <f t="shared" si="74"/>
        <v>0</v>
      </c>
      <c r="E223" s="1">
        <f t="shared" si="63"/>
        <v>-13842.978589285714</v>
      </c>
      <c r="F223" s="1">
        <f t="shared" si="64"/>
        <v>-4204.2857142857147</v>
      </c>
      <c r="G223" s="1">
        <f t="shared" si="65"/>
        <v>12334.549851562537</v>
      </c>
      <c r="H223" s="1">
        <f t="shared" si="66"/>
        <v>3678.75</v>
      </c>
      <c r="I223" s="1">
        <f t="shared" si="75"/>
        <v>0</v>
      </c>
      <c r="J223" s="1">
        <f t="shared" si="76"/>
        <v>0</v>
      </c>
      <c r="K223" s="1">
        <f t="shared" si="67"/>
        <v>18196385.450144943</v>
      </c>
      <c r="L223" s="1">
        <f t="shared" si="68"/>
        <v>5427028.4510010537</v>
      </c>
      <c r="M223" s="1">
        <f t="shared" si="69"/>
        <v>-6664273.4297418343</v>
      </c>
      <c r="N223" s="1">
        <f t="shared" si="70"/>
        <v>-2024023.1822971553</v>
      </c>
      <c r="O223" s="1">
        <f t="shared" si="71"/>
        <v>18196385.450144943</v>
      </c>
      <c r="P223" s="1">
        <f t="shared" si="72"/>
        <v>5427028.4510010537</v>
      </c>
      <c r="Q223">
        <f t="shared" si="77"/>
        <v>6664273.4297418343</v>
      </c>
      <c r="R223">
        <f t="shared" si="78"/>
        <v>2024023.1822971553</v>
      </c>
    </row>
    <row r="224" spans="1:18" x14ac:dyDescent="0.25">
      <c r="A224" s="1">
        <v>196</v>
      </c>
      <c r="B224" s="17">
        <f t="shared" si="62"/>
        <v>34.299999999999997</v>
      </c>
      <c r="C224" s="1">
        <f t="shared" si="73"/>
        <v>0</v>
      </c>
      <c r="D224" s="1">
        <f t="shared" si="74"/>
        <v>0</v>
      </c>
      <c r="E224" s="1">
        <f t="shared" si="63"/>
        <v>-13944.438514285714</v>
      </c>
      <c r="F224" s="1">
        <f t="shared" si="64"/>
        <v>-4204.2857142857147</v>
      </c>
      <c r="G224" s="1">
        <f t="shared" si="65"/>
        <v>9903.1508550001017</v>
      </c>
      <c r="H224" s="1">
        <f t="shared" si="66"/>
        <v>2943</v>
      </c>
      <c r="I224" s="1">
        <f t="shared" si="75"/>
        <v>0</v>
      </c>
      <c r="J224" s="1">
        <f t="shared" si="76"/>
        <v>0</v>
      </c>
      <c r="K224" s="1">
        <f t="shared" si="67"/>
        <v>14609495.465753574</v>
      </c>
      <c r="L224" s="1">
        <f t="shared" si="68"/>
        <v>4341622.7608008431</v>
      </c>
      <c r="M224" s="1">
        <f t="shared" si="69"/>
        <v>-6713118.1691886187</v>
      </c>
      <c r="N224" s="1">
        <f t="shared" si="70"/>
        <v>-2024023.1822971553</v>
      </c>
      <c r="O224" s="1">
        <f t="shared" si="71"/>
        <v>14609495.465753574</v>
      </c>
      <c r="P224" s="1">
        <f t="shared" si="72"/>
        <v>4341622.7608008431</v>
      </c>
      <c r="Q224">
        <f t="shared" si="77"/>
        <v>6713118.1691886187</v>
      </c>
      <c r="R224">
        <f t="shared" si="78"/>
        <v>2024023.1822971553</v>
      </c>
    </row>
    <row r="225" spans="1:18" x14ac:dyDescent="0.25">
      <c r="A225" s="1">
        <v>197</v>
      </c>
      <c r="B225" s="17">
        <f t="shared" si="62"/>
        <v>34.474999999999994</v>
      </c>
      <c r="C225" s="1">
        <f t="shared" si="73"/>
        <v>0</v>
      </c>
      <c r="D225" s="1">
        <f t="shared" si="74"/>
        <v>0</v>
      </c>
      <c r="E225" s="1">
        <f t="shared" si="63"/>
        <v>-14045.898439285709</v>
      </c>
      <c r="F225" s="1">
        <f t="shared" si="64"/>
        <v>-4204.2857142857147</v>
      </c>
      <c r="G225" s="1">
        <f t="shared" si="65"/>
        <v>7453.9963715625927</v>
      </c>
      <c r="H225" s="1">
        <f t="shared" si="66"/>
        <v>2207.25</v>
      </c>
      <c r="I225" s="1">
        <f t="shared" si="75"/>
        <v>0</v>
      </c>
      <c r="J225" s="1">
        <f t="shared" si="76"/>
        <v>0</v>
      </c>
      <c r="K225" s="1">
        <f t="shared" si="67"/>
        <v>10996411.92854334</v>
      </c>
      <c r="L225" s="1">
        <f t="shared" si="68"/>
        <v>3256217.0706006321</v>
      </c>
      <c r="M225" s="1">
        <f t="shared" si="69"/>
        <v>-6761962.908635403</v>
      </c>
      <c r="N225" s="1">
        <f t="shared" si="70"/>
        <v>-2024023.1822971553</v>
      </c>
      <c r="O225" s="1">
        <f t="shared" si="71"/>
        <v>10996411.92854334</v>
      </c>
      <c r="P225" s="1">
        <f t="shared" si="72"/>
        <v>3256217.0706006321</v>
      </c>
      <c r="Q225">
        <f t="shared" si="77"/>
        <v>6761962.908635403</v>
      </c>
      <c r="R225">
        <f t="shared" si="78"/>
        <v>2024023.1822971553</v>
      </c>
    </row>
    <row r="226" spans="1:18" x14ac:dyDescent="0.25">
      <c r="A226" s="1">
        <v>198</v>
      </c>
      <c r="B226" s="17">
        <f t="shared" si="62"/>
        <v>34.65</v>
      </c>
      <c r="C226" s="1">
        <f t="shared" si="73"/>
        <v>0</v>
      </c>
      <c r="D226" s="1">
        <f t="shared" si="74"/>
        <v>0</v>
      </c>
      <c r="E226" s="1">
        <f t="shared" si="63"/>
        <v>-14147.358364285716</v>
      </c>
      <c r="F226" s="1">
        <f t="shared" si="64"/>
        <v>-4204.2857142857147</v>
      </c>
      <c r="G226" s="1">
        <f t="shared" si="65"/>
        <v>4987.0864012500388</v>
      </c>
      <c r="H226" s="1">
        <f t="shared" si="66"/>
        <v>1471.4999999999709</v>
      </c>
      <c r="I226" s="1">
        <f t="shared" si="75"/>
        <v>0</v>
      </c>
      <c r="J226" s="1">
        <f t="shared" si="76"/>
        <v>0</v>
      </c>
      <c r="K226" s="1">
        <f t="shared" si="67"/>
        <v>7357134.8385142824</v>
      </c>
      <c r="L226" s="1">
        <f t="shared" si="68"/>
        <v>2170811.3804003787</v>
      </c>
      <c r="M226" s="1">
        <f t="shared" si="69"/>
        <v>-6810807.6480821921</v>
      </c>
      <c r="N226" s="1">
        <f t="shared" si="70"/>
        <v>-2024023.1822971553</v>
      </c>
      <c r="O226" s="1">
        <f t="shared" si="71"/>
        <v>7357134.8385142824</v>
      </c>
      <c r="P226" s="1">
        <f t="shared" si="72"/>
        <v>2170811.3804003787</v>
      </c>
      <c r="Q226">
        <f t="shared" si="77"/>
        <v>6810807.6480821921</v>
      </c>
      <c r="R226">
        <f t="shared" si="78"/>
        <v>2024023.1822971553</v>
      </c>
    </row>
    <row r="227" spans="1:18" x14ac:dyDescent="0.25">
      <c r="A227" s="1">
        <v>199</v>
      </c>
      <c r="B227" s="17">
        <f t="shared" si="62"/>
        <v>34.824999999999996</v>
      </c>
      <c r="C227" s="1">
        <f t="shared" si="73"/>
        <v>0</v>
      </c>
      <c r="D227" s="1">
        <f t="shared" si="74"/>
        <v>0</v>
      </c>
      <c r="E227" s="1">
        <f t="shared" si="63"/>
        <v>-14248.818289285711</v>
      </c>
      <c r="F227" s="1">
        <f t="shared" si="64"/>
        <v>-4204.2857142857147</v>
      </c>
      <c r="G227" s="1">
        <f t="shared" si="65"/>
        <v>2502.4209440625564</v>
      </c>
      <c r="H227" s="1">
        <f t="shared" si="66"/>
        <v>735.75</v>
      </c>
      <c r="I227" s="1">
        <f t="shared" si="75"/>
        <v>0</v>
      </c>
      <c r="J227" s="1">
        <f t="shared" si="76"/>
        <v>0</v>
      </c>
      <c r="K227" s="1">
        <f t="shared" si="67"/>
        <v>3691664.1956665744</v>
      </c>
      <c r="L227" s="1">
        <f t="shared" si="68"/>
        <v>1085405.6902002108</v>
      </c>
      <c r="M227" s="1">
        <f t="shared" si="69"/>
        <v>-6859652.3875289755</v>
      </c>
      <c r="N227" s="1">
        <f t="shared" si="70"/>
        <v>-2024023.1822971553</v>
      </c>
      <c r="O227" s="1">
        <f t="shared" si="71"/>
        <v>3691664.1956665744</v>
      </c>
      <c r="P227" s="1">
        <f t="shared" si="72"/>
        <v>1085405.6902002108</v>
      </c>
      <c r="Q227">
        <f t="shared" si="77"/>
        <v>6859652.3875289755</v>
      </c>
      <c r="R227">
        <f t="shared" si="78"/>
        <v>2024023.1822971553</v>
      </c>
    </row>
    <row r="228" spans="1:18" x14ac:dyDescent="0.25">
      <c r="A228" s="1">
        <v>200</v>
      </c>
      <c r="B228" s="17">
        <f t="shared" si="62"/>
        <v>35</v>
      </c>
      <c r="C228" s="1">
        <f t="shared" si="73"/>
        <v>0</v>
      </c>
      <c r="D228" s="1">
        <f t="shared" si="74"/>
        <v>0</v>
      </c>
      <c r="E228" s="1">
        <f t="shared" si="63"/>
        <v>-14350.278214285714</v>
      </c>
      <c r="F228" s="1">
        <f t="shared" si="64"/>
        <v>-4204.2857142857147</v>
      </c>
      <c r="G228" s="1">
        <f t="shared" si="65"/>
        <v>0</v>
      </c>
      <c r="H228" s="1">
        <f t="shared" si="66"/>
        <v>0</v>
      </c>
      <c r="I228" s="1">
        <f t="shared" si="75"/>
        <v>0</v>
      </c>
      <c r="J228" s="1">
        <f t="shared" si="76"/>
        <v>0</v>
      </c>
      <c r="K228" s="1">
        <f t="shared" si="67"/>
        <v>0</v>
      </c>
      <c r="L228" s="1">
        <f t="shared" si="68"/>
        <v>0</v>
      </c>
      <c r="M228" s="1">
        <f t="shared" si="69"/>
        <v>-6908497.1269757636</v>
      </c>
      <c r="N228" s="1">
        <f t="shared" si="70"/>
        <v>-2024023.1822971553</v>
      </c>
      <c r="O228" s="1">
        <f t="shared" si="71"/>
        <v>0</v>
      </c>
      <c r="P228" s="1">
        <f t="shared" si="72"/>
        <v>0</v>
      </c>
      <c r="Q228">
        <f t="shared" si="77"/>
        <v>6908497.1269757636</v>
      </c>
      <c r="R228">
        <f t="shared" si="78"/>
        <v>2024023.1822971553</v>
      </c>
    </row>
    <row r="229" spans="1:18" x14ac:dyDescent="0.25">
      <c r="B229" s="17">
        <f>(B228*1000-1)/1000</f>
        <v>34.999000000000002</v>
      </c>
      <c r="C229" s="1">
        <f t="shared" si="73"/>
        <v>0</v>
      </c>
      <c r="D229" s="1">
        <f t="shared" si="74"/>
        <v>0</v>
      </c>
      <c r="E229" s="1">
        <f t="shared" ref="E229:E231" si="79">IF(B229&lt;force_position,ay-(mass_per_length*B229*gravity),ay-(mass_per_length*B229*gravity)-force)</f>
        <v>-14349.698443285713</v>
      </c>
      <c r="F229" s="1">
        <f t="shared" ref="F229:F231" si="80">IF(B229&lt;force_position_0,ay_0-(mass_per_length_0*B229*gravity_0),ay_0-(mass_per_length_0*B229*gravity_0)-force_0)</f>
        <v>-4204.2857142857147</v>
      </c>
      <c r="G229" s="1">
        <f t="shared" ref="G229:G231" si="81">IF(B229&lt;force_position,(ay*B229)-(0.5*mass_per_length*gravity*B229*B229),(ay*B229)-(0.5*mass_per_length*gravity*B229*B229)-force*(B229-force_position))</f>
        <v>14.349988328787731</v>
      </c>
      <c r="H229" s="1">
        <f t="shared" ref="H229:H231" si="82">IF(B229&lt;force_position_0,(ay_0*B229)-(0.5*mass_per_length_0*gravity_0*B229*B229),(ay_0*B229)-(0.5*mass_per_length_0*gravity_0*B229*B229)-force_0*(B229-force_position_0))</f>
        <v>4.2042857142514549</v>
      </c>
      <c r="I229" s="1">
        <f t="shared" si="75"/>
        <v>0</v>
      </c>
      <c r="J229" s="1">
        <f t="shared" si="76"/>
        <v>0</v>
      </c>
      <c r="K229" s="1">
        <f t="shared" ref="K229:K231" si="83">((G229*(0.5*h))/(ix))*(100000000/1000)</f>
        <v>21169.635047737433</v>
      </c>
      <c r="L229" s="1">
        <f t="shared" ref="L229:L231" si="84">(H229*(0.5*h_0/1000))/(ix_0/100000000)</f>
        <v>6202.3182296649493</v>
      </c>
      <c r="M229" s="1">
        <f t="shared" ref="M229:M231" si="85">((E229*q)/(ix*thickness_web))*((100000000*1000)/1000000000)</f>
        <v>-6908218.0141789243</v>
      </c>
      <c r="N229" s="1">
        <f t="shared" ref="N229:N231" si="86">((F229*q)/(ix*thickness_web))*((100000000*1000)/1000000000)</f>
        <v>-2024023.1822971553</v>
      </c>
      <c r="O229" s="1">
        <f t="shared" ref="O229:O231" si="87">(I229+K229)/2+SQRT( ((I229+K229)/2)^2 + 0 )</f>
        <v>21169.635047737433</v>
      </c>
      <c r="P229" s="1">
        <f t="shared" ref="P229:P231" si="88">(J229+L229)/2+SQRT( ((J229+L229)/2)^2 + 0 )</f>
        <v>6202.3182296649493</v>
      </c>
      <c r="Q229">
        <f t="shared" ref="Q229:Q231" si="89">(0)/2+SQRT( ((0)/2)^2 + (M229)^2 )</f>
        <v>6908218.0141789243</v>
      </c>
      <c r="R229">
        <f t="shared" ref="R229:R231" si="90">(0)/2+SQRT( ((0)/2)^2 + (N229)^2 )</f>
        <v>2024023.1822971553</v>
      </c>
    </row>
    <row r="230" spans="1:18" x14ac:dyDescent="0.25">
      <c r="B230" s="17">
        <f>force_position</f>
        <v>15</v>
      </c>
      <c r="C230" s="1">
        <f t="shared" si="73"/>
        <v>0</v>
      </c>
      <c r="D230" s="1">
        <f t="shared" si="74"/>
        <v>0</v>
      </c>
      <c r="E230" s="1">
        <f t="shared" si="79"/>
        <v>-2754.858214285714</v>
      </c>
      <c r="F230" s="1">
        <f t="shared" si="80"/>
        <v>-4204.2857142857147</v>
      </c>
      <c r="G230" s="1">
        <f t="shared" si="81"/>
        <v>171051.36428571428</v>
      </c>
      <c r="H230" s="1">
        <f t="shared" si="82"/>
        <v>84085.714285714275</v>
      </c>
      <c r="I230" s="1">
        <f t="shared" si="75"/>
        <v>0</v>
      </c>
      <c r="J230" s="1">
        <f t="shared" si="76"/>
        <v>0</v>
      </c>
      <c r="K230" s="1">
        <f t="shared" si="83"/>
        <v>252341317.1759747</v>
      </c>
      <c r="L230" s="1">
        <f t="shared" si="84"/>
        <v>124046364.59430979</v>
      </c>
      <c r="M230" s="1">
        <f t="shared" si="85"/>
        <v>-1326241.1902002105</v>
      </c>
      <c r="N230" s="1">
        <f t="shared" si="86"/>
        <v>-2024023.1822971553</v>
      </c>
      <c r="O230" s="1">
        <f t="shared" si="87"/>
        <v>252341317.1759747</v>
      </c>
      <c r="P230" s="1">
        <f t="shared" si="88"/>
        <v>124046364.59430979</v>
      </c>
      <c r="Q230">
        <f t="shared" si="89"/>
        <v>1326241.1902002105</v>
      </c>
      <c r="R230">
        <f t="shared" si="90"/>
        <v>2024023.1822971553</v>
      </c>
    </row>
    <row r="231" spans="1:18" x14ac:dyDescent="0.25">
      <c r="B231" s="17">
        <f>(B230*1000-1)/1000</f>
        <v>14.999000000000001</v>
      </c>
      <c r="C231" s="1">
        <f t="shared" si="73"/>
        <v>0</v>
      </c>
      <c r="D231" s="1">
        <f t="shared" si="74"/>
        <v>0</v>
      </c>
      <c r="E231" s="1">
        <f t="shared" si="79"/>
        <v>7055.7215567142848</v>
      </c>
      <c r="F231" s="1">
        <f t="shared" si="80"/>
        <v>5605.7142857142853</v>
      </c>
      <c r="G231" s="1">
        <f t="shared" si="81"/>
        <v>171044.30885404308</v>
      </c>
      <c r="H231" s="1">
        <f t="shared" si="82"/>
        <v>84080.108571428573</v>
      </c>
      <c r="I231" s="1">
        <f t="shared" si="75"/>
        <v>0</v>
      </c>
      <c r="J231" s="1">
        <f t="shared" si="76"/>
        <v>0</v>
      </c>
      <c r="K231" s="1">
        <f t="shared" si="83"/>
        <v>252330908.74147555</v>
      </c>
      <c r="L231" s="1">
        <f t="shared" si="84"/>
        <v>124038094.83667019</v>
      </c>
      <c r="M231" s="1">
        <f t="shared" si="85"/>
        <v>3396758.681289989</v>
      </c>
      <c r="N231" s="1">
        <f t="shared" si="86"/>
        <v>2698697.5763962064</v>
      </c>
      <c r="O231" s="1">
        <f t="shared" si="87"/>
        <v>252330908.74147555</v>
      </c>
      <c r="P231" s="1">
        <f t="shared" si="88"/>
        <v>124038094.83667019</v>
      </c>
      <c r="Q231">
        <f t="shared" si="89"/>
        <v>3396758.681289989</v>
      </c>
      <c r="R231">
        <f t="shared" si="90"/>
        <v>2698697.5763962064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"/>
  <sheetViews>
    <sheetView tabSelected="1" zoomScale="70" zoomScaleNormal="70" workbookViewId="0">
      <selection activeCell="Z31" sqref="Z31:Z235"/>
    </sheetView>
  </sheetViews>
  <sheetFormatPr defaultColWidth="11.42578125" defaultRowHeight="15" x14ac:dyDescent="0.25"/>
  <cols>
    <col min="1" max="1" width="38.7109375" bestFit="1" customWidth="1"/>
    <col min="2" max="2" width="14.42578125" bestFit="1" customWidth="1"/>
    <col min="3" max="3" width="16.7109375" bestFit="1" customWidth="1"/>
    <col min="4" max="4" width="13.28515625" bestFit="1" customWidth="1"/>
    <col min="5" max="5" width="14.42578125" bestFit="1" customWidth="1"/>
    <col min="6" max="6" width="5.85546875" bestFit="1" customWidth="1"/>
    <col min="7" max="7" width="14.42578125" bestFit="1" customWidth="1"/>
    <col min="8" max="8" width="15.140625" bestFit="1" customWidth="1"/>
    <col min="9" max="9" width="19.140625" bestFit="1" customWidth="1"/>
    <col min="10" max="10" width="16.140625" bestFit="1" customWidth="1"/>
    <col min="11" max="11" width="24.7109375" bestFit="1" customWidth="1"/>
    <col min="12" max="12" width="14.5703125" bestFit="1" customWidth="1"/>
    <col min="13" max="13" width="23.5703125" bestFit="1" customWidth="1"/>
    <col min="14" max="14" width="20.85546875" bestFit="1" customWidth="1"/>
    <col min="15" max="15" width="1.140625" style="30" customWidth="1"/>
    <col min="19" max="19" width="6" bestFit="1" customWidth="1"/>
    <col min="20" max="20" width="15.5703125" bestFit="1" customWidth="1"/>
    <col min="21" max="21" width="14.85546875" bestFit="1" customWidth="1"/>
    <col min="22" max="22" width="21.28515625" bestFit="1" customWidth="1"/>
    <col min="23" max="23" width="18.28515625" bestFit="1" customWidth="1"/>
    <col min="24" max="24" width="22.140625" bestFit="1" customWidth="1"/>
    <col min="25" max="25" width="14" bestFit="1" customWidth="1"/>
    <col min="26" max="26" width="21.140625" bestFit="1" customWidth="1"/>
    <col min="27" max="27" width="22.42578125" customWidth="1"/>
  </cols>
  <sheetData>
    <row r="1" spans="1:3" x14ac:dyDescent="0.25">
      <c r="B1" s="16" t="s">
        <v>92</v>
      </c>
      <c r="C1" s="16" t="s">
        <v>93</v>
      </c>
    </row>
    <row r="2" spans="1:3" x14ac:dyDescent="0.25">
      <c r="A2" s="20" t="s">
        <v>91</v>
      </c>
      <c r="B2" s="32">
        <v>35</v>
      </c>
      <c r="C2" s="11">
        <f>sim3_beam_length</f>
        <v>35</v>
      </c>
    </row>
    <row r="3" spans="1:3" x14ac:dyDescent="0.25">
      <c r="A3" s="20" t="s">
        <v>94</v>
      </c>
      <c r="B3" s="32">
        <v>15</v>
      </c>
      <c r="C3" s="11">
        <f>sim3_force_position</f>
        <v>15</v>
      </c>
    </row>
    <row r="4" spans="1:3" x14ac:dyDescent="0.25">
      <c r="A4" s="20" t="s">
        <v>95</v>
      </c>
      <c r="B4" s="32">
        <v>400</v>
      </c>
      <c r="C4" s="11">
        <f>sim3_mass</f>
        <v>400</v>
      </c>
    </row>
    <row r="5" spans="1:3" x14ac:dyDescent="0.25">
      <c r="A5" s="20" t="s">
        <v>96</v>
      </c>
      <c r="B5" s="32">
        <v>25</v>
      </c>
      <c r="C5" s="11">
        <f>sim3_l_tx</f>
        <v>25</v>
      </c>
    </row>
    <row r="6" spans="1:3" x14ac:dyDescent="0.25">
      <c r="A6" s="20" t="s">
        <v>97</v>
      </c>
      <c r="B6" s="32">
        <v>10</v>
      </c>
      <c r="C6" s="11">
        <f>sim3_l_ty</f>
        <v>10</v>
      </c>
    </row>
    <row r="7" spans="1:3" x14ac:dyDescent="0.25">
      <c r="A7" s="20" t="s">
        <v>98</v>
      </c>
      <c r="B7" s="32">
        <v>9.81</v>
      </c>
      <c r="C7" s="11">
        <f>sim3_gravity</f>
        <v>9.81</v>
      </c>
    </row>
    <row r="8" spans="1:3" x14ac:dyDescent="0.25">
      <c r="A8" s="20" t="s">
        <v>106</v>
      </c>
      <c r="B8" s="32">
        <v>200</v>
      </c>
      <c r="C8" s="11">
        <f>sim3_division</f>
        <v>200</v>
      </c>
    </row>
    <row r="9" spans="1:3" x14ac:dyDescent="0.25">
      <c r="A9" s="20" t="s">
        <v>224</v>
      </c>
      <c r="B9" s="43">
        <v>8541</v>
      </c>
      <c r="C9" s="11">
        <f>sim3_second_moment_x</f>
        <v>8541</v>
      </c>
    </row>
    <row r="10" spans="1:3" x14ac:dyDescent="0.25">
      <c r="A10" s="21" t="s">
        <v>99</v>
      </c>
      <c r="B10" s="33">
        <v>450</v>
      </c>
      <c r="C10" s="11">
        <f>sim3_yield_strength</f>
        <v>450</v>
      </c>
    </row>
    <row r="11" spans="1:3" x14ac:dyDescent="0.25">
      <c r="A11" s="21" t="s">
        <v>100</v>
      </c>
      <c r="B11" s="33">
        <v>59.1</v>
      </c>
      <c r="C11" s="32">
        <v>0</v>
      </c>
    </row>
    <row r="12" spans="1:3" x14ac:dyDescent="0.25">
      <c r="A12" s="21" t="s">
        <v>101</v>
      </c>
      <c r="B12" s="33">
        <v>252</v>
      </c>
      <c r="C12" s="11">
        <f>sim3_depth_of_section</f>
        <v>252</v>
      </c>
    </row>
    <row r="13" spans="1:3" x14ac:dyDescent="0.25">
      <c r="A13" s="21" t="s">
        <v>102</v>
      </c>
      <c r="B13" s="33">
        <v>177</v>
      </c>
      <c r="C13" s="11">
        <f>sim3_width_of_section</f>
        <v>177</v>
      </c>
    </row>
    <row r="14" spans="1:3" x14ac:dyDescent="0.25">
      <c r="A14" s="21" t="s">
        <v>103</v>
      </c>
      <c r="B14" s="33">
        <v>15</v>
      </c>
      <c r="C14" s="11">
        <f>sim3_thickness_flange</f>
        <v>15</v>
      </c>
    </row>
    <row r="15" spans="1:3" x14ac:dyDescent="0.25">
      <c r="A15" s="21" t="s">
        <v>104</v>
      </c>
      <c r="B15" s="33">
        <v>9</v>
      </c>
      <c r="C15" s="11">
        <f>sim3_thickness_web</f>
        <v>9</v>
      </c>
    </row>
    <row r="16" spans="1:3" x14ac:dyDescent="0.25">
      <c r="A16" s="21" t="s">
        <v>105</v>
      </c>
      <c r="B16" s="33">
        <v>75.3</v>
      </c>
      <c r="C16" s="11">
        <f>sim3_cross_section_area</f>
        <v>75.3</v>
      </c>
    </row>
    <row r="17" spans="1:27" x14ac:dyDescent="0.25">
      <c r="A17" s="22" t="s">
        <v>107</v>
      </c>
      <c r="B17" s="11">
        <f>sim3_gravity*sim3_mass</f>
        <v>3924</v>
      </c>
      <c r="C17" s="11">
        <f>sim3_force</f>
        <v>3924</v>
      </c>
    </row>
    <row r="18" spans="1:27" x14ac:dyDescent="0.25">
      <c r="A18" s="22" t="s">
        <v>108</v>
      </c>
      <c r="B18" s="11">
        <f>( ( (sim3_depth_of_section/2) - (sim3_thickness_flange/2) ) * ( sim3_width_of_section * sim3_thickness_flange ) )+( ( ((sim3_depth_of_section/2)-sim3_thickness_flange)/ 2 ) * (sim3_thickness_web* ((sim3_depth_of_section/2)-sim3_thickness_flange)) )</f>
        <v>370062</v>
      </c>
      <c r="C18" s="11">
        <f>sim3_q</f>
        <v>370062</v>
      </c>
    </row>
    <row r="19" spans="1:27" x14ac:dyDescent="0.25">
      <c r="A19" s="22" t="s">
        <v>109</v>
      </c>
      <c r="B19" s="11">
        <f>sim3_tx</f>
        <v>-41396.973749999997</v>
      </c>
      <c r="C19" s="11">
        <f>sim3_tx_0</f>
        <v>-5886</v>
      </c>
    </row>
    <row r="20" spans="1:27" x14ac:dyDescent="0.25">
      <c r="A20" s="22" t="s">
        <v>110</v>
      </c>
      <c r="B20" s="11">
        <f>sim3_mass_per_length*sim3_beam_length*sim3_gravity</f>
        <v>20291.985000000001</v>
      </c>
      <c r="C20" s="11">
        <f>sim3_mass_per_length_0*sim3_beam_length_0*sim3_gravity_0</f>
        <v>0</v>
      </c>
    </row>
    <row r="21" spans="1:27" x14ac:dyDescent="0.25">
      <c r="A21" s="22" t="s">
        <v>111</v>
      </c>
      <c r="B21" s="11">
        <f>sim3_force_resultant+sim3_ty+sim3_force</f>
        <v>7657.1955000000016</v>
      </c>
      <c r="C21" s="11">
        <f>sim3_force_resultant_0+sim3_ty_0+sim3_force_0</f>
        <v>1569.6</v>
      </c>
    </row>
    <row r="22" spans="1:27" x14ac:dyDescent="0.25">
      <c r="A22" s="22" t="s">
        <v>112</v>
      </c>
      <c r="B22" s="11">
        <f>sim3_ty*sim3_l_tx/sim3_l_ty</f>
        <v>-41396.973749999997</v>
      </c>
      <c r="C22" s="11">
        <f>sim3_ty_0*sim3_l_tx_0/sim3_l_ty_0</f>
        <v>-5886</v>
      </c>
    </row>
    <row r="23" spans="1:27" x14ac:dyDescent="0.25">
      <c r="A23" s="22" t="s">
        <v>113</v>
      </c>
      <c r="B23" s="11">
        <f>-((0.5*sim3_force_resultant*sim3_beam_length)+(sim3_force*sim3_force_position))/sim3_l_tx</f>
        <v>-16558.789499999999</v>
      </c>
      <c r="C23" s="11">
        <f>-((0.5*sim3_force_resultant_0*sim3_beam_length_0)+(sim3_force_0*sim3_force_position_0))/sim3_l_tx_0</f>
        <v>-2354.4</v>
      </c>
    </row>
    <row r="24" spans="1:27" x14ac:dyDescent="0.25">
      <c r="A24" s="22" t="s">
        <v>114</v>
      </c>
      <c r="B24" s="11"/>
      <c r="C24" s="11"/>
    </row>
    <row r="25" spans="1:27" x14ac:dyDescent="0.25">
      <c r="A25" s="22" t="s">
        <v>115</v>
      </c>
      <c r="B25" s="11"/>
      <c r="C25" s="11"/>
    </row>
    <row r="30" spans="1:27" x14ac:dyDescent="0.25">
      <c r="A30" s="15" t="s">
        <v>60</v>
      </c>
      <c r="B30" s="28" t="s">
        <v>41</v>
      </c>
      <c r="C30" s="27" t="s">
        <v>116</v>
      </c>
      <c r="D30" s="27" t="s">
        <v>201</v>
      </c>
      <c r="E30" s="27" t="s">
        <v>202</v>
      </c>
      <c r="F30" s="27" t="s">
        <v>117</v>
      </c>
      <c r="G30" s="23" t="s">
        <v>125</v>
      </c>
      <c r="H30" s="24" t="s">
        <v>124</v>
      </c>
      <c r="I30" s="25" t="s">
        <v>118</v>
      </c>
      <c r="J30" s="26" t="s">
        <v>123</v>
      </c>
      <c r="K30" s="26" t="s">
        <v>122</v>
      </c>
      <c r="L30" s="26" t="s">
        <v>121</v>
      </c>
      <c r="M30" s="26" t="s">
        <v>120</v>
      </c>
      <c r="N30" s="26" t="s">
        <v>119</v>
      </c>
      <c r="O30" s="29"/>
      <c r="P30" s="27" t="s">
        <v>126</v>
      </c>
      <c r="Q30" s="27" t="s">
        <v>127</v>
      </c>
      <c r="R30" s="27" t="s">
        <v>128</v>
      </c>
      <c r="S30" s="27" t="s">
        <v>129</v>
      </c>
      <c r="T30" s="23" t="s">
        <v>130</v>
      </c>
      <c r="U30" s="24" t="s">
        <v>131</v>
      </c>
      <c r="V30" s="25" t="s">
        <v>132</v>
      </c>
      <c r="W30" s="26" t="s">
        <v>133</v>
      </c>
      <c r="X30" s="26" t="s">
        <v>134</v>
      </c>
      <c r="Y30" s="26" t="s">
        <v>135</v>
      </c>
      <c r="Z30" s="26" t="s">
        <v>136</v>
      </c>
      <c r="AA30" s="26" t="s">
        <v>137</v>
      </c>
    </row>
    <row r="31" spans="1:27" x14ac:dyDescent="0.25">
      <c r="A31" s="1">
        <v>0</v>
      </c>
      <c r="B31" s="17">
        <f t="shared" ref="B31:B94" si="0">length/length_division*A31</f>
        <v>0</v>
      </c>
      <c r="C31">
        <f t="shared" ref="C31:C94" si="1">sim3_mass_per_length*B31*sim3_gravity</f>
        <v>0</v>
      </c>
      <c r="D31">
        <f t="shared" ref="D31:D94" si="2">IF(B31&lt;sim3_l_tx,0,sim3_ty)</f>
        <v>0</v>
      </c>
      <c r="E31">
        <f t="shared" ref="E31:E94" si="3">IF(B31&lt;sim3_l_tx,0,sim3_tx)</f>
        <v>0</v>
      </c>
      <c r="F31">
        <f t="shared" ref="F31:F94" si="4">IF(B31&lt;sim3_force_position,0,sim3_force)</f>
        <v>0</v>
      </c>
      <c r="G31">
        <f t="shared" ref="G31:G94" si="5">sim3_ay-C31-D31-F31</f>
        <v>7657.1955000000016</v>
      </c>
      <c r="H31">
        <f t="shared" ref="H31:H94" si="6">E31-sim3_ax</f>
        <v>41396.973749999997</v>
      </c>
      <c r="I31">
        <f t="shared" ref="I31:I94" si="7">(sim3_ay*B31) - (D31*(B31-sim3_l_tx))-(0.5*B31*C31)-(F31*(B31-force_position))</f>
        <v>0</v>
      </c>
      <c r="J31">
        <f t="shared" ref="J31:J94" si="8">H31/sim3_cross_section_area*10000</f>
        <v>5497606.0756972106</v>
      </c>
      <c r="K31">
        <f t="shared" ref="K31:K94" si="9">((I31*(0.5*sim3_depth_of_section))/(sim3_second_moment_x))*(100000000/1000)</f>
        <v>0</v>
      </c>
      <c r="L31">
        <f t="shared" ref="L31:L94" si="10">((G31*sim3_q)/(sim3_second_moment_x*sim3_thickness_web))*((100000000*1000)/1000000000)</f>
        <v>3686319.6881981045</v>
      </c>
      <c r="M31">
        <f>(ABS(J31)+ABS(K31))/2+SQRT( ((ABS(J31)+ABS(K31))/2)^2 + 0 )</f>
        <v>5497606.0756972106</v>
      </c>
      <c r="O31" s="29"/>
      <c r="P31">
        <v>0</v>
      </c>
      <c r="Q31">
        <f t="shared" ref="Q31:Q94" si="11">IF(B31&lt;sim3_l_tx_0,0,sim3_ty_0)</f>
        <v>0</v>
      </c>
      <c r="R31">
        <f t="shared" ref="R31:R94" si="12">IF(B31&lt;sim3_l_tx_0,0,sim3_tx_0)</f>
        <v>0</v>
      </c>
      <c r="S31">
        <f t="shared" ref="S31:S94" si="13">IF(B31&lt;sim3_force_position_0,0,sim3_force_0)</f>
        <v>0</v>
      </c>
      <c r="T31">
        <f t="shared" ref="T31:T94" si="14">sim3_ay_0-P31-Q31-S31</f>
        <v>1569.6</v>
      </c>
      <c r="U31">
        <f t="shared" ref="U31:U94" si="15">R31-sim3_ax_0</f>
        <v>5886</v>
      </c>
      <c r="V31">
        <f t="shared" ref="V31:V94" si="16">(sim3_ay_0*B31) - (Q31*(B31-sim3_l_tx_0))-(0.5*B31*P31)-(S31*(B31-sim3_force_position_0))</f>
        <v>0</v>
      </c>
      <c r="W31">
        <f t="shared" ref="W31:W94" si="17">U31/sim3_cross_section_area_0*10000</f>
        <v>781673.30677290831</v>
      </c>
      <c r="X31">
        <f>((V31*(0.5*sim3_depth_of_section_0))/(sim3_second_moment_x_0))*(100000000/1000)</f>
        <v>0</v>
      </c>
      <c r="Y31">
        <f t="shared" ref="Y31:Y94" si="18">((T31*sim3_q_0)/(sim3_second_moment_x_0*sim3_thickness_web_0))</f>
        <v>7556.3532139093777</v>
      </c>
      <c r="Z31">
        <f>(ABS(W31)+ABS(X31))/2+SQRT( ((ABS(W31)+ABS(X31))/2)^2 + 0 )</f>
        <v>781673.30677290831</v>
      </c>
    </row>
    <row r="32" spans="1:27" x14ac:dyDescent="0.25">
      <c r="A32" s="1">
        <v>1</v>
      </c>
      <c r="B32" s="17">
        <f t="shared" si="0"/>
        <v>0.17499999999999999</v>
      </c>
      <c r="C32">
        <f t="shared" si="1"/>
        <v>101.459925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7555.7355750000015</v>
      </c>
      <c r="H32">
        <f t="shared" si="6"/>
        <v>41396.973749999997</v>
      </c>
      <c r="I32">
        <f t="shared" si="7"/>
        <v>1331.1314690625002</v>
      </c>
      <c r="J32">
        <f t="shared" si="8"/>
        <v>5497606.0756972106</v>
      </c>
      <c r="K32">
        <f t="shared" si="9"/>
        <v>1963734.5170574293</v>
      </c>
      <c r="L32">
        <f t="shared" si="10"/>
        <v>3637474.9487513173</v>
      </c>
      <c r="M32">
        <f t="shared" ref="M32:M95" si="19">(ABS(J32)+ABS(K32))/2+SQRT( ((ABS(J32)+ABS(K32))/2)^2 + 0 )</f>
        <v>7461340.5927546397</v>
      </c>
      <c r="O32" s="29"/>
      <c r="P32">
        <v>0</v>
      </c>
      <c r="Q32">
        <f t="shared" si="11"/>
        <v>0</v>
      </c>
      <c r="R32">
        <f t="shared" si="12"/>
        <v>0</v>
      </c>
      <c r="S32">
        <f t="shared" si="13"/>
        <v>0</v>
      </c>
      <c r="T32">
        <f t="shared" si="14"/>
        <v>1569.6</v>
      </c>
      <c r="U32">
        <f t="shared" si="15"/>
        <v>5886</v>
      </c>
      <c r="V32">
        <f t="shared" si="16"/>
        <v>274.67999999999995</v>
      </c>
      <c r="W32">
        <f t="shared" si="17"/>
        <v>781673.30677290831</v>
      </c>
      <c r="X32">
        <f>((V32*(0.5*sim3_depth_of_section_0))/(sim3_second_moment_x_0))*(100000000/1000)</f>
        <v>405218.12434141192</v>
      </c>
      <c r="Y32">
        <f t="shared" si="18"/>
        <v>7556.3532139093777</v>
      </c>
      <c r="Z32">
        <f t="shared" ref="Z32:Z95" si="20">(ABS(W32)+ABS(X32))/2+SQRT( ((ABS(W32)+ABS(X32))/2)^2 + 0 )</f>
        <v>1186891.4311143202</v>
      </c>
    </row>
    <row r="33" spans="1:26" x14ac:dyDescent="0.25">
      <c r="A33" s="1">
        <v>2</v>
      </c>
      <c r="B33" s="17">
        <f t="shared" si="0"/>
        <v>0.35</v>
      </c>
      <c r="C33">
        <f t="shared" si="1"/>
        <v>202.91985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7454.2756500000014</v>
      </c>
      <c r="H33">
        <f t="shared" si="6"/>
        <v>41396.973749999997</v>
      </c>
      <c r="I33">
        <f t="shared" si="7"/>
        <v>2644.50745125</v>
      </c>
      <c r="J33">
        <f t="shared" si="8"/>
        <v>5497606.0756972106</v>
      </c>
      <c r="K33">
        <f t="shared" si="9"/>
        <v>3901275.4812961007</v>
      </c>
      <c r="L33">
        <f t="shared" si="10"/>
        <v>3588630.209304532</v>
      </c>
      <c r="M33">
        <f t="shared" si="19"/>
        <v>9398881.5569933113</v>
      </c>
      <c r="O33" s="29"/>
      <c r="P33">
        <v>0</v>
      </c>
      <c r="Q33">
        <f t="shared" si="11"/>
        <v>0</v>
      </c>
      <c r="R33">
        <f t="shared" si="12"/>
        <v>0</v>
      </c>
      <c r="S33">
        <f t="shared" si="13"/>
        <v>0</v>
      </c>
      <c r="T33">
        <f t="shared" si="14"/>
        <v>1569.6</v>
      </c>
      <c r="U33">
        <f t="shared" si="15"/>
        <v>5886</v>
      </c>
      <c r="V33">
        <f t="shared" si="16"/>
        <v>549.3599999999999</v>
      </c>
      <c r="W33">
        <f t="shared" si="17"/>
        <v>781673.30677290831</v>
      </c>
      <c r="X33">
        <f>((V33*(0.5*sim3_depth_of_section_0))/(sim3_second_moment_x_0))*(100000000/1000)</f>
        <v>810436.24868282385</v>
      </c>
      <c r="Y33">
        <f t="shared" si="18"/>
        <v>7556.3532139093777</v>
      </c>
      <c r="Z33">
        <f t="shared" si="20"/>
        <v>1592109.5554557322</v>
      </c>
    </row>
    <row r="34" spans="1:26" x14ac:dyDescent="0.25">
      <c r="A34" s="1">
        <v>3</v>
      </c>
      <c r="B34" s="17">
        <f t="shared" si="0"/>
        <v>0.52499999999999991</v>
      </c>
      <c r="C34">
        <f t="shared" si="1"/>
        <v>304.379775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7352.8157250000013</v>
      </c>
      <c r="H34">
        <f t="shared" si="6"/>
        <v>41396.973749999997</v>
      </c>
      <c r="I34">
        <f t="shared" si="7"/>
        <v>3940.1279465625003</v>
      </c>
      <c r="J34">
        <f t="shared" si="8"/>
        <v>5497606.0756972106</v>
      </c>
      <c r="K34">
        <f t="shared" si="9"/>
        <v>5812622.8927160166</v>
      </c>
      <c r="L34">
        <f t="shared" si="10"/>
        <v>3539785.4698577458</v>
      </c>
      <c r="M34">
        <f t="shared" si="19"/>
        <v>11310228.968413226</v>
      </c>
      <c r="O34" s="29"/>
      <c r="P34"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1569.6</v>
      </c>
      <c r="U34">
        <f t="shared" si="15"/>
        <v>5886</v>
      </c>
      <c r="V34">
        <f t="shared" si="16"/>
        <v>824.03999999999985</v>
      </c>
      <c r="W34">
        <f t="shared" si="17"/>
        <v>781673.30677290831</v>
      </c>
      <c r="X34">
        <f>((V34*(0.5*sim3_depth_of_section_0))/(sim3_second_moment_x_0))*(100000000/1000)</f>
        <v>1215654.3730242357</v>
      </c>
      <c r="Y34">
        <f t="shared" si="18"/>
        <v>7556.3532139093777</v>
      </c>
      <c r="Z34">
        <f t="shared" si="20"/>
        <v>1997327.6797971441</v>
      </c>
    </row>
    <row r="35" spans="1:26" x14ac:dyDescent="0.25">
      <c r="A35" s="1">
        <v>4</v>
      </c>
      <c r="B35" s="17">
        <f t="shared" si="0"/>
        <v>0.7</v>
      </c>
      <c r="C35">
        <f t="shared" si="1"/>
        <v>405.83969999999999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7251.3558000000012</v>
      </c>
      <c r="H35">
        <f t="shared" si="6"/>
        <v>41396.973749999997</v>
      </c>
      <c r="I35">
        <f t="shared" si="7"/>
        <v>5217.9929550000006</v>
      </c>
      <c r="J35">
        <f t="shared" si="8"/>
        <v>5497606.0756972106</v>
      </c>
      <c r="K35">
        <f t="shared" si="9"/>
        <v>7697776.751317177</v>
      </c>
      <c r="L35">
        <f t="shared" si="10"/>
        <v>3490940.7304109591</v>
      </c>
      <c r="M35">
        <f t="shared" si="19"/>
        <v>13195382.827014387</v>
      </c>
      <c r="O35" s="29"/>
      <c r="P35">
        <v>0</v>
      </c>
      <c r="Q35">
        <f t="shared" si="11"/>
        <v>0</v>
      </c>
      <c r="R35">
        <f t="shared" si="12"/>
        <v>0</v>
      </c>
      <c r="S35">
        <f t="shared" si="13"/>
        <v>0</v>
      </c>
      <c r="T35">
        <f t="shared" si="14"/>
        <v>1569.6</v>
      </c>
      <c r="U35">
        <f t="shared" si="15"/>
        <v>5886</v>
      </c>
      <c r="V35">
        <f t="shared" si="16"/>
        <v>1098.7199999999998</v>
      </c>
      <c r="W35">
        <f t="shared" si="17"/>
        <v>781673.30677290831</v>
      </c>
      <c r="X35">
        <f>((V35*(0.5*sim3_depth_of_section_0))/(sim3_second_moment_x_0))*(100000000/1000)</f>
        <v>1620872.4973656477</v>
      </c>
      <c r="Y35">
        <f t="shared" si="18"/>
        <v>7556.3532139093777</v>
      </c>
      <c r="Z35">
        <f t="shared" si="20"/>
        <v>2402545.8041385561</v>
      </c>
    </row>
    <row r="36" spans="1:26" x14ac:dyDescent="0.25">
      <c r="A36" s="1">
        <v>5</v>
      </c>
      <c r="B36" s="17">
        <f t="shared" si="0"/>
        <v>0.875</v>
      </c>
      <c r="C36">
        <f t="shared" si="1"/>
        <v>507.29962499999999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7149.895875000002</v>
      </c>
      <c r="H36">
        <f t="shared" si="6"/>
        <v>41396.973749999997</v>
      </c>
      <c r="I36">
        <f t="shared" si="7"/>
        <v>6478.1024765625016</v>
      </c>
      <c r="J36">
        <f t="shared" si="8"/>
        <v>5497606.0756972106</v>
      </c>
      <c r="K36">
        <f t="shared" si="9"/>
        <v>9556737.0570995808</v>
      </c>
      <c r="L36">
        <f t="shared" si="10"/>
        <v>3442095.9909641743</v>
      </c>
      <c r="M36">
        <f t="shared" si="19"/>
        <v>15054343.13279679</v>
      </c>
      <c r="O36" s="29"/>
      <c r="P36"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1569.6</v>
      </c>
      <c r="U36">
        <f t="shared" si="15"/>
        <v>5886</v>
      </c>
      <c r="V36">
        <f t="shared" si="16"/>
        <v>1373.3999999999999</v>
      </c>
      <c r="W36">
        <f t="shared" si="17"/>
        <v>781673.30677290831</v>
      </c>
      <c r="X36">
        <f>((V36*(0.5*sim3_depth_of_section_0))/(sim3_second_moment_x_0))*(100000000/1000)</f>
        <v>2026090.6217070599</v>
      </c>
      <c r="Y36">
        <f t="shared" si="18"/>
        <v>7556.3532139093777</v>
      </c>
      <c r="Z36">
        <f t="shared" si="20"/>
        <v>2807763.9284799681</v>
      </c>
    </row>
    <row r="37" spans="1:26" x14ac:dyDescent="0.25">
      <c r="A37" s="1">
        <v>6</v>
      </c>
      <c r="B37" s="17">
        <f t="shared" si="0"/>
        <v>1.0499999999999998</v>
      </c>
      <c r="C37">
        <f t="shared" si="1"/>
        <v>608.75954999999999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7048.4359500000019</v>
      </c>
      <c r="H37">
        <f t="shared" si="6"/>
        <v>41396.973749999997</v>
      </c>
      <c r="I37">
        <f t="shared" si="7"/>
        <v>7720.4565112500004</v>
      </c>
      <c r="J37">
        <f t="shared" si="8"/>
        <v>5497606.0756972106</v>
      </c>
      <c r="K37">
        <f t="shared" si="9"/>
        <v>11389503.810063224</v>
      </c>
      <c r="L37">
        <f t="shared" si="10"/>
        <v>3393251.2515173876</v>
      </c>
      <c r="M37">
        <f t="shared" si="19"/>
        <v>16887109.885760434</v>
      </c>
      <c r="O37" s="29"/>
      <c r="P37"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1569.6</v>
      </c>
      <c r="U37">
        <f t="shared" si="15"/>
        <v>5886</v>
      </c>
      <c r="V37">
        <f t="shared" si="16"/>
        <v>1648.0799999999997</v>
      </c>
      <c r="W37">
        <f t="shared" si="17"/>
        <v>781673.30677290831</v>
      </c>
      <c r="X37">
        <f>((V37*(0.5*sim3_depth_of_section_0))/(sim3_second_moment_x_0))*(100000000/1000)</f>
        <v>2431308.7460484714</v>
      </c>
      <c r="Y37">
        <f t="shared" si="18"/>
        <v>7556.3532139093777</v>
      </c>
      <c r="Z37">
        <f t="shared" si="20"/>
        <v>3212982.0528213796</v>
      </c>
    </row>
    <row r="38" spans="1:26" x14ac:dyDescent="0.25">
      <c r="A38" s="1">
        <v>7</v>
      </c>
      <c r="B38" s="17">
        <f t="shared" si="0"/>
        <v>1.2249999999999999</v>
      </c>
      <c r="C38">
        <f t="shared" si="1"/>
        <v>710.21947499999999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6946.9760250000018</v>
      </c>
      <c r="H38">
        <f t="shared" si="6"/>
        <v>41396.973749999997</v>
      </c>
      <c r="I38">
        <f t="shared" si="7"/>
        <v>8945.0550590625026</v>
      </c>
      <c r="J38">
        <f t="shared" si="8"/>
        <v>5497606.0756972106</v>
      </c>
      <c r="K38">
        <f t="shared" si="9"/>
        <v>13196077.010208117</v>
      </c>
      <c r="L38">
        <f t="shared" si="10"/>
        <v>3344406.5120706013</v>
      </c>
      <c r="M38">
        <f t="shared" si="19"/>
        <v>18693683.085905328</v>
      </c>
      <c r="O38" s="29"/>
      <c r="P38"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1569.6</v>
      </c>
      <c r="U38">
        <f t="shared" si="15"/>
        <v>5886</v>
      </c>
      <c r="V38">
        <f t="shared" si="16"/>
        <v>1922.7599999999998</v>
      </c>
      <c r="W38">
        <f t="shared" si="17"/>
        <v>781673.30677290831</v>
      </c>
      <c r="X38">
        <f>((V38*(0.5*sim3_depth_of_section_0))/(sim3_second_moment_x_0))*(100000000/1000)</f>
        <v>2836526.8703898839</v>
      </c>
      <c r="Y38">
        <f t="shared" si="18"/>
        <v>7556.3532139093777</v>
      </c>
      <c r="Z38">
        <f t="shared" si="20"/>
        <v>3618200.1771627921</v>
      </c>
    </row>
    <row r="39" spans="1:26" x14ac:dyDescent="0.25">
      <c r="A39" s="1">
        <v>8</v>
      </c>
      <c r="B39" s="17">
        <f t="shared" si="0"/>
        <v>1.4</v>
      </c>
      <c r="C39">
        <f t="shared" si="1"/>
        <v>811.67939999999999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6845.5161000000016</v>
      </c>
      <c r="H39">
        <f t="shared" si="6"/>
        <v>41396.973749999997</v>
      </c>
      <c r="I39">
        <f t="shared" si="7"/>
        <v>10151.898120000002</v>
      </c>
      <c r="J39">
        <f t="shared" si="8"/>
        <v>5497606.0756972106</v>
      </c>
      <c r="K39">
        <f t="shared" si="9"/>
        <v>14976456.657534249</v>
      </c>
      <c r="L39">
        <f t="shared" si="10"/>
        <v>3295561.7726238156</v>
      </c>
      <c r="M39">
        <f t="shared" si="19"/>
        <v>20474062.733231459</v>
      </c>
      <c r="O39" s="29"/>
      <c r="P39"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1569.6</v>
      </c>
      <c r="U39">
        <f t="shared" si="15"/>
        <v>5886</v>
      </c>
      <c r="V39">
        <f t="shared" si="16"/>
        <v>2197.4399999999996</v>
      </c>
      <c r="W39">
        <f t="shared" si="17"/>
        <v>781673.30677290831</v>
      </c>
      <c r="X39">
        <f>((V39*(0.5*sim3_depth_of_section_0))/(sim3_second_moment_x_0))*(100000000/1000)</f>
        <v>3241744.9947312954</v>
      </c>
      <c r="Y39">
        <f t="shared" si="18"/>
        <v>7556.3532139093777</v>
      </c>
      <c r="Z39">
        <f t="shared" si="20"/>
        <v>4023418.3015042036</v>
      </c>
    </row>
    <row r="40" spans="1:26" x14ac:dyDescent="0.25">
      <c r="A40" s="1">
        <v>9</v>
      </c>
      <c r="B40" s="17">
        <f t="shared" si="0"/>
        <v>1.575</v>
      </c>
      <c r="C40">
        <f t="shared" si="1"/>
        <v>913.13932499999999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6744.0561750000015</v>
      </c>
      <c r="H40">
        <f t="shared" si="6"/>
        <v>41396.973749999997</v>
      </c>
      <c r="I40">
        <f t="shared" si="7"/>
        <v>11340.985694062501</v>
      </c>
      <c r="J40">
        <f t="shared" si="8"/>
        <v>5497606.0756972106</v>
      </c>
      <c r="K40">
        <f t="shared" si="9"/>
        <v>16730642.752041623</v>
      </c>
      <c r="L40">
        <f t="shared" si="10"/>
        <v>3246717.0331770293</v>
      </c>
      <c r="M40">
        <f t="shared" si="19"/>
        <v>22228248.827738833</v>
      </c>
      <c r="O40" s="29"/>
      <c r="P40"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1569.6</v>
      </c>
      <c r="U40">
        <f t="shared" si="15"/>
        <v>5886</v>
      </c>
      <c r="V40">
        <f t="shared" si="16"/>
        <v>2472.12</v>
      </c>
      <c r="W40">
        <f t="shared" si="17"/>
        <v>781673.30677290831</v>
      </c>
      <c r="X40">
        <f>((V40*(0.5*sim3_depth_of_section_0))/(sim3_second_moment_x_0))*(100000000/1000)</f>
        <v>3646963.1190727078</v>
      </c>
      <c r="Y40">
        <f t="shared" si="18"/>
        <v>7556.3532139093777</v>
      </c>
      <c r="Z40">
        <f t="shared" si="20"/>
        <v>4428636.4258456165</v>
      </c>
    </row>
    <row r="41" spans="1:26" x14ac:dyDescent="0.25">
      <c r="A41" s="1">
        <v>10</v>
      </c>
      <c r="B41" s="17">
        <f t="shared" si="0"/>
        <v>1.75</v>
      </c>
      <c r="C41">
        <f t="shared" si="1"/>
        <v>1014.59925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6642.5962500000014</v>
      </c>
      <c r="H41">
        <f t="shared" si="6"/>
        <v>41396.973749999997</v>
      </c>
      <c r="I41">
        <f t="shared" si="7"/>
        <v>12512.317781250003</v>
      </c>
      <c r="J41">
        <f t="shared" si="8"/>
        <v>5497606.0756972106</v>
      </c>
      <c r="K41">
        <f t="shared" si="9"/>
        <v>18458635.293730248</v>
      </c>
      <c r="L41">
        <f t="shared" si="10"/>
        <v>3197872.2937302431</v>
      </c>
      <c r="M41">
        <f t="shared" si="19"/>
        <v>23956241.369427457</v>
      </c>
      <c r="O41" s="29"/>
      <c r="P41"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1569.6</v>
      </c>
      <c r="U41">
        <f t="shared" si="15"/>
        <v>5886</v>
      </c>
      <c r="V41">
        <f t="shared" si="16"/>
        <v>2746.7999999999997</v>
      </c>
      <c r="W41">
        <f t="shared" si="17"/>
        <v>781673.30677290831</v>
      </c>
      <c r="X41">
        <f>((V41*(0.5*sim3_depth_of_section_0))/(sim3_second_moment_x_0))*(100000000/1000)</f>
        <v>4052181.2434141198</v>
      </c>
      <c r="Y41">
        <f t="shared" si="18"/>
        <v>7556.3532139093777</v>
      </c>
      <c r="Z41">
        <f t="shared" si="20"/>
        <v>4833854.550187028</v>
      </c>
    </row>
    <row r="42" spans="1:26" x14ac:dyDescent="0.25">
      <c r="A42" s="1">
        <v>11</v>
      </c>
      <c r="B42" s="17">
        <f t="shared" si="0"/>
        <v>1.9249999999999998</v>
      </c>
      <c r="C42">
        <f t="shared" si="1"/>
        <v>1116.0591750000001</v>
      </c>
      <c r="D42">
        <f t="shared" si="2"/>
        <v>0</v>
      </c>
      <c r="E42">
        <f t="shared" si="3"/>
        <v>0</v>
      </c>
      <c r="F42">
        <f t="shared" si="4"/>
        <v>0</v>
      </c>
      <c r="G42">
        <f t="shared" si="5"/>
        <v>6541.1363250000013</v>
      </c>
      <c r="H42">
        <f t="shared" si="6"/>
        <v>41396.973749999997</v>
      </c>
      <c r="I42">
        <f t="shared" si="7"/>
        <v>13665.894381562503</v>
      </c>
      <c r="J42">
        <f t="shared" si="8"/>
        <v>5497606.0756972106</v>
      </c>
      <c r="K42">
        <f t="shared" si="9"/>
        <v>20160434.282600109</v>
      </c>
      <c r="L42">
        <f t="shared" si="10"/>
        <v>3149027.5542834564</v>
      </c>
      <c r="M42">
        <f t="shared" si="19"/>
        <v>25658040.358297318</v>
      </c>
      <c r="O42" s="29"/>
      <c r="P42">
        <v>0</v>
      </c>
      <c r="Q42">
        <f t="shared" si="11"/>
        <v>0</v>
      </c>
      <c r="R42">
        <f t="shared" si="12"/>
        <v>0</v>
      </c>
      <c r="S42">
        <f t="shared" si="13"/>
        <v>0</v>
      </c>
      <c r="T42">
        <f t="shared" si="14"/>
        <v>1569.6</v>
      </c>
      <c r="U42">
        <f t="shared" si="15"/>
        <v>5886</v>
      </c>
      <c r="V42">
        <f t="shared" si="16"/>
        <v>3021.4799999999996</v>
      </c>
      <c r="W42">
        <f t="shared" si="17"/>
        <v>781673.30677290831</v>
      </c>
      <c r="X42">
        <f>((V42*(0.5*sim3_depth_of_section_0))/(sim3_second_moment_x_0))*(100000000/1000)</f>
        <v>4457399.3677555313</v>
      </c>
      <c r="Y42">
        <f t="shared" si="18"/>
        <v>7556.3532139093777</v>
      </c>
      <c r="Z42">
        <f t="shared" si="20"/>
        <v>5239072.6745284395</v>
      </c>
    </row>
    <row r="43" spans="1:26" x14ac:dyDescent="0.25">
      <c r="A43" s="1">
        <v>12</v>
      </c>
      <c r="B43" s="17">
        <f t="shared" si="0"/>
        <v>2.0999999999999996</v>
      </c>
      <c r="C43">
        <f t="shared" si="1"/>
        <v>1217.5191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6439.6764000000021</v>
      </c>
      <c r="H43">
        <f t="shared" si="6"/>
        <v>41396.973749999997</v>
      </c>
      <c r="I43">
        <f t="shared" si="7"/>
        <v>14801.715495000002</v>
      </c>
      <c r="J43">
        <f t="shared" si="8"/>
        <v>5497606.0756972106</v>
      </c>
      <c r="K43">
        <f t="shared" si="9"/>
        <v>21836039.718651216</v>
      </c>
      <c r="L43">
        <f t="shared" si="10"/>
        <v>3100182.8148366716</v>
      </c>
      <c r="M43">
        <f t="shared" si="19"/>
        <v>27333645.794348426</v>
      </c>
      <c r="O43" s="29"/>
      <c r="P43"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1569.6</v>
      </c>
      <c r="U43">
        <f t="shared" si="15"/>
        <v>5886</v>
      </c>
      <c r="V43">
        <f t="shared" si="16"/>
        <v>3296.1599999999994</v>
      </c>
      <c r="W43">
        <f t="shared" si="17"/>
        <v>781673.30677290831</v>
      </c>
      <c r="X43">
        <f>((V43*(0.5*sim3_depth_of_section_0))/(sim3_second_moment_x_0))*(100000000/1000)</f>
        <v>4862617.4920969428</v>
      </c>
      <c r="Y43">
        <f t="shared" si="18"/>
        <v>7556.3532139093777</v>
      </c>
      <c r="Z43">
        <f t="shared" si="20"/>
        <v>5644290.798869851</v>
      </c>
    </row>
    <row r="44" spans="1:26" x14ac:dyDescent="0.25">
      <c r="A44" s="1">
        <v>13</v>
      </c>
      <c r="B44" s="17">
        <f t="shared" si="0"/>
        <v>2.2749999999999999</v>
      </c>
      <c r="C44">
        <f t="shared" si="1"/>
        <v>1318.9790249999999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6338.216475000002</v>
      </c>
      <c r="H44">
        <f t="shared" si="6"/>
        <v>41396.973749999997</v>
      </c>
      <c r="I44">
        <f t="shared" si="7"/>
        <v>15919.781121562502</v>
      </c>
      <c r="J44">
        <f t="shared" si="8"/>
        <v>5497606.0756972106</v>
      </c>
      <c r="K44">
        <f t="shared" si="9"/>
        <v>23485451.601883564</v>
      </c>
      <c r="L44">
        <f t="shared" si="10"/>
        <v>3051338.0753898849</v>
      </c>
      <c r="M44">
        <f t="shared" si="19"/>
        <v>28983057.677580774</v>
      </c>
      <c r="O44" s="29"/>
      <c r="P44"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1569.6</v>
      </c>
      <c r="U44">
        <f t="shared" si="15"/>
        <v>5886</v>
      </c>
      <c r="V44">
        <f t="shared" si="16"/>
        <v>3570.8399999999997</v>
      </c>
      <c r="W44">
        <f t="shared" si="17"/>
        <v>781673.30677290831</v>
      </c>
      <c r="X44">
        <f>((V44*(0.5*sim3_depth_of_section_0))/(sim3_second_moment_x_0))*(100000000/1000)</f>
        <v>5267835.6164383562</v>
      </c>
      <c r="Y44">
        <f t="shared" si="18"/>
        <v>7556.3532139093777</v>
      </c>
      <c r="Z44">
        <f t="shared" si="20"/>
        <v>6049508.9232112644</v>
      </c>
    </row>
    <row r="45" spans="1:26" x14ac:dyDescent="0.25">
      <c r="A45" s="1">
        <v>14</v>
      </c>
      <c r="B45" s="17">
        <f t="shared" si="0"/>
        <v>2.4499999999999997</v>
      </c>
      <c r="C45">
        <f t="shared" si="1"/>
        <v>1420.43895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6236.7565500000019</v>
      </c>
      <c r="H45">
        <f t="shared" si="6"/>
        <v>41396.973749999997</v>
      </c>
      <c r="I45">
        <f t="shared" si="7"/>
        <v>17020.091261250003</v>
      </c>
      <c r="J45">
        <f t="shared" si="8"/>
        <v>5497606.0756972106</v>
      </c>
      <c r="K45">
        <f t="shared" si="9"/>
        <v>25108669.932297163</v>
      </c>
      <c r="L45">
        <f t="shared" si="10"/>
        <v>3002493.3359430991</v>
      </c>
      <c r="M45">
        <f t="shared" si="19"/>
        <v>30606276.007994372</v>
      </c>
      <c r="O45" s="29"/>
      <c r="P45"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>
        <f t="shared" si="14"/>
        <v>1569.6</v>
      </c>
      <c r="U45">
        <f t="shared" si="15"/>
        <v>5886</v>
      </c>
      <c r="V45">
        <f t="shared" si="16"/>
        <v>3845.5199999999995</v>
      </c>
      <c r="W45">
        <f t="shared" si="17"/>
        <v>781673.30677290831</v>
      </c>
      <c r="X45">
        <f>((V45*(0.5*sim3_depth_of_section_0))/(sim3_second_moment_x_0))*(100000000/1000)</f>
        <v>5673053.7407797677</v>
      </c>
      <c r="Y45">
        <f t="shared" si="18"/>
        <v>7556.3532139093777</v>
      </c>
      <c r="Z45">
        <f t="shared" si="20"/>
        <v>6454727.0475526759</v>
      </c>
    </row>
    <row r="46" spans="1:26" x14ac:dyDescent="0.25">
      <c r="A46" s="1">
        <v>15</v>
      </c>
      <c r="B46" s="17">
        <f t="shared" si="0"/>
        <v>2.625</v>
      </c>
      <c r="C46">
        <f t="shared" si="1"/>
        <v>1521.8988750000003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6135.2966250000009</v>
      </c>
      <c r="H46">
        <f t="shared" si="6"/>
        <v>41396.973749999997</v>
      </c>
      <c r="I46">
        <f t="shared" si="7"/>
        <v>18102.645914062505</v>
      </c>
      <c r="J46">
        <f t="shared" si="8"/>
        <v>5497606.0756972106</v>
      </c>
      <c r="K46">
        <f t="shared" si="9"/>
        <v>26705694.709892005</v>
      </c>
      <c r="L46">
        <f t="shared" si="10"/>
        <v>2953648.5964963124</v>
      </c>
      <c r="M46">
        <f t="shared" si="19"/>
        <v>32203300.785589214</v>
      </c>
      <c r="O46" s="29"/>
      <c r="P46"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1569.6</v>
      </c>
      <c r="U46">
        <f t="shared" si="15"/>
        <v>5886</v>
      </c>
      <c r="V46">
        <f t="shared" si="16"/>
        <v>4120.2</v>
      </c>
      <c r="W46">
        <f t="shared" si="17"/>
        <v>781673.30677290831</v>
      </c>
      <c r="X46">
        <f>((V46*(0.5*sim3_depth_of_section_0))/(sim3_second_moment_x_0))*(100000000/1000)</f>
        <v>6078271.8651211793</v>
      </c>
      <c r="Y46">
        <f t="shared" si="18"/>
        <v>7556.3532139093777</v>
      </c>
      <c r="Z46">
        <f t="shared" si="20"/>
        <v>6859945.1718940875</v>
      </c>
    </row>
    <row r="47" spans="1:26" x14ac:dyDescent="0.25">
      <c r="A47" s="1">
        <v>16</v>
      </c>
      <c r="B47" s="17">
        <f t="shared" si="0"/>
        <v>2.8</v>
      </c>
      <c r="C47">
        <f t="shared" si="1"/>
        <v>1623.3588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6033.8367000000017</v>
      </c>
      <c r="H47">
        <f t="shared" si="6"/>
        <v>41396.973749999997</v>
      </c>
      <c r="I47">
        <f t="shared" si="7"/>
        <v>19167.445080000001</v>
      </c>
      <c r="J47">
        <f t="shared" si="8"/>
        <v>5497606.0756972106</v>
      </c>
      <c r="K47">
        <f t="shared" si="9"/>
        <v>28276525.934668075</v>
      </c>
      <c r="L47">
        <f t="shared" si="10"/>
        <v>2904803.8570495266</v>
      </c>
      <c r="M47">
        <f t="shared" si="19"/>
        <v>33774132.010365285</v>
      </c>
      <c r="O47" s="29"/>
      <c r="P47"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1569.6</v>
      </c>
      <c r="U47">
        <f t="shared" si="15"/>
        <v>5886</v>
      </c>
      <c r="V47">
        <f t="shared" si="16"/>
        <v>4394.8799999999992</v>
      </c>
      <c r="W47">
        <f t="shared" si="17"/>
        <v>781673.30677290831</v>
      </c>
      <c r="X47">
        <f>((V47*(0.5*sim3_depth_of_section_0))/(sim3_second_moment_x_0))*(100000000/1000)</f>
        <v>6483489.9894625908</v>
      </c>
      <c r="Y47">
        <f t="shared" si="18"/>
        <v>7556.3532139093777</v>
      </c>
      <c r="Z47">
        <f t="shared" si="20"/>
        <v>7265163.296235499</v>
      </c>
    </row>
    <row r="48" spans="1:26" x14ac:dyDescent="0.25">
      <c r="A48" s="1">
        <v>17</v>
      </c>
      <c r="B48" s="17">
        <f t="shared" si="0"/>
        <v>2.9749999999999996</v>
      </c>
      <c r="C48">
        <f t="shared" si="1"/>
        <v>1724.8187250000001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5932.3767750000015</v>
      </c>
      <c r="H48">
        <f t="shared" si="6"/>
        <v>41396.973749999997</v>
      </c>
      <c r="I48">
        <f t="shared" si="7"/>
        <v>20214.488759062504</v>
      </c>
      <c r="J48">
        <f t="shared" si="8"/>
        <v>5497606.0756972106</v>
      </c>
      <c r="K48">
        <f t="shared" si="9"/>
        <v>29821163.6066254</v>
      </c>
      <c r="L48">
        <f t="shared" si="10"/>
        <v>2855959.1176027409</v>
      </c>
      <c r="M48">
        <f t="shared" si="19"/>
        <v>35318769.682322614</v>
      </c>
      <c r="O48" s="29"/>
      <c r="P48"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>
        <f t="shared" si="14"/>
        <v>1569.6</v>
      </c>
      <c r="U48">
        <f t="shared" si="15"/>
        <v>5886</v>
      </c>
      <c r="V48">
        <f t="shared" si="16"/>
        <v>4669.5599999999995</v>
      </c>
      <c r="W48">
        <f t="shared" si="17"/>
        <v>781673.30677290831</v>
      </c>
      <c r="X48">
        <f>((V48*(0.5*sim3_depth_of_section_0))/(sim3_second_moment_x_0))*(100000000/1000)</f>
        <v>6888708.1138040032</v>
      </c>
      <c r="Y48">
        <f t="shared" si="18"/>
        <v>7556.3532139093777</v>
      </c>
      <c r="Z48">
        <f t="shared" si="20"/>
        <v>7670381.4205769114</v>
      </c>
    </row>
    <row r="49" spans="1:26" x14ac:dyDescent="0.25">
      <c r="A49" s="1">
        <v>18</v>
      </c>
      <c r="B49" s="17">
        <f t="shared" si="0"/>
        <v>3.15</v>
      </c>
      <c r="C49">
        <f t="shared" si="1"/>
        <v>1826.27865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5830.9168500000014</v>
      </c>
      <c r="H49">
        <f t="shared" si="6"/>
        <v>41396.973749999997</v>
      </c>
      <c r="I49">
        <f t="shared" si="7"/>
        <v>21243.776951250005</v>
      </c>
      <c r="J49">
        <f t="shared" si="8"/>
        <v>5497606.0756972106</v>
      </c>
      <c r="K49">
        <f t="shared" si="9"/>
        <v>31339607.725763973</v>
      </c>
      <c r="L49">
        <f t="shared" si="10"/>
        <v>2807114.3781559542</v>
      </c>
      <c r="M49">
        <f t="shared" si="19"/>
        <v>36837213.801461183</v>
      </c>
      <c r="O49" s="29"/>
      <c r="P49"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1569.6</v>
      </c>
      <c r="U49">
        <f t="shared" si="15"/>
        <v>5886</v>
      </c>
      <c r="V49">
        <f t="shared" si="16"/>
        <v>4944.24</v>
      </c>
      <c r="W49">
        <f t="shared" si="17"/>
        <v>781673.30677290831</v>
      </c>
      <c r="X49">
        <f>((V49*(0.5*sim3_depth_of_section_0))/(sim3_second_moment_x_0))*(100000000/1000)</f>
        <v>7293926.2381454157</v>
      </c>
      <c r="Y49">
        <f t="shared" si="18"/>
        <v>7556.3532139093777</v>
      </c>
      <c r="Z49">
        <f t="shared" si="20"/>
        <v>8075599.5449183239</v>
      </c>
    </row>
    <row r="50" spans="1:26" x14ac:dyDescent="0.25">
      <c r="A50" s="1">
        <v>19</v>
      </c>
      <c r="B50" s="17">
        <f t="shared" si="0"/>
        <v>3.3249999999999997</v>
      </c>
      <c r="C50">
        <f t="shared" si="1"/>
        <v>1927.7385750000001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5729.4569250000013</v>
      </c>
      <c r="H50">
        <f t="shared" si="6"/>
        <v>41396.973749999997</v>
      </c>
      <c r="I50">
        <f t="shared" si="7"/>
        <v>22255.309656562506</v>
      </c>
      <c r="J50">
        <f t="shared" si="8"/>
        <v>5497606.0756972106</v>
      </c>
      <c r="K50">
        <f t="shared" si="9"/>
        <v>32831858.292083781</v>
      </c>
      <c r="L50">
        <f t="shared" si="10"/>
        <v>2758269.6387091679</v>
      </c>
      <c r="M50">
        <f t="shared" si="19"/>
        <v>38329464.367780991</v>
      </c>
      <c r="O50" s="29"/>
      <c r="P50"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1569.6</v>
      </c>
      <c r="U50">
        <f t="shared" si="15"/>
        <v>5886</v>
      </c>
      <c r="V50">
        <f t="shared" si="16"/>
        <v>5218.9199999999992</v>
      </c>
      <c r="W50">
        <f t="shared" si="17"/>
        <v>781673.30677290831</v>
      </c>
      <c r="X50">
        <f>((V50*(0.5*sim3_depth_of_section_0))/(sim3_second_moment_x_0))*(100000000/1000)</f>
        <v>7699144.3624868272</v>
      </c>
      <c r="Y50">
        <f t="shared" si="18"/>
        <v>7556.3532139093777</v>
      </c>
      <c r="Z50">
        <f t="shared" si="20"/>
        <v>8480817.6692597363</v>
      </c>
    </row>
    <row r="51" spans="1:26" x14ac:dyDescent="0.25">
      <c r="A51" s="1">
        <v>20</v>
      </c>
      <c r="B51" s="17">
        <f t="shared" si="0"/>
        <v>3.5</v>
      </c>
      <c r="C51">
        <f t="shared" si="1"/>
        <v>2029.1985</v>
      </c>
      <c r="D51">
        <f t="shared" si="2"/>
        <v>0</v>
      </c>
      <c r="E51">
        <f t="shared" si="3"/>
        <v>0</v>
      </c>
      <c r="F51">
        <f t="shared" si="4"/>
        <v>0</v>
      </c>
      <c r="G51">
        <f t="shared" si="5"/>
        <v>5627.9970000000012</v>
      </c>
      <c r="H51">
        <f t="shared" si="6"/>
        <v>41396.973749999997</v>
      </c>
      <c r="I51">
        <f t="shared" si="7"/>
        <v>23249.086875000005</v>
      </c>
      <c r="J51">
        <f t="shared" si="8"/>
        <v>5497606.0756972106</v>
      </c>
      <c r="K51">
        <f t="shared" si="9"/>
        <v>34297915.305584833</v>
      </c>
      <c r="L51">
        <f t="shared" si="10"/>
        <v>2709424.8992623817</v>
      </c>
      <c r="M51">
        <f t="shared" si="19"/>
        <v>39795521.381282046</v>
      </c>
      <c r="O51" s="29"/>
      <c r="P51"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1569.6</v>
      </c>
      <c r="U51">
        <f t="shared" si="15"/>
        <v>5886</v>
      </c>
      <c r="V51">
        <f t="shared" si="16"/>
        <v>5493.5999999999995</v>
      </c>
      <c r="W51">
        <f t="shared" si="17"/>
        <v>781673.30677290831</v>
      </c>
      <c r="X51">
        <f>((V51*(0.5*sim3_depth_of_section_0))/(sim3_second_moment_x_0))*(100000000/1000)</f>
        <v>8104362.4868282396</v>
      </c>
      <c r="Y51">
        <f t="shared" si="18"/>
        <v>7556.3532139093777</v>
      </c>
      <c r="Z51">
        <f t="shared" si="20"/>
        <v>8886035.7936011478</v>
      </c>
    </row>
    <row r="52" spans="1:26" x14ac:dyDescent="0.25">
      <c r="A52" s="1">
        <v>21</v>
      </c>
      <c r="B52" s="17">
        <f t="shared" si="0"/>
        <v>3.6749999999999998</v>
      </c>
      <c r="C52">
        <f t="shared" si="1"/>
        <v>2130.6584250000001</v>
      </c>
      <c r="D52">
        <f t="shared" si="2"/>
        <v>0</v>
      </c>
      <c r="E52">
        <f t="shared" si="3"/>
        <v>0</v>
      </c>
      <c r="F52">
        <f t="shared" si="4"/>
        <v>0</v>
      </c>
      <c r="G52">
        <f t="shared" si="5"/>
        <v>5526.537075000002</v>
      </c>
      <c r="H52">
        <f t="shared" si="6"/>
        <v>41396.973749999997</v>
      </c>
      <c r="I52">
        <f t="shared" si="7"/>
        <v>24225.108606562502</v>
      </c>
      <c r="J52">
        <f t="shared" si="8"/>
        <v>5497606.0756972106</v>
      </c>
      <c r="K52">
        <f t="shared" si="9"/>
        <v>35737778.766267128</v>
      </c>
      <c r="L52">
        <f t="shared" si="10"/>
        <v>2660580.1598155964</v>
      </c>
      <c r="M52">
        <f t="shared" si="19"/>
        <v>41235384.841964342</v>
      </c>
      <c r="O52" s="29"/>
      <c r="P52"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1569.6</v>
      </c>
      <c r="U52">
        <f t="shared" si="15"/>
        <v>5886</v>
      </c>
      <c r="V52">
        <f t="shared" si="16"/>
        <v>5768.28</v>
      </c>
      <c r="W52">
        <f t="shared" si="17"/>
        <v>781673.30677290831</v>
      </c>
      <c r="X52">
        <f>((V52*(0.5*sim3_depth_of_section_0))/(sim3_second_moment_x_0))*(100000000/1000)</f>
        <v>8509580.6111696512</v>
      </c>
      <c r="Y52">
        <f t="shared" si="18"/>
        <v>7556.3532139093777</v>
      </c>
      <c r="Z52">
        <f t="shared" si="20"/>
        <v>9291253.9179425593</v>
      </c>
    </row>
    <row r="53" spans="1:26" x14ac:dyDescent="0.25">
      <c r="A53" s="1">
        <v>22</v>
      </c>
      <c r="B53" s="17">
        <f t="shared" si="0"/>
        <v>3.8499999999999996</v>
      </c>
      <c r="C53">
        <f t="shared" si="1"/>
        <v>2232.1183500000002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5425.077150000001</v>
      </c>
      <c r="H53">
        <f t="shared" si="6"/>
        <v>41396.973749999997</v>
      </c>
      <c r="I53">
        <f t="shared" si="7"/>
        <v>25183.374851250002</v>
      </c>
      <c r="J53">
        <f t="shared" si="8"/>
        <v>5497606.0756972106</v>
      </c>
      <c r="K53">
        <f t="shared" si="9"/>
        <v>37151448.674130663</v>
      </c>
      <c r="L53">
        <f t="shared" si="10"/>
        <v>2611735.4203688097</v>
      </c>
      <c r="M53">
        <f t="shared" si="19"/>
        <v>42649054.749827877</v>
      </c>
      <c r="O53" s="29"/>
      <c r="P53"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1569.6</v>
      </c>
      <c r="U53">
        <f t="shared" si="15"/>
        <v>5886</v>
      </c>
      <c r="V53">
        <f t="shared" si="16"/>
        <v>6042.9599999999991</v>
      </c>
      <c r="W53">
        <f t="shared" si="17"/>
        <v>781673.30677290831</v>
      </c>
      <c r="X53">
        <f>((V53*(0.5*sim3_depth_of_section_0))/(sim3_second_moment_x_0))*(100000000/1000)</f>
        <v>8914798.7355110627</v>
      </c>
      <c r="Y53">
        <f t="shared" si="18"/>
        <v>7556.3532139093777</v>
      </c>
      <c r="Z53">
        <f t="shared" si="20"/>
        <v>9696472.0422839709</v>
      </c>
    </row>
    <row r="54" spans="1:26" x14ac:dyDescent="0.25">
      <c r="A54" s="1">
        <v>23</v>
      </c>
      <c r="B54" s="17">
        <f t="shared" si="0"/>
        <v>4.0249999999999995</v>
      </c>
      <c r="C54">
        <f t="shared" si="1"/>
        <v>2333.5782749999998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5323.6172250000018</v>
      </c>
      <c r="H54">
        <f t="shared" si="6"/>
        <v>41396.973749999997</v>
      </c>
      <c r="I54">
        <f t="shared" si="7"/>
        <v>26123.885609062501</v>
      </c>
      <c r="J54">
        <f t="shared" si="8"/>
        <v>5497606.0756972106</v>
      </c>
      <c r="K54">
        <f t="shared" si="9"/>
        <v>38538925.029175453</v>
      </c>
      <c r="L54">
        <f t="shared" si="10"/>
        <v>2562890.6809220244</v>
      </c>
      <c r="M54">
        <f t="shared" si="19"/>
        <v>44036531.104872666</v>
      </c>
      <c r="O54" s="29"/>
      <c r="P54"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1569.6</v>
      </c>
      <c r="U54">
        <f t="shared" si="15"/>
        <v>5886</v>
      </c>
      <c r="V54">
        <f t="shared" si="16"/>
        <v>6317.6399999999985</v>
      </c>
      <c r="W54">
        <f t="shared" si="17"/>
        <v>781673.30677290831</v>
      </c>
      <c r="X54">
        <f>((V54*(0.5*sim3_depth_of_section_0))/(sim3_second_moment_x_0))*(100000000/1000)</f>
        <v>9320016.8598524742</v>
      </c>
      <c r="Y54">
        <f t="shared" si="18"/>
        <v>7556.3532139093777</v>
      </c>
      <c r="Z54">
        <f t="shared" si="20"/>
        <v>10101690.166625382</v>
      </c>
    </row>
    <row r="55" spans="1:26" x14ac:dyDescent="0.25">
      <c r="A55" s="1">
        <v>24</v>
      </c>
      <c r="B55" s="17">
        <f t="shared" si="0"/>
        <v>4.1999999999999993</v>
      </c>
      <c r="C55">
        <f t="shared" si="1"/>
        <v>2435.0382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5222.1573000000017</v>
      </c>
      <c r="H55">
        <f t="shared" si="6"/>
        <v>41396.973749999997</v>
      </c>
      <c r="I55">
        <f t="shared" si="7"/>
        <v>27046.640880000003</v>
      </c>
      <c r="J55">
        <f t="shared" si="8"/>
        <v>5497606.0756972106</v>
      </c>
      <c r="K55">
        <f t="shared" si="9"/>
        <v>39900207.831401482</v>
      </c>
      <c r="L55">
        <f t="shared" si="10"/>
        <v>2514045.9414752377</v>
      </c>
      <c r="M55">
        <f t="shared" si="19"/>
        <v>45397813.907098696</v>
      </c>
      <c r="O55" s="29"/>
      <c r="P55">
        <v>0</v>
      </c>
      <c r="Q55">
        <f t="shared" si="11"/>
        <v>0</v>
      </c>
      <c r="R55">
        <f t="shared" si="12"/>
        <v>0</v>
      </c>
      <c r="S55">
        <f t="shared" si="13"/>
        <v>0</v>
      </c>
      <c r="T55">
        <f t="shared" si="14"/>
        <v>1569.6</v>
      </c>
      <c r="U55">
        <f t="shared" si="15"/>
        <v>5886</v>
      </c>
      <c r="V55">
        <f t="shared" si="16"/>
        <v>6592.3199999999988</v>
      </c>
      <c r="W55">
        <f t="shared" si="17"/>
        <v>781673.30677290831</v>
      </c>
      <c r="X55">
        <f>((V55*(0.5*sim3_depth_of_section_0))/(sim3_second_moment_x_0))*(100000000/1000)</f>
        <v>9725234.9841938857</v>
      </c>
      <c r="Y55">
        <f t="shared" si="18"/>
        <v>7556.3532139093777</v>
      </c>
      <c r="Z55">
        <f t="shared" si="20"/>
        <v>10506908.290966794</v>
      </c>
    </row>
    <row r="56" spans="1:26" x14ac:dyDescent="0.25">
      <c r="A56" s="1">
        <v>25</v>
      </c>
      <c r="B56" s="17">
        <f t="shared" si="0"/>
        <v>4.375</v>
      </c>
      <c r="C56">
        <f t="shared" si="1"/>
        <v>2536.4981250000001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5120.6973750000016</v>
      </c>
      <c r="H56">
        <f t="shared" si="6"/>
        <v>41396.973749999997</v>
      </c>
      <c r="I56">
        <f t="shared" si="7"/>
        <v>27951.640664062503</v>
      </c>
      <c r="J56">
        <f t="shared" si="8"/>
        <v>5497606.0756972106</v>
      </c>
      <c r="K56">
        <f t="shared" si="9"/>
        <v>41235297.080808751</v>
      </c>
      <c r="L56">
        <f t="shared" si="10"/>
        <v>2465201.202028452</v>
      </c>
      <c r="M56">
        <f t="shared" si="19"/>
        <v>46732903.156505965</v>
      </c>
      <c r="O56" s="29"/>
      <c r="P56">
        <v>0</v>
      </c>
      <c r="Q56">
        <f t="shared" si="11"/>
        <v>0</v>
      </c>
      <c r="R56">
        <f t="shared" si="12"/>
        <v>0</v>
      </c>
      <c r="S56">
        <f t="shared" si="13"/>
        <v>0</v>
      </c>
      <c r="T56">
        <f t="shared" si="14"/>
        <v>1569.6</v>
      </c>
      <c r="U56">
        <f t="shared" si="15"/>
        <v>5886</v>
      </c>
      <c r="V56">
        <f t="shared" si="16"/>
        <v>6867</v>
      </c>
      <c r="W56">
        <f t="shared" si="17"/>
        <v>781673.30677290831</v>
      </c>
      <c r="X56">
        <f>((V56*(0.5*sim3_depth_of_section_0))/(sim3_second_moment_x_0))*(100000000/1000)</f>
        <v>10130453.108535301</v>
      </c>
      <c r="Y56">
        <f t="shared" si="18"/>
        <v>7556.3532139093777</v>
      </c>
      <c r="Z56">
        <f t="shared" si="20"/>
        <v>10912126.415308209</v>
      </c>
    </row>
    <row r="57" spans="1:26" x14ac:dyDescent="0.25">
      <c r="A57" s="1">
        <v>26</v>
      </c>
      <c r="B57" s="17">
        <f t="shared" si="0"/>
        <v>4.55</v>
      </c>
      <c r="C57">
        <f t="shared" si="1"/>
        <v>2637.9580499999997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5019.2374500000024</v>
      </c>
      <c r="H57">
        <f t="shared" si="6"/>
        <v>41396.973749999997</v>
      </c>
      <c r="I57">
        <f t="shared" si="7"/>
        <v>28838.884961250005</v>
      </c>
      <c r="J57">
        <f t="shared" si="8"/>
        <v>5497606.0756972106</v>
      </c>
      <c r="K57">
        <f t="shared" si="9"/>
        <v>42544192.777397268</v>
      </c>
      <c r="L57">
        <f t="shared" si="10"/>
        <v>2416356.4625816662</v>
      </c>
      <c r="M57">
        <f t="shared" si="19"/>
        <v>48041798.853094481</v>
      </c>
      <c r="O57" s="29"/>
      <c r="P57">
        <v>0</v>
      </c>
      <c r="Q57">
        <f t="shared" si="11"/>
        <v>0</v>
      </c>
      <c r="R57">
        <f t="shared" si="12"/>
        <v>0</v>
      </c>
      <c r="S57">
        <f t="shared" si="13"/>
        <v>0</v>
      </c>
      <c r="T57">
        <f t="shared" si="14"/>
        <v>1569.6</v>
      </c>
      <c r="U57">
        <f t="shared" si="15"/>
        <v>5886</v>
      </c>
      <c r="V57">
        <f t="shared" si="16"/>
        <v>7141.6799999999994</v>
      </c>
      <c r="W57">
        <f t="shared" si="17"/>
        <v>781673.30677290831</v>
      </c>
      <c r="X57">
        <f>((V57*(0.5*sim3_depth_of_section_0))/(sim3_second_moment_x_0))*(100000000/1000)</f>
        <v>10535671.232876712</v>
      </c>
      <c r="Y57">
        <f t="shared" si="18"/>
        <v>7556.3532139093777</v>
      </c>
      <c r="Z57">
        <f t="shared" si="20"/>
        <v>11317344.539649621</v>
      </c>
    </row>
    <row r="58" spans="1:26" x14ac:dyDescent="0.25">
      <c r="A58" s="1">
        <v>27</v>
      </c>
      <c r="B58" s="17">
        <f t="shared" si="0"/>
        <v>4.7249999999999996</v>
      </c>
      <c r="C58">
        <f t="shared" si="1"/>
        <v>2739.4179750000003</v>
      </c>
      <c r="D58">
        <f t="shared" si="2"/>
        <v>0</v>
      </c>
      <c r="E58">
        <f t="shared" si="3"/>
        <v>0</v>
      </c>
      <c r="F58">
        <f t="shared" si="4"/>
        <v>0</v>
      </c>
      <c r="G58">
        <f t="shared" si="5"/>
        <v>4917.7775250000013</v>
      </c>
      <c r="H58">
        <f t="shared" si="6"/>
        <v>41396.973749999997</v>
      </c>
      <c r="I58">
        <f t="shared" si="7"/>
        <v>29708.373771562507</v>
      </c>
      <c r="J58">
        <f t="shared" si="8"/>
        <v>5497606.0756972106</v>
      </c>
      <c r="K58">
        <f t="shared" si="9"/>
        <v>43826894.921167031</v>
      </c>
      <c r="L58">
        <f t="shared" si="10"/>
        <v>2367511.7231348795</v>
      </c>
      <c r="M58">
        <f t="shared" si="19"/>
        <v>49324500.996864244</v>
      </c>
      <c r="O58" s="29"/>
      <c r="P58">
        <v>0</v>
      </c>
      <c r="Q58">
        <f t="shared" si="11"/>
        <v>0</v>
      </c>
      <c r="R58">
        <f t="shared" si="12"/>
        <v>0</v>
      </c>
      <c r="S58">
        <f t="shared" si="13"/>
        <v>0</v>
      </c>
      <c r="T58">
        <f t="shared" si="14"/>
        <v>1569.6</v>
      </c>
      <c r="U58">
        <f t="shared" si="15"/>
        <v>5886</v>
      </c>
      <c r="V58">
        <f t="shared" si="16"/>
        <v>7416.3599999999988</v>
      </c>
      <c r="W58">
        <f t="shared" si="17"/>
        <v>781673.30677290831</v>
      </c>
      <c r="X58">
        <f>((V58*(0.5*sim3_depth_of_section_0))/(sim3_second_moment_x_0))*(100000000/1000)</f>
        <v>10940889.357218122</v>
      </c>
      <c r="Y58">
        <f t="shared" si="18"/>
        <v>7556.3532139093777</v>
      </c>
      <c r="Z58">
        <f t="shared" si="20"/>
        <v>11722562.66399103</v>
      </c>
    </row>
    <row r="59" spans="1:26" x14ac:dyDescent="0.25">
      <c r="A59" s="1">
        <v>28</v>
      </c>
      <c r="B59" s="17">
        <f t="shared" si="0"/>
        <v>4.8999999999999995</v>
      </c>
      <c r="C59">
        <f t="shared" si="1"/>
        <v>2840.8779</v>
      </c>
      <c r="D59">
        <f t="shared" si="2"/>
        <v>0</v>
      </c>
      <c r="E59">
        <f t="shared" si="3"/>
        <v>0</v>
      </c>
      <c r="F59">
        <f t="shared" si="4"/>
        <v>0</v>
      </c>
      <c r="G59">
        <f t="shared" si="5"/>
        <v>4816.3176000000021</v>
      </c>
      <c r="H59">
        <f t="shared" si="6"/>
        <v>41396.973749999997</v>
      </c>
      <c r="I59">
        <f t="shared" si="7"/>
        <v>30560.107095000007</v>
      </c>
      <c r="J59">
        <f t="shared" si="8"/>
        <v>5497606.0756972106</v>
      </c>
      <c r="K59">
        <f t="shared" si="9"/>
        <v>45083403.512118027</v>
      </c>
      <c r="L59">
        <f t="shared" si="10"/>
        <v>2318666.9836880937</v>
      </c>
      <c r="M59">
        <f t="shared" si="19"/>
        <v>50581009.58781524</v>
      </c>
      <c r="O59" s="29"/>
      <c r="P59">
        <v>0</v>
      </c>
      <c r="Q59">
        <f t="shared" si="11"/>
        <v>0</v>
      </c>
      <c r="R59">
        <f t="shared" si="12"/>
        <v>0</v>
      </c>
      <c r="S59">
        <f t="shared" si="13"/>
        <v>0</v>
      </c>
      <c r="T59">
        <f t="shared" si="14"/>
        <v>1569.6</v>
      </c>
      <c r="U59">
        <f t="shared" si="15"/>
        <v>5886</v>
      </c>
      <c r="V59">
        <f t="shared" si="16"/>
        <v>7691.0399999999991</v>
      </c>
      <c r="W59">
        <f t="shared" si="17"/>
        <v>781673.30677290831</v>
      </c>
      <c r="X59">
        <f>((V59*(0.5*sim3_depth_of_section_0))/(sim3_second_moment_x_0))*(100000000/1000)</f>
        <v>11346107.481559535</v>
      </c>
      <c r="Y59">
        <f t="shared" si="18"/>
        <v>7556.3532139093777</v>
      </c>
      <c r="Z59">
        <f t="shared" si="20"/>
        <v>12127780.788332444</v>
      </c>
    </row>
    <row r="60" spans="1:26" x14ac:dyDescent="0.25">
      <c r="A60" s="1">
        <v>29</v>
      </c>
      <c r="B60" s="17">
        <f t="shared" si="0"/>
        <v>5.0749999999999993</v>
      </c>
      <c r="C60">
        <f t="shared" si="1"/>
        <v>2942.3378249999996</v>
      </c>
      <c r="D60">
        <f t="shared" si="2"/>
        <v>0</v>
      </c>
      <c r="E60">
        <f t="shared" si="3"/>
        <v>0</v>
      </c>
      <c r="F60">
        <f t="shared" si="4"/>
        <v>0</v>
      </c>
      <c r="G60">
        <f t="shared" si="5"/>
        <v>4714.857675000002</v>
      </c>
      <c r="H60">
        <f t="shared" si="6"/>
        <v>41396.973749999997</v>
      </c>
      <c r="I60">
        <f t="shared" si="7"/>
        <v>31394.084931562502</v>
      </c>
      <c r="J60">
        <f t="shared" si="8"/>
        <v>5497606.0756972106</v>
      </c>
      <c r="K60">
        <f t="shared" si="9"/>
        <v>46313718.550250269</v>
      </c>
      <c r="L60">
        <f t="shared" si="10"/>
        <v>2269822.2442413075</v>
      </c>
      <c r="M60">
        <f t="shared" si="19"/>
        <v>51811324.625947483</v>
      </c>
      <c r="O60" s="29"/>
      <c r="P60">
        <v>0</v>
      </c>
      <c r="Q60">
        <f t="shared" si="11"/>
        <v>0</v>
      </c>
      <c r="R60">
        <f t="shared" si="12"/>
        <v>0</v>
      </c>
      <c r="S60">
        <f t="shared" si="13"/>
        <v>0</v>
      </c>
      <c r="T60">
        <f t="shared" si="14"/>
        <v>1569.6</v>
      </c>
      <c r="U60">
        <f t="shared" si="15"/>
        <v>5886</v>
      </c>
      <c r="V60">
        <f t="shared" si="16"/>
        <v>7965.7199999999984</v>
      </c>
      <c r="W60">
        <f t="shared" si="17"/>
        <v>781673.30677290831</v>
      </c>
      <c r="X60">
        <f>((V60*(0.5*sim3_depth_of_section_0))/(sim3_second_moment_x_0))*(100000000/1000)</f>
        <v>11751325.605900947</v>
      </c>
      <c r="Y60">
        <f t="shared" si="18"/>
        <v>7556.3532139093777</v>
      </c>
      <c r="Z60">
        <f t="shared" si="20"/>
        <v>12532998.912673855</v>
      </c>
    </row>
    <row r="61" spans="1:26" x14ac:dyDescent="0.25">
      <c r="A61" s="1">
        <v>30</v>
      </c>
      <c r="B61" s="17">
        <f t="shared" si="0"/>
        <v>5.25</v>
      </c>
      <c r="C61">
        <f t="shared" si="1"/>
        <v>3043.7977500000006</v>
      </c>
      <c r="D61">
        <f t="shared" si="2"/>
        <v>0</v>
      </c>
      <c r="E61">
        <f t="shared" si="3"/>
        <v>0</v>
      </c>
      <c r="F61">
        <f t="shared" si="4"/>
        <v>0</v>
      </c>
      <c r="G61">
        <f t="shared" si="5"/>
        <v>4613.397750000001</v>
      </c>
      <c r="H61">
        <f t="shared" si="6"/>
        <v>41396.973749999997</v>
      </c>
      <c r="I61">
        <f t="shared" si="7"/>
        <v>32210.307281250007</v>
      </c>
      <c r="J61">
        <f t="shared" si="8"/>
        <v>5497606.0756972106</v>
      </c>
      <c r="K61">
        <f t="shared" si="9"/>
        <v>47517840.03556376</v>
      </c>
      <c r="L61">
        <f t="shared" si="10"/>
        <v>2220977.5047945208</v>
      </c>
      <c r="M61">
        <f t="shared" si="19"/>
        <v>53015446.111260973</v>
      </c>
      <c r="O61" s="29"/>
      <c r="P61">
        <v>0</v>
      </c>
      <c r="Q61">
        <f t="shared" si="11"/>
        <v>0</v>
      </c>
      <c r="R61">
        <f t="shared" si="12"/>
        <v>0</v>
      </c>
      <c r="S61">
        <f t="shared" si="13"/>
        <v>0</v>
      </c>
      <c r="T61">
        <f t="shared" si="14"/>
        <v>1569.6</v>
      </c>
      <c r="U61">
        <f t="shared" si="15"/>
        <v>5886</v>
      </c>
      <c r="V61">
        <f t="shared" si="16"/>
        <v>8240.4</v>
      </c>
      <c r="W61">
        <f t="shared" si="17"/>
        <v>781673.30677290831</v>
      </c>
      <c r="X61">
        <f>((V61*(0.5*sim3_depth_of_section_0))/(sim3_second_moment_x_0))*(100000000/1000)</f>
        <v>12156543.730242359</v>
      </c>
      <c r="Y61">
        <f t="shared" si="18"/>
        <v>7556.3532139093777</v>
      </c>
      <c r="Z61">
        <f t="shared" si="20"/>
        <v>12938217.037015267</v>
      </c>
    </row>
    <row r="62" spans="1:26" x14ac:dyDescent="0.25">
      <c r="A62" s="1">
        <v>31</v>
      </c>
      <c r="B62" s="17">
        <f t="shared" si="0"/>
        <v>5.4249999999999998</v>
      </c>
      <c r="C62">
        <f t="shared" si="1"/>
        <v>3145.2576750000003</v>
      </c>
      <c r="D62">
        <f t="shared" si="2"/>
        <v>0</v>
      </c>
      <c r="E62">
        <f t="shared" si="3"/>
        <v>0</v>
      </c>
      <c r="F62">
        <f t="shared" si="4"/>
        <v>0</v>
      </c>
      <c r="G62">
        <f t="shared" si="5"/>
        <v>4511.9378250000009</v>
      </c>
      <c r="H62">
        <f t="shared" si="6"/>
        <v>41396.973749999997</v>
      </c>
      <c r="I62">
        <f t="shared" si="7"/>
        <v>33008.77414406251</v>
      </c>
      <c r="J62">
        <f t="shared" si="8"/>
        <v>5497606.0756972106</v>
      </c>
      <c r="K62">
        <f t="shared" si="9"/>
        <v>48695767.968058497</v>
      </c>
      <c r="L62">
        <f t="shared" si="10"/>
        <v>2172132.765347735</v>
      </c>
      <c r="M62">
        <f t="shared" si="19"/>
        <v>54193374.04375571</v>
      </c>
      <c r="O62" s="29"/>
      <c r="P62"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1569.6</v>
      </c>
      <c r="U62">
        <f t="shared" si="15"/>
        <v>5886</v>
      </c>
      <c r="V62">
        <f t="shared" si="16"/>
        <v>8515.08</v>
      </c>
      <c r="W62">
        <f t="shared" si="17"/>
        <v>781673.30677290831</v>
      </c>
      <c r="X62">
        <f>((V62*(0.5*sim3_depth_of_section_0))/(sim3_second_moment_x_0))*(100000000/1000)</f>
        <v>12561761.854583774</v>
      </c>
      <c r="Y62">
        <f t="shared" si="18"/>
        <v>7556.3532139093777</v>
      </c>
      <c r="Z62">
        <f t="shared" si="20"/>
        <v>13343435.161356682</v>
      </c>
    </row>
    <row r="63" spans="1:26" x14ac:dyDescent="0.25">
      <c r="A63" s="1">
        <v>32</v>
      </c>
      <c r="B63" s="17">
        <f t="shared" si="0"/>
        <v>5.6</v>
      </c>
      <c r="C63">
        <f t="shared" si="1"/>
        <v>3246.7175999999999</v>
      </c>
      <c r="D63">
        <f t="shared" si="2"/>
        <v>0</v>
      </c>
      <c r="E63">
        <f t="shared" si="3"/>
        <v>0</v>
      </c>
      <c r="F63">
        <f t="shared" si="4"/>
        <v>0</v>
      </c>
      <c r="G63">
        <f t="shared" si="5"/>
        <v>4410.4779000000017</v>
      </c>
      <c r="H63">
        <f t="shared" si="6"/>
        <v>41396.973749999997</v>
      </c>
      <c r="I63">
        <f t="shared" si="7"/>
        <v>33789.485520000002</v>
      </c>
      <c r="J63">
        <f t="shared" si="8"/>
        <v>5497606.0756972106</v>
      </c>
      <c r="K63">
        <f t="shared" si="9"/>
        <v>49847502.347734459</v>
      </c>
      <c r="L63">
        <f t="shared" si="10"/>
        <v>2123288.0259009488</v>
      </c>
      <c r="M63">
        <f t="shared" si="19"/>
        <v>55345108.423431672</v>
      </c>
      <c r="O63" s="29"/>
      <c r="P63"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1569.6</v>
      </c>
      <c r="U63">
        <f t="shared" si="15"/>
        <v>5886</v>
      </c>
      <c r="V63">
        <f t="shared" si="16"/>
        <v>8789.7599999999984</v>
      </c>
      <c r="W63">
        <f t="shared" si="17"/>
        <v>781673.30677290831</v>
      </c>
      <c r="X63">
        <f>((V63*(0.5*sim3_depth_of_section_0))/(sim3_second_moment_x_0))*(100000000/1000)</f>
        <v>12966979.978925182</v>
      </c>
      <c r="Y63">
        <f t="shared" si="18"/>
        <v>7556.3532139093777</v>
      </c>
      <c r="Z63">
        <f t="shared" si="20"/>
        <v>13748653.28569809</v>
      </c>
    </row>
    <row r="64" spans="1:26" x14ac:dyDescent="0.25">
      <c r="A64" s="1">
        <v>33</v>
      </c>
      <c r="B64" s="17">
        <f t="shared" si="0"/>
        <v>5.7749999999999995</v>
      </c>
      <c r="C64">
        <f t="shared" si="1"/>
        <v>3348.1775249999996</v>
      </c>
      <c r="D64">
        <f t="shared" si="2"/>
        <v>0</v>
      </c>
      <c r="E64">
        <f t="shared" si="3"/>
        <v>0</v>
      </c>
      <c r="F64">
        <f t="shared" si="4"/>
        <v>0</v>
      </c>
      <c r="G64">
        <f t="shared" si="5"/>
        <v>4309.0179750000025</v>
      </c>
      <c r="H64">
        <f t="shared" si="6"/>
        <v>41396.973749999997</v>
      </c>
      <c r="I64">
        <f t="shared" si="7"/>
        <v>34552.441409062507</v>
      </c>
      <c r="J64">
        <f t="shared" si="8"/>
        <v>5497606.0756972106</v>
      </c>
      <c r="K64">
        <f t="shared" si="9"/>
        <v>50973043.174591683</v>
      </c>
      <c r="L64">
        <f t="shared" si="10"/>
        <v>2074443.2864541635</v>
      </c>
      <c r="M64">
        <f t="shared" si="19"/>
        <v>56470649.250288896</v>
      </c>
      <c r="O64" s="29"/>
      <c r="P64"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1569.6</v>
      </c>
      <c r="U64">
        <f t="shared" si="15"/>
        <v>5886</v>
      </c>
      <c r="V64">
        <f t="shared" si="16"/>
        <v>9064.4399999999987</v>
      </c>
      <c r="W64">
        <f t="shared" si="17"/>
        <v>781673.30677290831</v>
      </c>
      <c r="X64">
        <f>((V64*(0.5*sim3_depth_of_section_0))/(sim3_second_moment_x_0))*(100000000/1000)</f>
        <v>13372198.103266595</v>
      </c>
      <c r="Y64">
        <f t="shared" si="18"/>
        <v>7556.3532139093777</v>
      </c>
      <c r="Z64">
        <f t="shared" si="20"/>
        <v>14153871.410039503</v>
      </c>
    </row>
    <row r="65" spans="1:26" x14ac:dyDescent="0.25">
      <c r="A65" s="1">
        <v>34</v>
      </c>
      <c r="B65" s="17">
        <f t="shared" si="0"/>
        <v>5.9499999999999993</v>
      </c>
      <c r="C65">
        <f t="shared" si="1"/>
        <v>3449.6374500000002</v>
      </c>
      <c r="D65">
        <f t="shared" si="2"/>
        <v>0</v>
      </c>
      <c r="E65">
        <f t="shared" si="3"/>
        <v>0</v>
      </c>
      <c r="F65">
        <f t="shared" si="4"/>
        <v>0</v>
      </c>
      <c r="G65">
        <f t="shared" si="5"/>
        <v>4207.5580500000015</v>
      </c>
      <c r="H65">
        <f t="shared" si="6"/>
        <v>41396.973749999997</v>
      </c>
      <c r="I65">
        <f t="shared" si="7"/>
        <v>35297.641811250011</v>
      </c>
      <c r="J65">
        <f t="shared" si="8"/>
        <v>5497606.0756972106</v>
      </c>
      <c r="K65">
        <f t="shared" si="9"/>
        <v>52072390.448630154</v>
      </c>
      <c r="L65">
        <f t="shared" si="10"/>
        <v>2025598.547007377</v>
      </c>
      <c r="M65">
        <f t="shared" si="19"/>
        <v>57569996.524327368</v>
      </c>
      <c r="O65" s="29"/>
      <c r="P65"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1569.6</v>
      </c>
      <c r="U65">
        <f t="shared" si="15"/>
        <v>5886</v>
      </c>
      <c r="V65">
        <f t="shared" si="16"/>
        <v>9339.119999999999</v>
      </c>
      <c r="W65">
        <f t="shared" si="17"/>
        <v>781673.30677290831</v>
      </c>
      <c r="X65">
        <f>((V65*(0.5*sim3_depth_of_section_0))/(sim3_second_moment_x_0))*(100000000/1000)</f>
        <v>13777416.227608006</v>
      </c>
      <c r="Y65">
        <f t="shared" si="18"/>
        <v>7556.3532139093777</v>
      </c>
      <c r="Z65">
        <f t="shared" si="20"/>
        <v>14559089.534380915</v>
      </c>
    </row>
    <row r="66" spans="1:26" x14ac:dyDescent="0.25">
      <c r="A66" s="1">
        <v>35</v>
      </c>
      <c r="B66" s="17">
        <f t="shared" si="0"/>
        <v>6.125</v>
      </c>
      <c r="C66">
        <f t="shared" si="1"/>
        <v>3551.0973750000003</v>
      </c>
      <c r="D66">
        <f t="shared" si="2"/>
        <v>0</v>
      </c>
      <c r="E66">
        <f t="shared" si="3"/>
        <v>0</v>
      </c>
      <c r="F66">
        <f t="shared" si="4"/>
        <v>0</v>
      </c>
      <c r="G66">
        <f t="shared" si="5"/>
        <v>4106.0981250000013</v>
      </c>
      <c r="H66">
        <f t="shared" si="6"/>
        <v>41396.973749999997</v>
      </c>
      <c r="I66">
        <f t="shared" si="7"/>
        <v>36025.086726562513</v>
      </c>
      <c r="J66">
        <f t="shared" si="8"/>
        <v>5497606.0756972106</v>
      </c>
      <c r="K66">
        <f t="shared" si="9"/>
        <v>53145544.169849858</v>
      </c>
      <c r="L66">
        <f t="shared" si="10"/>
        <v>1976753.8075605906</v>
      </c>
      <c r="M66">
        <f t="shared" si="19"/>
        <v>58643150.245547071</v>
      </c>
      <c r="O66" s="29"/>
      <c r="P66">
        <v>0</v>
      </c>
      <c r="Q66">
        <f t="shared" si="11"/>
        <v>0</v>
      </c>
      <c r="R66">
        <f t="shared" si="12"/>
        <v>0</v>
      </c>
      <c r="S66">
        <f t="shared" si="13"/>
        <v>0</v>
      </c>
      <c r="T66">
        <f t="shared" si="14"/>
        <v>1569.6</v>
      </c>
      <c r="U66">
        <f t="shared" si="15"/>
        <v>5886</v>
      </c>
      <c r="V66">
        <f t="shared" si="16"/>
        <v>9613.7999999999993</v>
      </c>
      <c r="W66">
        <f t="shared" si="17"/>
        <v>781673.30677290831</v>
      </c>
      <c r="X66">
        <f>((V66*(0.5*sim3_depth_of_section_0))/(sim3_second_moment_x_0))*(100000000/1000)</f>
        <v>14182634.351949418</v>
      </c>
      <c r="Y66">
        <f t="shared" si="18"/>
        <v>7556.3532139093777</v>
      </c>
      <c r="Z66">
        <f t="shared" si="20"/>
        <v>14964307.658722326</v>
      </c>
    </row>
    <row r="67" spans="1:26" x14ac:dyDescent="0.25">
      <c r="A67" s="1">
        <v>36</v>
      </c>
      <c r="B67" s="17">
        <f t="shared" si="0"/>
        <v>6.3</v>
      </c>
      <c r="C67">
        <f t="shared" si="1"/>
        <v>3652.5572999999999</v>
      </c>
      <c r="D67">
        <f t="shared" si="2"/>
        <v>0</v>
      </c>
      <c r="E67">
        <f t="shared" si="3"/>
        <v>0</v>
      </c>
      <c r="F67">
        <f t="shared" si="4"/>
        <v>0</v>
      </c>
      <c r="G67">
        <f t="shared" si="5"/>
        <v>4004.6382000000017</v>
      </c>
      <c r="H67">
        <f t="shared" si="6"/>
        <v>41396.973749999997</v>
      </c>
      <c r="I67">
        <f t="shared" si="7"/>
        <v>36734.776155000007</v>
      </c>
      <c r="J67">
        <f t="shared" si="8"/>
        <v>5497606.0756972106</v>
      </c>
      <c r="K67">
        <f t="shared" si="9"/>
        <v>54192504.338250794</v>
      </c>
      <c r="L67">
        <f t="shared" si="10"/>
        <v>1927909.0681138048</v>
      </c>
      <c r="M67">
        <f t="shared" si="19"/>
        <v>59690110.413948007</v>
      </c>
      <c r="O67" s="29"/>
      <c r="P67">
        <v>0</v>
      </c>
      <c r="Q67">
        <f t="shared" si="11"/>
        <v>0</v>
      </c>
      <c r="R67">
        <f t="shared" si="12"/>
        <v>0</v>
      </c>
      <c r="S67">
        <f t="shared" si="13"/>
        <v>0</v>
      </c>
      <c r="T67">
        <f t="shared" si="14"/>
        <v>1569.6</v>
      </c>
      <c r="U67">
        <f t="shared" si="15"/>
        <v>5886</v>
      </c>
      <c r="V67">
        <f t="shared" si="16"/>
        <v>9888.48</v>
      </c>
      <c r="W67">
        <f t="shared" si="17"/>
        <v>781673.30677290831</v>
      </c>
      <c r="X67">
        <f>((V67*(0.5*sim3_depth_of_section_0))/(sim3_second_moment_x_0))*(100000000/1000)</f>
        <v>14587852.476290831</v>
      </c>
      <c r="Y67">
        <f t="shared" si="18"/>
        <v>7556.3532139093777</v>
      </c>
      <c r="Z67">
        <f t="shared" si="20"/>
        <v>15369525.78306374</v>
      </c>
    </row>
    <row r="68" spans="1:26" x14ac:dyDescent="0.25">
      <c r="A68" s="1">
        <v>37</v>
      </c>
      <c r="B68" s="17">
        <f t="shared" si="0"/>
        <v>6.4749999999999996</v>
      </c>
      <c r="C68">
        <f t="shared" si="1"/>
        <v>3754.0172250000005</v>
      </c>
      <c r="D68">
        <f t="shared" si="2"/>
        <v>0</v>
      </c>
      <c r="E68">
        <f t="shared" si="3"/>
        <v>0</v>
      </c>
      <c r="F68">
        <f t="shared" si="4"/>
        <v>0</v>
      </c>
      <c r="G68">
        <f t="shared" si="5"/>
        <v>3903.1782750000011</v>
      </c>
      <c r="H68">
        <f t="shared" si="6"/>
        <v>41396.973749999997</v>
      </c>
      <c r="I68">
        <f t="shared" si="7"/>
        <v>37426.710096562507</v>
      </c>
      <c r="J68">
        <f t="shared" si="8"/>
        <v>5497606.0756972106</v>
      </c>
      <c r="K68">
        <f t="shared" si="9"/>
        <v>55213270.953832999</v>
      </c>
      <c r="L68">
        <f t="shared" si="10"/>
        <v>1879064.3286670188</v>
      </c>
      <c r="M68">
        <f t="shared" si="19"/>
        <v>60710877.029530212</v>
      </c>
      <c r="O68" s="29"/>
      <c r="P68">
        <v>0</v>
      </c>
      <c r="Q68">
        <f t="shared" si="11"/>
        <v>0</v>
      </c>
      <c r="R68">
        <f t="shared" si="12"/>
        <v>0</v>
      </c>
      <c r="S68">
        <f t="shared" si="13"/>
        <v>0</v>
      </c>
      <c r="T68">
        <f t="shared" si="14"/>
        <v>1569.6</v>
      </c>
      <c r="U68">
        <f t="shared" si="15"/>
        <v>5886</v>
      </c>
      <c r="V68">
        <f t="shared" si="16"/>
        <v>10163.159999999998</v>
      </c>
      <c r="W68">
        <f t="shared" si="17"/>
        <v>781673.30677290831</v>
      </c>
      <c r="X68">
        <f>((V68*(0.5*sim3_depth_of_section_0))/(sim3_second_moment_x_0))*(100000000/1000)</f>
        <v>14993070.600632239</v>
      </c>
      <c r="Y68">
        <f t="shared" si="18"/>
        <v>7556.3532139093777</v>
      </c>
      <c r="Z68">
        <f t="shared" si="20"/>
        <v>15774743.907405147</v>
      </c>
    </row>
    <row r="69" spans="1:26" x14ac:dyDescent="0.25">
      <c r="A69" s="1">
        <v>38</v>
      </c>
      <c r="B69" s="17">
        <f t="shared" si="0"/>
        <v>6.6499999999999995</v>
      </c>
      <c r="C69">
        <f t="shared" si="1"/>
        <v>3855.4771500000002</v>
      </c>
      <c r="D69">
        <f t="shared" si="2"/>
        <v>0</v>
      </c>
      <c r="E69">
        <f t="shared" si="3"/>
        <v>0</v>
      </c>
      <c r="F69">
        <f t="shared" si="4"/>
        <v>0</v>
      </c>
      <c r="G69">
        <f t="shared" si="5"/>
        <v>3801.7183500000015</v>
      </c>
      <c r="H69">
        <f t="shared" si="6"/>
        <v>41396.973749999997</v>
      </c>
      <c r="I69">
        <f t="shared" si="7"/>
        <v>38100.888551250013</v>
      </c>
      <c r="J69">
        <f t="shared" si="8"/>
        <v>5497606.0756972106</v>
      </c>
      <c r="K69">
        <f t="shared" si="9"/>
        <v>56207844.016596437</v>
      </c>
      <c r="L69">
        <f t="shared" si="10"/>
        <v>1830219.5892202326</v>
      </c>
      <c r="M69">
        <f t="shared" si="19"/>
        <v>61705450.09229365</v>
      </c>
      <c r="O69" s="29"/>
      <c r="P69">
        <v>0</v>
      </c>
      <c r="Q69">
        <f t="shared" si="11"/>
        <v>0</v>
      </c>
      <c r="R69">
        <f t="shared" si="12"/>
        <v>0</v>
      </c>
      <c r="S69">
        <f t="shared" si="13"/>
        <v>0</v>
      </c>
      <c r="T69">
        <f t="shared" si="14"/>
        <v>1569.6</v>
      </c>
      <c r="U69">
        <f t="shared" si="15"/>
        <v>5886</v>
      </c>
      <c r="V69">
        <f t="shared" si="16"/>
        <v>10437.839999999998</v>
      </c>
      <c r="W69">
        <f t="shared" si="17"/>
        <v>781673.30677290831</v>
      </c>
      <c r="X69">
        <f>((V69*(0.5*sim3_depth_of_section_0))/(sim3_second_moment_x_0))*(100000000/1000)</f>
        <v>15398288.724973654</v>
      </c>
      <c r="Y69">
        <f t="shared" si="18"/>
        <v>7556.3532139093777</v>
      </c>
      <c r="Z69">
        <f t="shared" si="20"/>
        <v>16179962.031746563</v>
      </c>
    </row>
    <row r="70" spans="1:26" x14ac:dyDescent="0.25">
      <c r="A70" s="1">
        <v>39</v>
      </c>
      <c r="B70" s="17">
        <f t="shared" si="0"/>
        <v>6.8249999999999993</v>
      </c>
      <c r="C70">
        <f t="shared" si="1"/>
        <v>3956.9370749999998</v>
      </c>
      <c r="D70">
        <f t="shared" si="2"/>
        <v>0</v>
      </c>
      <c r="E70">
        <f t="shared" si="3"/>
        <v>0</v>
      </c>
      <c r="F70">
        <f t="shared" si="4"/>
        <v>0</v>
      </c>
      <c r="G70">
        <f t="shared" si="5"/>
        <v>3700.2584250000018</v>
      </c>
      <c r="H70">
        <f t="shared" si="6"/>
        <v>41396.973749999997</v>
      </c>
      <c r="I70">
        <f t="shared" si="7"/>
        <v>38757.311519062503</v>
      </c>
      <c r="J70">
        <f t="shared" si="8"/>
        <v>5497606.0756972106</v>
      </c>
      <c r="K70">
        <f t="shared" si="9"/>
        <v>57176223.526541092</v>
      </c>
      <c r="L70">
        <f t="shared" si="10"/>
        <v>1781374.8497734466</v>
      </c>
      <c r="M70">
        <f t="shared" si="19"/>
        <v>62673829.602238305</v>
      </c>
      <c r="O70" s="29"/>
      <c r="P70">
        <v>0</v>
      </c>
      <c r="Q70">
        <f t="shared" si="11"/>
        <v>0</v>
      </c>
      <c r="R70">
        <f t="shared" si="12"/>
        <v>0</v>
      </c>
      <c r="S70">
        <f t="shared" si="13"/>
        <v>0</v>
      </c>
      <c r="T70">
        <f t="shared" si="14"/>
        <v>1569.6</v>
      </c>
      <c r="U70">
        <f t="shared" si="15"/>
        <v>5886</v>
      </c>
      <c r="V70">
        <f t="shared" si="16"/>
        <v>10712.519999999999</v>
      </c>
      <c r="W70">
        <f t="shared" si="17"/>
        <v>781673.30677290831</v>
      </c>
      <c r="X70">
        <f>((V70*(0.5*sim3_depth_of_section_0))/(sim3_second_moment_x_0))*(100000000/1000)</f>
        <v>15803506.849315064</v>
      </c>
      <c r="Y70">
        <f t="shared" si="18"/>
        <v>7556.3532139093777</v>
      </c>
      <c r="Z70">
        <f t="shared" si="20"/>
        <v>16585180.156087972</v>
      </c>
    </row>
    <row r="71" spans="1:26" x14ac:dyDescent="0.25">
      <c r="A71" s="1">
        <v>40</v>
      </c>
      <c r="B71" s="17">
        <f t="shared" si="0"/>
        <v>7</v>
      </c>
      <c r="C71">
        <f t="shared" si="1"/>
        <v>4058.3969999999999</v>
      </c>
      <c r="D71">
        <f t="shared" si="2"/>
        <v>0</v>
      </c>
      <c r="E71">
        <f t="shared" si="3"/>
        <v>0</v>
      </c>
      <c r="F71">
        <f t="shared" si="4"/>
        <v>0</v>
      </c>
      <c r="G71">
        <f t="shared" si="5"/>
        <v>3598.7985000000017</v>
      </c>
      <c r="H71">
        <f t="shared" si="6"/>
        <v>41396.973749999997</v>
      </c>
      <c r="I71">
        <f t="shared" si="7"/>
        <v>39395.979000000014</v>
      </c>
      <c r="J71">
        <f t="shared" si="8"/>
        <v>5497606.0756972106</v>
      </c>
      <c r="K71">
        <f t="shared" si="9"/>
        <v>58118409.483667038</v>
      </c>
      <c r="L71">
        <f t="shared" si="10"/>
        <v>1732530.1103266603</v>
      </c>
      <c r="M71">
        <f t="shared" si="19"/>
        <v>63616015.559364252</v>
      </c>
      <c r="O71" s="29"/>
      <c r="P71">
        <v>0</v>
      </c>
      <c r="Q71">
        <f t="shared" si="11"/>
        <v>0</v>
      </c>
      <c r="R71">
        <f t="shared" si="12"/>
        <v>0</v>
      </c>
      <c r="S71">
        <f t="shared" si="13"/>
        <v>0</v>
      </c>
      <c r="T71">
        <f t="shared" si="14"/>
        <v>1569.6</v>
      </c>
      <c r="U71">
        <f t="shared" si="15"/>
        <v>5886</v>
      </c>
      <c r="V71">
        <f t="shared" si="16"/>
        <v>10987.199999999999</v>
      </c>
      <c r="W71">
        <f t="shared" si="17"/>
        <v>781673.30677290831</v>
      </c>
      <c r="X71">
        <f>((V71*(0.5*sim3_depth_of_section_0))/(sim3_second_moment_x_0))*(100000000/1000)</f>
        <v>16208724.973656479</v>
      </c>
      <c r="Y71">
        <f t="shared" si="18"/>
        <v>7556.3532139093777</v>
      </c>
      <c r="Z71">
        <f t="shared" si="20"/>
        <v>16990398.280429389</v>
      </c>
    </row>
    <row r="72" spans="1:26" x14ac:dyDescent="0.25">
      <c r="A72" s="1">
        <v>41</v>
      </c>
      <c r="B72" s="17">
        <f t="shared" si="0"/>
        <v>7.1749999999999998</v>
      </c>
      <c r="C72">
        <f t="shared" si="1"/>
        <v>4159.856925</v>
      </c>
      <c r="D72">
        <f t="shared" si="2"/>
        <v>0</v>
      </c>
      <c r="E72">
        <f t="shared" si="3"/>
        <v>0</v>
      </c>
      <c r="F72">
        <f t="shared" si="4"/>
        <v>0</v>
      </c>
      <c r="G72">
        <f t="shared" si="5"/>
        <v>3497.3385750000016</v>
      </c>
      <c r="H72">
        <f t="shared" si="6"/>
        <v>41396.973749999997</v>
      </c>
      <c r="I72">
        <f t="shared" si="7"/>
        <v>40016.890994062516</v>
      </c>
      <c r="J72">
        <f t="shared" si="8"/>
        <v>5497606.0756972106</v>
      </c>
      <c r="K72">
        <f t="shared" si="9"/>
        <v>59034401.88797421</v>
      </c>
      <c r="L72">
        <f t="shared" si="10"/>
        <v>1683685.3708798743</v>
      </c>
      <c r="M72">
        <f t="shared" si="19"/>
        <v>64532007.963671423</v>
      </c>
      <c r="O72" s="29"/>
      <c r="P72">
        <v>0</v>
      </c>
      <c r="Q72">
        <f t="shared" si="11"/>
        <v>0</v>
      </c>
      <c r="R72">
        <f t="shared" si="12"/>
        <v>0</v>
      </c>
      <c r="S72">
        <f t="shared" si="13"/>
        <v>0</v>
      </c>
      <c r="T72">
        <f t="shared" si="14"/>
        <v>1569.6</v>
      </c>
      <c r="U72">
        <f t="shared" si="15"/>
        <v>5886</v>
      </c>
      <c r="V72">
        <f t="shared" si="16"/>
        <v>11261.88</v>
      </c>
      <c r="W72">
        <f t="shared" si="17"/>
        <v>781673.30677290831</v>
      </c>
      <c r="X72">
        <f>((V72*(0.5*sim3_depth_of_section_0))/(sim3_second_moment_x_0))*(100000000/1000)</f>
        <v>16613943.097997893</v>
      </c>
      <c r="Y72">
        <f t="shared" si="18"/>
        <v>7556.3532139093777</v>
      </c>
      <c r="Z72">
        <f t="shared" si="20"/>
        <v>17395616.404770803</v>
      </c>
    </row>
    <row r="73" spans="1:26" x14ac:dyDescent="0.25">
      <c r="A73" s="1">
        <v>42</v>
      </c>
      <c r="B73" s="17">
        <f t="shared" si="0"/>
        <v>7.35</v>
      </c>
      <c r="C73">
        <f t="shared" si="1"/>
        <v>4261.3168500000002</v>
      </c>
      <c r="D73">
        <f t="shared" si="2"/>
        <v>0</v>
      </c>
      <c r="E73">
        <f t="shared" si="3"/>
        <v>0</v>
      </c>
      <c r="F73">
        <f t="shared" si="4"/>
        <v>0</v>
      </c>
      <c r="G73">
        <f t="shared" si="5"/>
        <v>3395.8786500000015</v>
      </c>
      <c r="H73">
        <f t="shared" si="6"/>
        <v>41396.973749999997</v>
      </c>
      <c r="I73">
        <f t="shared" si="7"/>
        <v>40620.04750125001</v>
      </c>
      <c r="J73">
        <f t="shared" si="8"/>
        <v>5497606.0756972106</v>
      </c>
      <c r="K73">
        <f t="shared" si="9"/>
        <v>59924200.739462607</v>
      </c>
      <c r="L73">
        <f t="shared" si="10"/>
        <v>1634840.6314330881</v>
      </c>
      <c r="M73">
        <f t="shared" si="19"/>
        <v>65421806.81515982</v>
      </c>
      <c r="O73" s="29"/>
      <c r="P73">
        <v>0</v>
      </c>
      <c r="Q73">
        <f t="shared" si="11"/>
        <v>0</v>
      </c>
      <c r="R73">
        <f t="shared" si="12"/>
        <v>0</v>
      </c>
      <c r="S73">
        <f t="shared" si="13"/>
        <v>0</v>
      </c>
      <c r="T73">
        <f t="shared" si="14"/>
        <v>1569.6</v>
      </c>
      <c r="U73">
        <f t="shared" si="15"/>
        <v>5886</v>
      </c>
      <c r="V73">
        <f t="shared" si="16"/>
        <v>11536.56</v>
      </c>
      <c r="W73">
        <f t="shared" si="17"/>
        <v>781673.30677290831</v>
      </c>
      <c r="X73">
        <f>((V73*(0.5*sim3_depth_of_section_0))/(sim3_second_moment_x_0))*(100000000/1000)</f>
        <v>17019161.222339302</v>
      </c>
      <c r="Y73">
        <f t="shared" si="18"/>
        <v>7556.3532139093777</v>
      </c>
      <c r="Z73">
        <f t="shared" si="20"/>
        <v>17800834.529112212</v>
      </c>
    </row>
    <row r="74" spans="1:26" x14ac:dyDescent="0.25">
      <c r="A74" s="1">
        <v>43</v>
      </c>
      <c r="B74" s="17">
        <f t="shared" si="0"/>
        <v>7.5249999999999995</v>
      </c>
      <c r="C74">
        <f t="shared" si="1"/>
        <v>4362.7767750000003</v>
      </c>
      <c r="D74">
        <f t="shared" si="2"/>
        <v>0</v>
      </c>
      <c r="E74">
        <f t="shared" si="3"/>
        <v>0</v>
      </c>
      <c r="F74">
        <f t="shared" si="4"/>
        <v>0</v>
      </c>
      <c r="G74">
        <f t="shared" si="5"/>
        <v>3294.4187250000014</v>
      </c>
      <c r="H74">
        <f t="shared" si="6"/>
        <v>41396.973749999997</v>
      </c>
      <c r="I74">
        <f t="shared" si="7"/>
        <v>41205.448521562503</v>
      </c>
      <c r="J74">
        <f t="shared" si="8"/>
        <v>5497606.0756972106</v>
      </c>
      <c r="K74">
        <f t="shared" si="9"/>
        <v>60787806.03813225</v>
      </c>
      <c r="L74">
        <f t="shared" si="10"/>
        <v>1585995.8919863021</v>
      </c>
      <c r="M74">
        <f t="shared" si="19"/>
        <v>66285412.113829464</v>
      </c>
      <c r="O74" s="29"/>
      <c r="P74">
        <v>0</v>
      </c>
      <c r="Q74">
        <f t="shared" si="11"/>
        <v>0</v>
      </c>
      <c r="R74">
        <f t="shared" si="12"/>
        <v>0</v>
      </c>
      <c r="S74">
        <f t="shared" si="13"/>
        <v>0</v>
      </c>
      <c r="T74">
        <f t="shared" si="14"/>
        <v>1569.6</v>
      </c>
      <c r="U74">
        <f t="shared" si="15"/>
        <v>5886</v>
      </c>
      <c r="V74">
        <f t="shared" si="16"/>
        <v>11811.239999999998</v>
      </c>
      <c r="W74">
        <f t="shared" si="17"/>
        <v>781673.30677290831</v>
      </c>
      <c r="X74">
        <f>((V74*(0.5*sim3_depth_of_section_0))/(sim3_second_moment_x_0))*(100000000/1000)</f>
        <v>17424379.346680716</v>
      </c>
      <c r="Y74">
        <f t="shared" si="18"/>
        <v>7556.3532139093777</v>
      </c>
      <c r="Z74">
        <f t="shared" si="20"/>
        <v>18206052.653453626</v>
      </c>
    </row>
    <row r="75" spans="1:26" x14ac:dyDescent="0.25">
      <c r="A75" s="1">
        <v>44</v>
      </c>
      <c r="B75" s="17">
        <f t="shared" si="0"/>
        <v>7.6999999999999993</v>
      </c>
      <c r="C75">
        <f t="shared" si="1"/>
        <v>4464.2367000000004</v>
      </c>
      <c r="D75">
        <f t="shared" si="2"/>
        <v>0</v>
      </c>
      <c r="E75">
        <f t="shared" si="3"/>
        <v>0</v>
      </c>
      <c r="F75">
        <f t="shared" si="4"/>
        <v>0</v>
      </c>
      <c r="G75">
        <f t="shared" si="5"/>
        <v>3192.9588000000012</v>
      </c>
      <c r="H75">
        <f t="shared" si="6"/>
        <v>41396.973749999997</v>
      </c>
      <c r="I75">
        <f t="shared" si="7"/>
        <v>41773.094055000009</v>
      </c>
      <c r="J75">
        <f t="shared" si="8"/>
        <v>5497606.0756972106</v>
      </c>
      <c r="K75">
        <f t="shared" si="9"/>
        <v>61625217.783983149</v>
      </c>
      <c r="L75">
        <f t="shared" si="10"/>
        <v>1537151.1525395159</v>
      </c>
      <c r="M75">
        <f t="shared" si="19"/>
        <v>67122823.859680355</v>
      </c>
      <c r="O75" s="29"/>
      <c r="P75">
        <v>0</v>
      </c>
      <c r="Q75">
        <f t="shared" si="11"/>
        <v>0</v>
      </c>
      <c r="R75">
        <f t="shared" si="12"/>
        <v>0</v>
      </c>
      <c r="S75">
        <f t="shared" si="13"/>
        <v>0</v>
      </c>
      <c r="T75">
        <f t="shared" si="14"/>
        <v>1569.6</v>
      </c>
      <c r="U75">
        <f t="shared" si="15"/>
        <v>5886</v>
      </c>
      <c r="V75">
        <f t="shared" si="16"/>
        <v>12085.919999999998</v>
      </c>
      <c r="W75">
        <f t="shared" si="17"/>
        <v>781673.30677290831</v>
      </c>
      <c r="X75">
        <f>((V75*(0.5*sim3_depth_of_section_0))/(sim3_second_moment_x_0))*(100000000/1000)</f>
        <v>17829597.471022125</v>
      </c>
      <c r="Y75">
        <f t="shared" si="18"/>
        <v>7556.3532139093777</v>
      </c>
      <c r="Z75">
        <f t="shared" si="20"/>
        <v>18611270.777795035</v>
      </c>
    </row>
    <row r="76" spans="1:26" x14ac:dyDescent="0.25">
      <c r="A76" s="1">
        <v>45</v>
      </c>
      <c r="B76" s="17">
        <f t="shared" si="0"/>
        <v>7.8749999999999991</v>
      </c>
      <c r="C76">
        <f t="shared" si="1"/>
        <v>4565.6966249999996</v>
      </c>
      <c r="D76">
        <f t="shared" si="2"/>
        <v>0</v>
      </c>
      <c r="E76">
        <f t="shared" si="3"/>
        <v>0</v>
      </c>
      <c r="F76">
        <f t="shared" si="4"/>
        <v>0</v>
      </c>
      <c r="G76">
        <f t="shared" si="5"/>
        <v>3091.498875000002</v>
      </c>
      <c r="H76">
        <f t="shared" si="6"/>
        <v>41396.973749999997</v>
      </c>
      <c r="I76">
        <f t="shared" si="7"/>
        <v>42322.984101562513</v>
      </c>
      <c r="J76">
        <f t="shared" si="8"/>
        <v>5497606.0756972106</v>
      </c>
      <c r="K76">
        <f t="shared" si="9"/>
        <v>62436435.977015302</v>
      </c>
      <c r="L76">
        <f t="shared" si="10"/>
        <v>1488306.4130927299</v>
      </c>
      <c r="M76">
        <f t="shared" si="19"/>
        <v>67934042.052712515</v>
      </c>
      <c r="O76" s="29"/>
      <c r="P76">
        <v>0</v>
      </c>
      <c r="Q76">
        <f t="shared" si="11"/>
        <v>0</v>
      </c>
      <c r="R76">
        <f t="shared" si="12"/>
        <v>0</v>
      </c>
      <c r="S76">
        <f t="shared" si="13"/>
        <v>0</v>
      </c>
      <c r="T76">
        <f t="shared" si="14"/>
        <v>1569.6</v>
      </c>
      <c r="U76">
        <f t="shared" si="15"/>
        <v>5886</v>
      </c>
      <c r="V76">
        <f t="shared" si="16"/>
        <v>12360.599999999999</v>
      </c>
      <c r="W76">
        <f t="shared" si="17"/>
        <v>781673.30677290831</v>
      </c>
      <c r="X76">
        <f>((V76*(0.5*sim3_depth_of_section_0))/(sim3_second_moment_x_0))*(100000000/1000)</f>
        <v>18234815.595363539</v>
      </c>
      <c r="Y76">
        <f t="shared" si="18"/>
        <v>7556.3532139093777</v>
      </c>
      <c r="Z76">
        <f t="shared" si="20"/>
        <v>19016488.902136449</v>
      </c>
    </row>
    <row r="77" spans="1:26" x14ac:dyDescent="0.25">
      <c r="A77" s="1">
        <v>46</v>
      </c>
      <c r="B77" s="17">
        <f t="shared" si="0"/>
        <v>8.0499999999999989</v>
      </c>
      <c r="C77">
        <f t="shared" si="1"/>
        <v>4667.1565499999997</v>
      </c>
      <c r="D77">
        <f t="shared" si="2"/>
        <v>0</v>
      </c>
      <c r="E77">
        <f t="shared" si="3"/>
        <v>0</v>
      </c>
      <c r="F77">
        <f t="shared" si="4"/>
        <v>0</v>
      </c>
      <c r="G77">
        <f t="shared" si="5"/>
        <v>2990.0389500000019</v>
      </c>
      <c r="H77">
        <f t="shared" si="6"/>
        <v>41396.973749999997</v>
      </c>
      <c r="I77">
        <f t="shared" si="7"/>
        <v>42855.118661250002</v>
      </c>
      <c r="J77">
        <f t="shared" si="8"/>
        <v>5497606.0756972106</v>
      </c>
      <c r="K77">
        <f t="shared" si="9"/>
        <v>63221460.617228664</v>
      </c>
      <c r="L77">
        <f t="shared" si="10"/>
        <v>1439461.6736459441</v>
      </c>
      <c r="M77">
        <f t="shared" si="19"/>
        <v>68719066.69292587</v>
      </c>
      <c r="O77" s="29"/>
      <c r="P77">
        <v>0</v>
      </c>
      <c r="Q77">
        <f t="shared" si="11"/>
        <v>0</v>
      </c>
      <c r="R77">
        <f t="shared" si="12"/>
        <v>0</v>
      </c>
      <c r="S77">
        <f t="shared" si="13"/>
        <v>0</v>
      </c>
      <c r="T77">
        <f t="shared" si="14"/>
        <v>1569.6</v>
      </c>
      <c r="U77">
        <f t="shared" si="15"/>
        <v>5886</v>
      </c>
      <c r="V77">
        <f t="shared" si="16"/>
        <v>12635.279999999997</v>
      </c>
      <c r="W77">
        <f t="shared" si="17"/>
        <v>781673.30677290831</v>
      </c>
      <c r="X77">
        <f>((V77*(0.5*sim3_depth_of_section_0))/(sim3_second_moment_x_0))*(100000000/1000)</f>
        <v>18640033.719704948</v>
      </c>
      <c r="Y77">
        <f t="shared" si="18"/>
        <v>7556.3532139093777</v>
      </c>
      <c r="Z77">
        <f t="shared" si="20"/>
        <v>19421707.026477858</v>
      </c>
    </row>
    <row r="78" spans="1:26" x14ac:dyDescent="0.25">
      <c r="A78" s="1">
        <v>47</v>
      </c>
      <c r="B78" s="17">
        <f t="shared" si="0"/>
        <v>8.2249999999999996</v>
      </c>
      <c r="C78">
        <f t="shared" si="1"/>
        <v>4768.6164749999998</v>
      </c>
      <c r="D78">
        <f t="shared" si="2"/>
        <v>0</v>
      </c>
      <c r="E78">
        <f t="shared" si="3"/>
        <v>0</v>
      </c>
      <c r="F78">
        <f t="shared" si="4"/>
        <v>0</v>
      </c>
      <c r="G78">
        <f t="shared" si="5"/>
        <v>2888.5790250000018</v>
      </c>
      <c r="H78">
        <f t="shared" si="6"/>
        <v>41396.973749999997</v>
      </c>
      <c r="I78">
        <f t="shared" si="7"/>
        <v>43369.497734062512</v>
      </c>
      <c r="J78">
        <f t="shared" si="8"/>
        <v>5497606.0756972106</v>
      </c>
      <c r="K78">
        <f t="shared" si="9"/>
        <v>63980291.704623312</v>
      </c>
      <c r="L78">
        <f t="shared" si="10"/>
        <v>1390616.9341991579</v>
      </c>
      <c r="M78">
        <f t="shared" si="19"/>
        <v>69477897.780320525</v>
      </c>
      <c r="O78" s="29"/>
      <c r="P78">
        <v>0</v>
      </c>
      <c r="Q78">
        <f t="shared" si="11"/>
        <v>0</v>
      </c>
      <c r="R78">
        <f t="shared" si="12"/>
        <v>0</v>
      </c>
      <c r="S78">
        <f t="shared" si="13"/>
        <v>0</v>
      </c>
      <c r="T78">
        <f t="shared" si="14"/>
        <v>1569.6</v>
      </c>
      <c r="U78">
        <f t="shared" si="15"/>
        <v>5886</v>
      </c>
      <c r="V78">
        <f t="shared" si="16"/>
        <v>12909.96</v>
      </c>
      <c r="W78">
        <f t="shared" si="17"/>
        <v>781673.30677290831</v>
      </c>
      <c r="X78">
        <f>((V78*(0.5*sim3_depth_of_section_0))/(sim3_second_moment_x_0))*(100000000/1000)</f>
        <v>19045251.844046365</v>
      </c>
      <c r="Y78">
        <f t="shared" si="18"/>
        <v>7556.3532139093777</v>
      </c>
      <c r="Z78">
        <f t="shared" si="20"/>
        <v>19826925.150819276</v>
      </c>
    </row>
    <row r="79" spans="1:26" x14ac:dyDescent="0.25">
      <c r="A79" s="1">
        <v>48</v>
      </c>
      <c r="B79" s="17">
        <f t="shared" si="0"/>
        <v>8.3999999999999986</v>
      </c>
      <c r="C79">
        <f t="shared" si="1"/>
        <v>4870.0763999999999</v>
      </c>
      <c r="D79">
        <f t="shared" si="2"/>
        <v>0</v>
      </c>
      <c r="E79">
        <f t="shared" si="3"/>
        <v>0</v>
      </c>
      <c r="F79">
        <f t="shared" si="4"/>
        <v>0</v>
      </c>
      <c r="G79">
        <f t="shared" si="5"/>
        <v>2787.1191000000017</v>
      </c>
      <c r="H79">
        <f t="shared" si="6"/>
        <v>41396.973749999997</v>
      </c>
      <c r="I79">
        <f t="shared" si="7"/>
        <v>43866.121320000006</v>
      </c>
      <c r="J79">
        <f t="shared" si="8"/>
        <v>5497606.0756972106</v>
      </c>
      <c r="K79">
        <f t="shared" si="9"/>
        <v>64712929.239199169</v>
      </c>
      <c r="L79">
        <f t="shared" si="10"/>
        <v>1341772.1947523716</v>
      </c>
      <c r="M79">
        <f t="shared" si="19"/>
        <v>70210535.314896375</v>
      </c>
      <c r="O79" s="29"/>
      <c r="P79">
        <v>0</v>
      </c>
      <c r="Q79">
        <f t="shared" si="11"/>
        <v>0</v>
      </c>
      <c r="R79">
        <f t="shared" si="12"/>
        <v>0</v>
      </c>
      <c r="S79">
        <f t="shared" si="13"/>
        <v>0</v>
      </c>
      <c r="T79">
        <f t="shared" si="14"/>
        <v>1569.6</v>
      </c>
      <c r="U79">
        <f t="shared" si="15"/>
        <v>5886</v>
      </c>
      <c r="V79">
        <f t="shared" si="16"/>
        <v>13184.639999999998</v>
      </c>
      <c r="W79">
        <f t="shared" si="17"/>
        <v>781673.30677290831</v>
      </c>
      <c r="X79">
        <f>((V79*(0.5*sim3_depth_of_section_0))/(sim3_second_moment_x_0))*(100000000/1000)</f>
        <v>19450469.968387771</v>
      </c>
      <c r="Y79">
        <f t="shared" si="18"/>
        <v>7556.3532139093777</v>
      </c>
      <c r="Z79">
        <f t="shared" si="20"/>
        <v>20232143.275160681</v>
      </c>
    </row>
    <row r="80" spans="1:26" x14ac:dyDescent="0.25">
      <c r="A80" s="1">
        <v>49</v>
      </c>
      <c r="B80" s="17">
        <f t="shared" si="0"/>
        <v>8.5749999999999993</v>
      </c>
      <c r="C80">
        <f t="shared" si="1"/>
        <v>4971.536325</v>
      </c>
      <c r="D80">
        <f t="shared" si="2"/>
        <v>0</v>
      </c>
      <c r="E80">
        <f t="shared" si="3"/>
        <v>0</v>
      </c>
      <c r="F80">
        <f t="shared" si="4"/>
        <v>0</v>
      </c>
      <c r="G80">
        <f t="shared" si="5"/>
        <v>2685.6591750000016</v>
      </c>
      <c r="H80">
        <f t="shared" si="6"/>
        <v>41396.973749999997</v>
      </c>
      <c r="I80">
        <f t="shared" si="7"/>
        <v>44344.98941906252</v>
      </c>
      <c r="J80">
        <f t="shared" si="8"/>
        <v>5497606.0756972106</v>
      </c>
      <c r="K80">
        <f t="shared" si="9"/>
        <v>65419373.220956303</v>
      </c>
      <c r="L80">
        <f t="shared" si="10"/>
        <v>1292927.4553055856</v>
      </c>
      <c r="M80">
        <f t="shared" si="19"/>
        <v>70916979.296653509</v>
      </c>
      <c r="O80" s="29"/>
      <c r="P80">
        <v>0</v>
      </c>
      <c r="Q80">
        <f t="shared" si="11"/>
        <v>0</v>
      </c>
      <c r="R80">
        <f t="shared" si="12"/>
        <v>0</v>
      </c>
      <c r="S80">
        <f t="shared" si="13"/>
        <v>0</v>
      </c>
      <c r="T80">
        <f t="shared" si="14"/>
        <v>1569.6</v>
      </c>
      <c r="U80">
        <f t="shared" si="15"/>
        <v>5886</v>
      </c>
      <c r="V80">
        <f t="shared" si="16"/>
        <v>13459.319999999998</v>
      </c>
      <c r="W80">
        <f t="shared" si="17"/>
        <v>781673.30677290831</v>
      </c>
      <c r="X80">
        <f>((V80*(0.5*sim3_depth_of_section_0))/(sim3_second_moment_x_0))*(100000000/1000)</f>
        <v>19855688.092729189</v>
      </c>
      <c r="Y80">
        <f t="shared" si="18"/>
        <v>7556.3532139093777</v>
      </c>
      <c r="Z80">
        <f t="shared" si="20"/>
        <v>20637361.399502099</v>
      </c>
    </row>
    <row r="81" spans="1:26" x14ac:dyDescent="0.25">
      <c r="A81" s="1">
        <v>50</v>
      </c>
      <c r="B81" s="17">
        <f t="shared" si="0"/>
        <v>8.75</v>
      </c>
      <c r="C81">
        <f t="shared" si="1"/>
        <v>5072.9962500000001</v>
      </c>
      <c r="D81">
        <f t="shared" si="2"/>
        <v>0</v>
      </c>
      <c r="E81">
        <f t="shared" si="3"/>
        <v>0</v>
      </c>
      <c r="F81">
        <f t="shared" si="4"/>
        <v>0</v>
      </c>
      <c r="G81">
        <f t="shared" si="5"/>
        <v>2584.1992500000015</v>
      </c>
      <c r="H81">
        <f t="shared" si="6"/>
        <v>41396.973749999997</v>
      </c>
      <c r="I81">
        <f t="shared" si="7"/>
        <v>44806.102031250004</v>
      </c>
      <c r="J81">
        <f t="shared" si="8"/>
        <v>5497606.0756972106</v>
      </c>
      <c r="K81">
        <f t="shared" si="9"/>
        <v>66099623.649894632</v>
      </c>
      <c r="L81">
        <f t="shared" si="10"/>
        <v>1244082.7158587996</v>
      </c>
      <c r="M81">
        <f t="shared" si="19"/>
        <v>71597229.725591838</v>
      </c>
      <c r="O81" s="29"/>
      <c r="P81">
        <v>0</v>
      </c>
      <c r="Q81">
        <f t="shared" si="11"/>
        <v>0</v>
      </c>
      <c r="R81">
        <f t="shared" si="12"/>
        <v>0</v>
      </c>
      <c r="S81">
        <f t="shared" si="13"/>
        <v>0</v>
      </c>
      <c r="T81">
        <f t="shared" si="14"/>
        <v>1569.6</v>
      </c>
      <c r="U81">
        <f t="shared" si="15"/>
        <v>5886</v>
      </c>
      <c r="V81">
        <f t="shared" si="16"/>
        <v>13734</v>
      </c>
      <c r="W81">
        <f t="shared" si="17"/>
        <v>781673.30677290831</v>
      </c>
      <c r="X81">
        <f>((V81*(0.5*sim3_depth_of_section_0))/(sim3_second_moment_x_0))*(100000000/1000)</f>
        <v>20260906.217070602</v>
      </c>
      <c r="Y81">
        <f t="shared" si="18"/>
        <v>7556.3532139093777</v>
      </c>
      <c r="Z81">
        <f t="shared" si="20"/>
        <v>21042579.523843512</v>
      </c>
    </row>
    <row r="82" spans="1:26" x14ac:dyDescent="0.25">
      <c r="A82" s="1">
        <v>51</v>
      </c>
      <c r="B82" s="17">
        <f t="shared" si="0"/>
        <v>8.9249999999999989</v>
      </c>
      <c r="C82">
        <f t="shared" si="1"/>
        <v>5174.4561750000003</v>
      </c>
      <c r="D82">
        <f t="shared" si="2"/>
        <v>0</v>
      </c>
      <c r="E82">
        <f t="shared" si="3"/>
        <v>0</v>
      </c>
      <c r="F82">
        <f t="shared" si="4"/>
        <v>0</v>
      </c>
      <c r="G82">
        <f t="shared" si="5"/>
        <v>2482.7393250000014</v>
      </c>
      <c r="H82">
        <f t="shared" si="6"/>
        <v>41396.973749999997</v>
      </c>
      <c r="I82">
        <f t="shared" si="7"/>
        <v>45249.459156562501</v>
      </c>
      <c r="J82">
        <f t="shared" si="8"/>
        <v>5497606.0756972106</v>
      </c>
      <c r="K82">
        <f t="shared" si="9"/>
        <v>66753680.526014224</v>
      </c>
      <c r="L82">
        <f t="shared" si="10"/>
        <v>1195237.9764120132</v>
      </c>
      <c r="M82">
        <f t="shared" si="19"/>
        <v>72251286.601711437</v>
      </c>
      <c r="O82" s="29"/>
      <c r="P82">
        <v>0</v>
      </c>
      <c r="Q82">
        <f t="shared" si="11"/>
        <v>0</v>
      </c>
      <c r="R82">
        <f t="shared" si="12"/>
        <v>0</v>
      </c>
      <c r="S82">
        <f t="shared" si="13"/>
        <v>0</v>
      </c>
      <c r="T82">
        <f t="shared" si="14"/>
        <v>1569.6</v>
      </c>
      <c r="U82">
        <f t="shared" si="15"/>
        <v>5886</v>
      </c>
      <c r="V82">
        <f t="shared" si="16"/>
        <v>14008.679999999997</v>
      </c>
      <c r="W82">
        <f t="shared" si="17"/>
        <v>781673.30677290831</v>
      </c>
      <c r="X82">
        <f>((V82*(0.5*sim3_depth_of_section_0))/(sim3_second_moment_x_0))*(100000000/1000)</f>
        <v>20666124.341412008</v>
      </c>
      <c r="Y82">
        <f t="shared" si="18"/>
        <v>7556.3532139093777</v>
      </c>
      <c r="Z82">
        <f t="shared" si="20"/>
        <v>21447797.648184918</v>
      </c>
    </row>
    <row r="83" spans="1:26" x14ac:dyDescent="0.25">
      <c r="A83" s="1">
        <v>52</v>
      </c>
      <c r="B83" s="17">
        <f t="shared" si="0"/>
        <v>9.1</v>
      </c>
      <c r="C83">
        <f t="shared" si="1"/>
        <v>5275.9160999999995</v>
      </c>
      <c r="D83">
        <f t="shared" si="2"/>
        <v>0</v>
      </c>
      <c r="E83">
        <f t="shared" si="3"/>
        <v>0</v>
      </c>
      <c r="F83">
        <f t="shared" si="4"/>
        <v>0</v>
      </c>
      <c r="G83">
        <f t="shared" si="5"/>
        <v>2381.2794000000022</v>
      </c>
      <c r="H83">
        <f t="shared" si="6"/>
        <v>41396.973749999997</v>
      </c>
      <c r="I83">
        <f t="shared" si="7"/>
        <v>45675.060795000012</v>
      </c>
      <c r="J83">
        <f t="shared" si="8"/>
        <v>5497606.0756972106</v>
      </c>
      <c r="K83">
        <f t="shared" si="9"/>
        <v>67381543.849315092</v>
      </c>
      <c r="L83">
        <f t="shared" si="10"/>
        <v>1146393.2369652274</v>
      </c>
      <c r="M83">
        <f t="shared" si="19"/>
        <v>72879149.925012305</v>
      </c>
      <c r="O83" s="29"/>
      <c r="P83">
        <v>0</v>
      </c>
      <c r="Q83">
        <f t="shared" si="11"/>
        <v>0</v>
      </c>
      <c r="R83">
        <f t="shared" si="12"/>
        <v>0</v>
      </c>
      <c r="S83">
        <f t="shared" si="13"/>
        <v>0</v>
      </c>
      <c r="T83">
        <f t="shared" si="14"/>
        <v>1569.6</v>
      </c>
      <c r="U83">
        <f t="shared" si="15"/>
        <v>5886</v>
      </c>
      <c r="V83">
        <f t="shared" si="16"/>
        <v>14283.359999999999</v>
      </c>
      <c r="W83">
        <f t="shared" si="17"/>
        <v>781673.30677290831</v>
      </c>
      <c r="X83">
        <f>((V83*(0.5*sim3_depth_of_section_0))/(sim3_second_moment_x_0))*(100000000/1000)</f>
        <v>21071342.465753425</v>
      </c>
      <c r="Y83">
        <f t="shared" si="18"/>
        <v>7556.3532139093777</v>
      </c>
      <c r="Z83">
        <f t="shared" si="20"/>
        <v>21853015.772526335</v>
      </c>
    </row>
    <row r="84" spans="1:26" x14ac:dyDescent="0.25">
      <c r="A84" s="1">
        <v>53</v>
      </c>
      <c r="B84" s="17">
        <f t="shared" si="0"/>
        <v>9.2749999999999986</v>
      </c>
      <c r="C84">
        <f t="shared" si="1"/>
        <v>5377.3760249999996</v>
      </c>
      <c r="D84">
        <f t="shared" si="2"/>
        <v>0</v>
      </c>
      <c r="E84">
        <f t="shared" si="3"/>
        <v>0</v>
      </c>
      <c r="F84">
        <f t="shared" si="4"/>
        <v>0</v>
      </c>
      <c r="G84">
        <f t="shared" si="5"/>
        <v>2279.8194750000021</v>
      </c>
      <c r="H84">
        <f t="shared" si="6"/>
        <v>41396.973749999997</v>
      </c>
      <c r="I84">
        <f t="shared" si="7"/>
        <v>46082.906946562507</v>
      </c>
      <c r="J84">
        <f t="shared" si="8"/>
        <v>5497606.0756972106</v>
      </c>
      <c r="K84">
        <f t="shared" si="9"/>
        <v>67983213.61979717</v>
      </c>
      <c r="L84">
        <f t="shared" si="10"/>
        <v>1097548.4975184414</v>
      </c>
      <c r="M84">
        <f t="shared" si="19"/>
        <v>73480819.695494384</v>
      </c>
      <c r="O84" s="29"/>
      <c r="P84">
        <v>0</v>
      </c>
      <c r="Q84">
        <f t="shared" si="11"/>
        <v>0</v>
      </c>
      <c r="R84">
        <f t="shared" si="12"/>
        <v>0</v>
      </c>
      <c r="S84">
        <f t="shared" si="13"/>
        <v>0</v>
      </c>
      <c r="T84">
        <f t="shared" si="14"/>
        <v>1569.6</v>
      </c>
      <c r="U84">
        <f t="shared" si="15"/>
        <v>5886</v>
      </c>
      <c r="V84">
        <f t="shared" si="16"/>
        <v>14558.039999999997</v>
      </c>
      <c r="W84">
        <f t="shared" si="17"/>
        <v>781673.30677290831</v>
      </c>
      <c r="X84">
        <f>((V84*(0.5*sim3_depth_of_section_0))/(sim3_second_moment_x_0))*(100000000/1000)</f>
        <v>21476560.590094831</v>
      </c>
      <c r="Y84">
        <f t="shared" si="18"/>
        <v>7556.3532139093777</v>
      </c>
      <c r="Z84">
        <f t="shared" si="20"/>
        <v>22258233.896867741</v>
      </c>
    </row>
    <row r="85" spans="1:26" x14ac:dyDescent="0.25">
      <c r="A85" s="1">
        <v>54</v>
      </c>
      <c r="B85" s="17">
        <f t="shared" si="0"/>
        <v>9.4499999999999993</v>
      </c>
      <c r="C85">
        <f t="shared" si="1"/>
        <v>5478.8359500000006</v>
      </c>
      <c r="D85">
        <f t="shared" si="2"/>
        <v>0</v>
      </c>
      <c r="E85">
        <f t="shared" si="3"/>
        <v>0</v>
      </c>
      <c r="F85">
        <f t="shared" si="4"/>
        <v>0</v>
      </c>
      <c r="G85">
        <f t="shared" si="5"/>
        <v>2178.359550000001</v>
      </c>
      <c r="H85">
        <f t="shared" si="6"/>
        <v>41396.973749999997</v>
      </c>
      <c r="I85">
        <f t="shared" si="7"/>
        <v>46472.997611250015</v>
      </c>
      <c r="J85">
        <f t="shared" si="8"/>
        <v>5497606.0756972106</v>
      </c>
      <c r="K85">
        <f t="shared" si="9"/>
        <v>68558689.837460503</v>
      </c>
      <c r="L85">
        <f t="shared" si="10"/>
        <v>1048703.7580716549</v>
      </c>
      <c r="M85">
        <f t="shared" si="19"/>
        <v>74056295.913157716</v>
      </c>
      <c r="O85" s="29"/>
      <c r="P85">
        <v>0</v>
      </c>
      <c r="Q85">
        <f t="shared" si="11"/>
        <v>0</v>
      </c>
      <c r="R85">
        <f t="shared" si="12"/>
        <v>0</v>
      </c>
      <c r="S85">
        <f t="shared" si="13"/>
        <v>0</v>
      </c>
      <c r="T85">
        <f t="shared" si="14"/>
        <v>1569.6</v>
      </c>
      <c r="U85">
        <f t="shared" si="15"/>
        <v>5886</v>
      </c>
      <c r="V85">
        <f t="shared" si="16"/>
        <v>14832.719999999998</v>
      </c>
      <c r="W85">
        <f t="shared" si="17"/>
        <v>781673.30677290831</v>
      </c>
      <c r="X85">
        <f>((V85*(0.5*sim3_depth_of_section_0))/(sim3_second_moment_x_0))*(100000000/1000)</f>
        <v>21881778.714436244</v>
      </c>
      <c r="Y85">
        <f t="shared" si="18"/>
        <v>7556.3532139093777</v>
      </c>
      <c r="Z85">
        <f t="shared" si="20"/>
        <v>22663452.021209154</v>
      </c>
    </row>
    <row r="86" spans="1:26" x14ac:dyDescent="0.25">
      <c r="A86" s="1">
        <v>55</v>
      </c>
      <c r="B86" s="17">
        <f t="shared" si="0"/>
        <v>9.625</v>
      </c>
      <c r="C86">
        <f t="shared" si="1"/>
        <v>5580.2958749999998</v>
      </c>
      <c r="D86">
        <f t="shared" si="2"/>
        <v>0</v>
      </c>
      <c r="E86">
        <f t="shared" si="3"/>
        <v>0</v>
      </c>
      <c r="F86">
        <f t="shared" si="4"/>
        <v>0</v>
      </c>
      <c r="G86">
        <f t="shared" si="5"/>
        <v>2076.8996250000018</v>
      </c>
      <c r="H86">
        <f t="shared" si="6"/>
        <v>41396.973749999997</v>
      </c>
      <c r="I86">
        <f t="shared" si="7"/>
        <v>46845.332789062522</v>
      </c>
      <c r="J86">
        <f t="shared" si="8"/>
        <v>5497606.0756972106</v>
      </c>
      <c r="K86">
        <f t="shared" si="9"/>
        <v>69107972.50230509</v>
      </c>
      <c r="L86">
        <f t="shared" si="10"/>
        <v>999859.01862486918</v>
      </c>
      <c r="M86">
        <f t="shared" si="19"/>
        <v>74605578.578002304</v>
      </c>
      <c r="O86" s="29"/>
      <c r="P86">
        <v>0</v>
      </c>
      <c r="Q86">
        <f t="shared" si="11"/>
        <v>0</v>
      </c>
      <c r="R86">
        <f t="shared" si="12"/>
        <v>0</v>
      </c>
      <c r="S86">
        <f t="shared" si="13"/>
        <v>0</v>
      </c>
      <c r="T86">
        <f t="shared" si="14"/>
        <v>1569.6</v>
      </c>
      <c r="U86">
        <f t="shared" si="15"/>
        <v>5886</v>
      </c>
      <c r="V86">
        <f t="shared" si="16"/>
        <v>15107.4</v>
      </c>
      <c r="W86">
        <f t="shared" si="17"/>
        <v>781673.30677290831</v>
      </c>
      <c r="X86">
        <f>((V86*(0.5*sim3_depth_of_section_0))/(sim3_second_moment_x_0))*(100000000/1000)</f>
        <v>22286996.838777661</v>
      </c>
      <c r="Y86">
        <f t="shared" si="18"/>
        <v>7556.3532139093777</v>
      </c>
      <c r="Z86">
        <f t="shared" si="20"/>
        <v>23068670.145550571</v>
      </c>
    </row>
    <row r="87" spans="1:26" x14ac:dyDescent="0.25">
      <c r="A87" s="1">
        <v>56</v>
      </c>
      <c r="B87" s="17">
        <f t="shared" si="0"/>
        <v>9.7999999999999989</v>
      </c>
      <c r="C87">
        <f t="shared" si="1"/>
        <v>5681.7557999999999</v>
      </c>
      <c r="D87">
        <f t="shared" si="2"/>
        <v>0</v>
      </c>
      <c r="E87">
        <f t="shared" si="3"/>
        <v>0</v>
      </c>
      <c r="F87">
        <f t="shared" si="4"/>
        <v>0</v>
      </c>
      <c r="G87">
        <f t="shared" si="5"/>
        <v>1975.4397000000017</v>
      </c>
      <c r="H87">
        <f t="shared" si="6"/>
        <v>41396.973749999997</v>
      </c>
      <c r="I87">
        <f t="shared" si="7"/>
        <v>47199.912480000014</v>
      </c>
      <c r="J87">
        <f t="shared" si="8"/>
        <v>5497606.0756972106</v>
      </c>
      <c r="K87">
        <f t="shared" si="9"/>
        <v>69631061.614330888</v>
      </c>
      <c r="L87">
        <f t="shared" si="10"/>
        <v>951014.27917808283</v>
      </c>
      <c r="M87">
        <f t="shared" si="19"/>
        <v>75128667.690028101</v>
      </c>
      <c r="O87" s="29"/>
      <c r="P87">
        <v>0</v>
      </c>
      <c r="Q87">
        <f t="shared" si="11"/>
        <v>0</v>
      </c>
      <c r="R87">
        <f t="shared" si="12"/>
        <v>0</v>
      </c>
      <c r="S87">
        <f t="shared" si="13"/>
        <v>0</v>
      </c>
      <c r="T87">
        <f t="shared" si="14"/>
        <v>1569.6</v>
      </c>
      <c r="U87">
        <f t="shared" si="15"/>
        <v>5886</v>
      </c>
      <c r="V87">
        <f t="shared" si="16"/>
        <v>15382.079999999998</v>
      </c>
      <c r="W87">
        <f t="shared" si="17"/>
        <v>781673.30677290831</v>
      </c>
      <c r="X87">
        <f>((V87*(0.5*sim3_depth_of_section_0))/(sim3_second_moment_x_0))*(100000000/1000)</f>
        <v>22692214.963119071</v>
      </c>
      <c r="Y87">
        <f t="shared" si="18"/>
        <v>7556.3532139093777</v>
      </c>
      <c r="Z87">
        <f t="shared" si="20"/>
        <v>23473888.269891981</v>
      </c>
    </row>
    <row r="88" spans="1:26" x14ac:dyDescent="0.25">
      <c r="A88" s="1">
        <v>57</v>
      </c>
      <c r="B88" s="17">
        <f t="shared" si="0"/>
        <v>9.9749999999999996</v>
      </c>
      <c r="C88">
        <f t="shared" si="1"/>
        <v>5783.2157250000009</v>
      </c>
      <c r="D88">
        <f t="shared" si="2"/>
        <v>0</v>
      </c>
      <c r="E88">
        <f t="shared" si="3"/>
        <v>0</v>
      </c>
      <c r="F88">
        <f t="shared" si="4"/>
        <v>0</v>
      </c>
      <c r="G88">
        <f t="shared" si="5"/>
        <v>1873.9797750000007</v>
      </c>
      <c r="H88">
        <f t="shared" si="6"/>
        <v>41396.973749999997</v>
      </c>
      <c r="I88">
        <f t="shared" si="7"/>
        <v>47536.736684062504</v>
      </c>
      <c r="J88">
        <f t="shared" si="8"/>
        <v>5497606.0756972106</v>
      </c>
      <c r="K88">
        <f t="shared" si="9"/>
        <v>70127957.17353794</v>
      </c>
      <c r="L88">
        <f t="shared" si="10"/>
        <v>902169.53973129636</v>
      </c>
      <c r="M88">
        <f t="shared" si="19"/>
        <v>75625563.249235153</v>
      </c>
      <c r="O88" s="29"/>
      <c r="P88">
        <v>0</v>
      </c>
      <c r="Q88">
        <f t="shared" si="11"/>
        <v>0</v>
      </c>
      <c r="R88">
        <f t="shared" si="12"/>
        <v>0</v>
      </c>
      <c r="S88">
        <f t="shared" si="13"/>
        <v>0</v>
      </c>
      <c r="T88">
        <f t="shared" si="14"/>
        <v>1569.6</v>
      </c>
      <c r="U88">
        <f t="shared" si="15"/>
        <v>5886</v>
      </c>
      <c r="V88">
        <f t="shared" si="16"/>
        <v>15656.759999999998</v>
      </c>
      <c r="W88">
        <f t="shared" si="17"/>
        <v>781673.30677290831</v>
      </c>
      <c r="X88">
        <f>((V88*(0.5*sim3_depth_of_section_0))/(sim3_second_moment_x_0))*(100000000/1000)</f>
        <v>23097433.087460481</v>
      </c>
      <c r="Y88">
        <f t="shared" si="18"/>
        <v>7556.3532139093777</v>
      </c>
      <c r="Z88">
        <f t="shared" si="20"/>
        <v>23879106.394233391</v>
      </c>
    </row>
    <row r="89" spans="1:26" x14ac:dyDescent="0.25">
      <c r="A89" s="1">
        <v>58</v>
      </c>
      <c r="B89" s="17">
        <f t="shared" si="0"/>
        <v>10.149999999999999</v>
      </c>
      <c r="C89">
        <f t="shared" si="1"/>
        <v>5884.6756499999992</v>
      </c>
      <c r="D89">
        <f t="shared" si="2"/>
        <v>0</v>
      </c>
      <c r="E89">
        <f t="shared" si="3"/>
        <v>0</v>
      </c>
      <c r="F89">
        <f t="shared" si="4"/>
        <v>0</v>
      </c>
      <c r="G89">
        <f t="shared" si="5"/>
        <v>1772.5198500000024</v>
      </c>
      <c r="H89">
        <f t="shared" si="6"/>
        <v>41396.973749999997</v>
      </c>
      <c r="I89">
        <f t="shared" si="7"/>
        <v>47855.805401250007</v>
      </c>
      <c r="J89">
        <f t="shared" si="8"/>
        <v>5497606.0756972106</v>
      </c>
      <c r="K89">
        <f t="shared" si="9"/>
        <v>70598659.179926261</v>
      </c>
      <c r="L89">
        <f t="shared" si="10"/>
        <v>853324.80028451118</v>
      </c>
      <c r="M89">
        <f t="shared" si="19"/>
        <v>76096265.255623475</v>
      </c>
      <c r="O89" s="29"/>
      <c r="P89">
        <v>0</v>
      </c>
      <c r="Q89">
        <f t="shared" si="11"/>
        <v>0</v>
      </c>
      <c r="R89">
        <f t="shared" si="12"/>
        <v>0</v>
      </c>
      <c r="S89">
        <f t="shared" si="13"/>
        <v>0</v>
      </c>
      <c r="T89">
        <f t="shared" si="14"/>
        <v>1569.6</v>
      </c>
      <c r="U89">
        <f t="shared" si="15"/>
        <v>5886</v>
      </c>
      <c r="V89">
        <f t="shared" si="16"/>
        <v>15931.439999999997</v>
      </c>
      <c r="W89">
        <f t="shared" si="17"/>
        <v>781673.30677290831</v>
      </c>
      <c r="X89">
        <f>((V89*(0.5*sim3_depth_of_section_0))/(sim3_second_moment_x_0))*(100000000/1000)</f>
        <v>23502651.211801894</v>
      </c>
      <c r="Y89">
        <f t="shared" si="18"/>
        <v>7556.3532139093777</v>
      </c>
      <c r="Z89">
        <f t="shared" si="20"/>
        <v>24284324.518574804</v>
      </c>
    </row>
    <row r="90" spans="1:26" x14ac:dyDescent="0.25">
      <c r="A90" s="1">
        <v>59</v>
      </c>
      <c r="B90" s="17">
        <f t="shared" si="0"/>
        <v>10.324999999999999</v>
      </c>
      <c r="C90">
        <f t="shared" si="1"/>
        <v>5986.1355750000002</v>
      </c>
      <c r="D90">
        <f t="shared" si="2"/>
        <v>0</v>
      </c>
      <c r="E90">
        <f t="shared" si="3"/>
        <v>0</v>
      </c>
      <c r="F90">
        <f t="shared" si="4"/>
        <v>0</v>
      </c>
      <c r="G90">
        <f t="shared" si="5"/>
        <v>1671.0599250000014</v>
      </c>
      <c r="H90">
        <f t="shared" si="6"/>
        <v>41396.973749999997</v>
      </c>
      <c r="I90">
        <f t="shared" si="7"/>
        <v>48157.118631562509</v>
      </c>
      <c r="J90">
        <f t="shared" si="8"/>
        <v>5497606.0756972106</v>
      </c>
      <c r="K90">
        <f t="shared" si="9"/>
        <v>71043167.633495793</v>
      </c>
      <c r="L90">
        <f t="shared" si="10"/>
        <v>804480.0608377246</v>
      </c>
      <c r="M90">
        <f t="shared" si="19"/>
        <v>76540773.709193006</v>
      </c>
      <c r="O90" s="29"/>
      <c r="P90">
        <v>0</v>
      </c>
      <c r="Q90">
        <f t="shared" si="11"/>
        <v>0</v>
      </c>
      <c r="R90">
        <f t="shared" si="12"/>
        <v>0</v>
      </c>
      <c r="S90">
        <f t="shared" si="13"/>
        <v>0</v>
      </c>
      <c r="T90">
        <f t="shared" si="14"/>
        <v>1569.6</v>
      </c>
      <c r="U90">
        <f t="shared" si="15"/>
        <v>5886</v>
      </c>
      <c r="V90">
        <f t="shared" si="16"/>
        <v>16206.119999999997</v>
      </c>
      <c r="W90">
        <f t="shared" si="17"/>
        <v>781673.30677290831</v>
      </c>
      <c r="X90">
        <f>((V90*(0.5*sim3_depth_of_section_0))/(sim3_second_moment_x_0))*(100000000/1000)</f>
        <v>23907869.336143304</v>
      </c>
      <c r="Y90">
        <f t="shared" si="18"/>
        <v>7556.3532139093777</v>
      </c>
      <c r="Z90">
        <f t="shared" si="20"/>
        <v>24689542.642916214</v>
      </c>
    </row>
    <row r="91" spans="1:26" x14ac:dyDescent="0.25">
      <c r="A91" s="1">
        <v>60</v>
      </c>
      <c r="B91" s="17">
        <f t="shared" si="0"/>
        <v>10.5</v>
      </c>
      <c r="C91">
        <f t="shared" si="1"/>
        <v>6087.5955000000013</v>
      </c>
      <c r="D91">
        <f t="shared" si="2"/>
        <v>0</v>
      </c>
      <c r="E91">
        <f t="shared" si="3"/>
        <v>0</v>
      </c>
      <c r="F91">
        <f t="shared" si="4"/>
        <v>0</v>
      </c>
      <c r="G91">
        <f t="shared" si="5"/>
        <v>1569.6000000000004</v>
      </c>
      <c r="H91">
        <f t="shared" si="6"/>
        <v>41396.973749999997</v>
      </c>
      <c r="I91">
        <f t="shared" si="7"/>
        <v>48440.67637500001</v>
      </c>
      <c r="J91">
        <f t="shared" si="8"/>
        <v>5497606.0756972106</v>
      </c>
      <c r="K91">
        <f t="shared" si="9"/>
        <v>71461482.534246594</v>
      </c>
      <c r="L91">
        <f t="shared" si="10"/>
        <v>755635.32139093801</v>
      </c>
      <c r="M91">
        <f t="shared" si="19"/>
        <v>76959088.609943807</v>
      </c>
      <c r="O91" s="29"/>
      <c r="P91">
        <v>0</v>
      </c>
      <c r="Q91">
        <f t="shared" si="11"/>
        <v>0</v>
      </c>
      <c r="R91">
        <f t="shared" si="12"/>
        <v>0</v>
      </c>
      <c r="S91">
        <f t="shared" si="13"/>
        <v>0</v>
      </c>
      <c r="T91">
        <f t="shared" si="14"/>
        <v>1569.6</v>
      </c>
      <c r="U91">
        <f t="shared" si="15"/>
        <v>5886</v>
      </c>
      <c r="V91">
        <f t="shared" si="16"/>
        <v>16480.8</v>
      </c>
      <c r="W91">
        <f t="shared" si="17"/>
        <v>781673.30677290831</v>
      </c>
      <c r="X91">
        <f>((V91*(0.5*sim3_depth_of_section_0))/(sim3_second_moment_x_0))*(100000000/1000)</f>
        <v>24313087.460484717</v>
      </c>
      <c r="Y91">
        <f t="shared" si="18"/>
        <v>7556.3532139093777</v>
      </c>
      <c r="Z91">
        <f t="shared" si="20"/>
        <v>25094760.767257627</v>
      </c>
    </row>
    <row r="92" spans="1:26" x14ac:dyDescent="0.25">
      <c r="A92" s="1">
        <v>61</v>
      </c>
      <c r="B92" s="17">
        <f t="shared" si="0"/>
        <v>10.674999999999999</v>
      </c>
      <c r="C92">
        <f t="shared" si="1"/>
        <v>6189.0554249999996</v>
      </c>
      <c r="D92">
        <f t="shared" si="2"/>
        <v>0</v>
      </c>
      <c r="E92">
        <f t="shared" si="3"/>
        <v>0</v>
      </c>
      <c r="F92">
        <f t="shared" si="4"/>
        <v>0</v>
      </c>
      <c r="G92">
        <f t="shared" si="5"/>
        <v>1468.1400750000021</v>
      </c>
      <c r="H92">
        <f t="shared" si="6"/>
        <v>41396.973749999997</v>
      </c>
      <c r="I92">
        <f t="shared" si="7"/>
        <v>48706.478631562517</v>
      </c>
      <c r="J92">
        <f t="shared" si="8"/>
        <v>5497606.0756972106</v>
      </c>
      <c r="K92">
        <f t="shared" si="9"/>
        <v>71853603.882178634</v>
      </c>
      <c r="L92">
        <f t="shared" si="10"/>
        <v>706790.58194415271</v>
      </c>
      <c r="M92">
        <f t="shared" si="19"/>
        <v>77351209.957875848</v>
      </c>
      <c r="O92" s="29"/>
      <c r="P92">
        <v>0</v>
      </c>
      <c r="Q92">
        <f t="shared" si="11"/>
        <v>0</v>
      </c>
      <c r="R92">
        <f t="shared" si="12"/>
        <v>0</v>
      </c>
      <c r="S92">
        <f t="shared" si="13"/>
        <v>0</v>
      </c>
      <c r="T92">
        <f t="shared" si="14"/>
        <v>1569.6</v>
      </c>
      <c r="U92">
        <f t="shared" si="15"/>
        <v>5886</v>
      </c>
      <c r="V92">
        <f t="shared" si="16"/>
        <v>16755.479999999996</v>
      </c>
      <c r="W92">
        <f t="shared" si="17"/>
        <v>781673.30677290831</v>
      </c>
      <c r="X92">
        <f>((V92*(0.5*sim3_depth_of_section_0))/(sim3_second_moment_x_0))*(100000000/1000)</f>
        <v>24718305.584826127</v>
      </c>
      <c r="Y92">
        <f t="shared" si="18"/>
        <v>7556.3532139093777</v>
      </c>
      <c r="Z92">
        <f t="shared" si="20"/>
        <v>25499978.891599037</v>
      </c>
    </row>
    <row r="93" spans="1:26" x14ac:dyDescent="0.25">
      <c r="A93" s="1">
        <v>62</v>
      </c>
      <c r="B93" s="17">
        <f t="shared" si="0"/>
        <v>10.85</v>
      </c>
      <c r="C93">
        <f t="shared" si="1"/>
        <v>6290.5153500000006</v>
      </c>
      <c r="D93">
        <f t="shared" si="2"/>
        <v>0</v>
      </c>
      <c r="E93">
        <f t="shared" si="3"/>
        <v>0</v>
      </c>
      <c r="F93">
        <f t="shared" si="4"/>
        <v>0</v>
      </c>
      <c r="G93">
        <f t="shared" si="5"/>
        <v>1366.680150000001</v>
      </c>
      <c r="H93">
        <f t="shared" si="6"/>
        <v>41396.973749999997</v>
      </c>
      <c r="I93">
        <f t="shared" si="7"/>
        <v>48954.525401250015</v>
      </c>
      <c r="J93">
        <f t="shared" si="8"/>
        <v>5497606.0756972106</v>
      </c>
      <c r="K93">
        <f t="shared" si="9"/>
        <v>72219531.677291915</v>
      </c>
      <c r="L93">
        <f t="shared" si="10"/>
        <v>657945.84249736613</v>
      </c>
      <c r="M93">
        <f t="shared" si="19"/>
        <v>77717137.752989128</v>
      </c>
      <c r="O93" s="29"/>
      <c r="P93">
        <v>0</v>
      </c>
      <c r="Q93">
        <f t="shared" si="11"/>
        <v>0</v>
      </c>
      <c r="R93">
        <f t="shared" si="12"/>
        <v>0</v>
      </c>
      <c r="S93">
        <f t="shared" si="13"/>
        <v>0</v>
      </c>
      <c r="T93">
        <f t="shared" si="14"/>
        <v>1569.6</v>
      </c>
      <c r="U93">
        <f t="shared" si="15"/>
        <v>5886</v>
      </c>
      <c r="V93">
        <f t="shared" si="16"/>
        <v>17030.16</v>
      </c>
      <c r="W93">
        <f t="shared" si="17"/>
        <v>781673.30677290831</v>
      </c>
      <c r="X93">
        <f>((V93*(0.5*sim3_depth_of_section_0))/(sim3_second_moment_x_0))*(100000000/1000)</f>
        <v>25123523.709167548</v>
      </c>
      <c r="Y93">
        <f t="shared" si="18"/>
        <v>7556.3532139093777</v>
      </c>
      <c r="Z93">
        <f t="shared" si="20"/>
        <v>25905197.015940458</v>
      </c>
    </row>
    <row r="94" spans="1:26" x14ac:dyDescent="0.25">
      <c r="A94" s="1">
        <v>63</v>
      </c>
      <c r="B94" s="17">
        <f t="shared" si="0"/>
        <v>11.024999999999999</v>
      </c>
      <c r="C94">
        <f t="shared" si="1"/>
        <v>6391.9752749999998</v>
      </c>
      <c r="D94">
        <f t="shared" si="2"/>
        <v>0</v>
      </c>
      <c r="E94">
        <f t="shared" si="3"/>
        <v>0</v>
      </c>
      <c r="F94">
        <f t="shared" si="4"/>
        <v>0</v>
      </c>
      <c r="G94">
        <f t="shared" si="5"/>
        <v>1265.2202250000018</v>
      </c>
      <c r="H94">
        <f t="shared" si="6"/>
        <v>41396.973749999997</v>
      </c>
      <c r="I94">
        <f t="shared" si="7"/>
        <v>49184.81668406252</v>
      </c>
      <c r="J94">
        <f t="shared" si="8"/>
        <v>5497606.0756972106</v>
      </c>
      <c r="K94">
        <f t="shared" si="9"/>
        <v>72559265.919586435</v>
      </c>
      <c r="L94">
        <f t="shared" si="10"/>
        <v>609101.10305058048</v>
      </c>
      <c r="M94">
        <f t="shared" si="19"/>
        <v>78056871.995283648</v>
      </c>
      <c r="O94" s="29"/>
      <c r="P94">
        <v>0</v>
      </c>
      <c r="Q94">
        <f t="shared" si="11"/>
        <v>0</v>
      </c>
      <c r="R94">
        <f t="shared" si="12"/>
        <v>0</v>
      </c>
      <c r="S94">
        <f t="shared" si="13"/>
        <v>0</v>
      </c>
      <c r="T94">
        <f t="shared" si="14"/>
        <v>1569.6</v>
      </c>
      <c r="U94">
        <f t="shared" si="15"/>
        <v>5886</v>
      </c>
      <c r="V94">
        <f t="shared" si="16"/>
        <v>17304.839999999997</v>
      </c>
      <c r="W94">
        <f t="shared" si="17"/>
        <v>781673.30677290831</v>
      </c>
      <c r="X94">
        <f>((V94*(0.5*sim3_depth_of_section_0))/(sim3_second_moment_x_0))*(100000000/1000)</f>
        <v>25528741.83350895</v>
      </c>
      <c r="Y94">
        <f t="shared" si="18"/>
        <v>7556.3532139093777</v>
      </c>
      <c r="Z94">
        <f t="shared" si="20"/>
        <v>26310415.14028186</v>
      </c>
    </row>
    <row r="95" spans="1:26" x14ac:dyDescent="0.25">
      <c r="A95" s="1">
        <v>64</v>
      </c>
      <c r="B95" s="17">
        <f t="shared" ref="B95:B158" si="21">length/length_division*A95</f>
        <v>11.2</v>
      </c>
      <c r="C95">
        <f t="shared" ref="C95:C158" si="22">sim3_mass_per_length*B95*sim3_gravity</f>
        <v>6493.4351999999999</v>
      </c>
      <c r="D95">
        <f t="shared" ref="D95:D158" si="23">IF(B95&lt;sim3_l_tx,0,sim3_ty)</f>
        <v>0</v>
      </c>
      <c r="E95">
        <f t="shared" ref="E95:E158" si="24">IF(B95&lt;sim3_l_tx,0,sim3_tx)</f>
        <v>0</v>
      </c>
      <c r="F95">
        <f t="shared" ref="F95:F158" si="25">IF(B95&lt;sim3_force_position,0,sim3_force)</f>
        <v>0</v>
      </c>
      <c r="G95">
        <f t="shared" ref="G95:G158" si="26">sim3_ay-C95-D95-F95</f>
        <v>1163.7603000000017</v>
      </c>
      <c r="H95">
        <f t="shared" ref="H95:H158" si="27">E95-sim3_ax</f>
        <v>41396.973749999997</v>
      </c>
      <c r="I95">
        <f t="shared" ref="I95:I158" si="28">(sim3_ay*B95) - (D95*(B95-sim3_l_tx))-(0.5*B95*C95)-(F95*(B95-force_position))</f>
        <v>49397.352480000009</v>
      </c>
      <c r="J95">
        <f t="shared" ref="J95:J158" si="29">H95/sim3_cross_section_area*10000</f>
        <v>5497606.0756972106</v>
      </c>
      <c r="K95">
        <f t="shared" ref="K95:K158" si="30">((I95*(0.5*sim3_depth_of_section))/(sim3_second_moment_x))*(100000000/1000)</f>
        <v>72872806.60906218</v>
      </c>
      <c r="L95">
        <f t="shared" ref="L95:L158" si="31">((G95*sim3_q)/(sim3_second_moment_x*sim3_thickness_web))*((100000000*1000)/1000000000)</f>
        <v>560256.36360379425</v>
      </c>
      <c r="M95">
        <f t="shared" si="19"/>
        <v>78370412.684759393</v>
      </c>
      <c r="O95" s="29"/>
      <c r="P95">
        <v>0</v>
      </c>
      <c r="Q95">
        <f t="shared" ref="Q95:Q158" si="32">IF(B95&lt;sim3_l_tx_0,0,sim3_ty_0)</f>
        <v>0</v>
      </c>
      <c r="R95">
        <f t="shared" ref="R95:R158" si="33">IF(B95&lt;sim3_l_tx_0,0,sim3_tx_0)</f>
        <v>0</v>
      </c>
      <c r="S95">
        <f t="shared" ref="S95:S158" si="34">IF(B95&lt;sim3_force_position_0,0,sim3_force_0)</f>
        <v>0</v>
      </c>
      <c r="T95">
        <f t="shared" ref="T95:T158" si="35">sim3_ay_0-P95-Q95-S95</f>
        <v>1569.6</v>
      </c>
      <c r="U95">
        <f t="shared" ref="U95:U158" si="36">R95-sim3_ax_0</f>
        <v>5886</v>
      </c>
      <c r="V95">
        <f t="shared" ref="V95:V158" si="37">(sim3_ay_0*B95) - (Q95*(B95-sim3_l_tx_0))-(0.5*B95*P95)-(S95*(B95-sim3_force_position_0))</f>
        <v>17579.519999999997</v>
      </c>
      <c r="W95">
        <f t="shared" ref="W95:W158" si="38">U95/sim3_cross_section_area_0*10000</f>
        <v>781673.30677290831</v>
      </c>
      <c r="X95">
        <f>((V95*(0.5*sim3_depth_of_section_0))/(sim3_second_moment_x_0))*(100000000/1000)</f>
        <v>25933959.957850363</v>
      </c>
      <c r="Y95">
        <f t="shared" ref="Y95:Y158" si="39">((T95*sim3_q_0)/(sim3_second_moment_x_0*sim3_thickness_web_0))</f>
        <v>7556.3532139093777</v>
      </c>
      <c r="Z95">
        <f t="shared" si="20"/>
        <v>26715633.264623273</v>
      </c>
    </row>
    <row r="96" spans="1:26" x14ac:dyDescent="0.25">
      <c r="A96" s="1">
        <v>65</v>
      </c>
      <c r="B96" s="17">
        <f t="shared" si="21"/>
        <v>11.375</v>
      </c>
      <c r="C96">
        <f t="shared" si="22"/>
        <v>6594.8951250000009</v>
      </c>
      <c r="D96">
        <f t="shared" si="23"/>
        <v>0</v>
      </c>
      <c r="E96">
        <f t="shared" si="24"/>
        <v>0</v>
      </c>
      <c r="F96">
        <f t="shared" si="25"/>
        <v>0</v>
      </c>
      <c r="G96">
        <f t="shared" si="26"/>
        <v>1062.3003750000007</v>
      </c>
      <c r="H96">
        <f t="shared" si="27"/>
        <v>41396.973749999997</v>
      </c>
      <c r="I96">
        <f t="shared" si="28"/>
        <v>49592.132789062511</v>
      </c>
      <c r="J96">
        <f t="shared" si="29"/>
        <v>5497606.0756972106</v>
      </c>
      <c r="K96">
        <f t="shared" si="30"/>
        <v>73160153.745719194</v>
      </c>
      <c r="L96">
        <f t="shared" si="31"/>
        <v>511411.62415700773</v>
      </c>
      <c r="M96">
        <f t="shared" ref="M96:M159" si="40">(ABS(J96)+ABS(K96))/2+SQRT( ((ABS(J96)+ABS(K96))/2)^2 + 0 )</f>
        <v>78657759.821416408</v>
      </c>
      <c r="O96" s="29"/>
      <c r="P96">
        <v>0</v>
      </c>
      <c r="Q96">
        <f t="shared" si="32"/>
        <v>0</v>
      </c>
      <c r="R96">
        <f t="shared" si="33"/>
        <v>0</v>
      </c>
      <c r="S96">
        <f t="shared" si="34"/>
        <v>0</v>
      </c>
      <c r="T96">
        <f t="shared" si="35"/>
        <v>1569.6</v>
      </c>
      <c r="U96">
        <f t="shared" si="36"/>
        <v>5886</v>
      </c>
      <c r="V96">
        <f t="shared" si="37"/>
        <v>17854.2</v>
      </c>
      <c r="W96">
        <f t="shared" si="38"/>
        <v>781673.30677290831</v>
      </c>
      <c r="X96">
        <f>((V96*(0.5*sim3_depth_of_section_0))/(sim3_second_moment_x_0))*(100000000/1000)</f>
        <v>26339178.082191784</v>
      </c>
      <c r="Y96">
        <f t="shared" si="39"/>
        <v>7556.3532139093777</v>
      </c>
      <c r="Z96">
        <f t="shared" ref="Z96:Z159" si="41">(ABS(W96)+ABS(X96))/2+SQRT( ((ABS(W96)+ABS(X96))/2)^2 + 0 )</f>
        <v>27120851.388964694</v>
      </c>
    </row>
    <row r="97" spans="1:26" x14ac:dyDescent="0.25">
      <c r="A97" s="1">
        <v>66</v>
      </c>
      <c r="B97" s="17">
        <f t="shared" si="21"/>
        <v>11.549999999999999</v>
      </c>
      <c r="C97">
        <f t="shared" si="22"/>
        <v>6696.3550499999992</v>
      </c>
      <c r="D97">
        <f t="shared" si="23"/>
        <v>0</v>
      </c>
      <c r="E97">
        <f t="shared" si="24"/>
        <v>0</v>
      </c>
      <c r="F97">
        <f t="shared" si="25"/>
        <v>0</v>
      </c>
      <c r="G97">
        <f t="shared" si="26"/>
        <v>960.84045000000242</v>
      </c>
      <c r="H97">
        <f t="shared" si="27"/>
        <v>41396.973749999997</v>
      </c>
      <c r="I97">
        <f t="shared" si="28"/>
        <v>49769.157611250019</v>
      </c>
      <c r="J97">
        <f t="shared" si="29"/>
        <v>5497606.0756972106</v>
      </c>
      <c r="K97">
        <f t="shared" si="30"/>
        <v>73421307.329557449</v>
      </c>
      <c r="L97">
        <f t="shared" si="31"/>
        <v>462566.88471022242</v>
      </c>
      <c r="M97">
        <f t="shared" si="40"/>
        <v>78918913.405254662</v>
      </c>
      <c r="O97" s="29"/>
      <c r="P97">
        <v>0</v>
      </c>
      <c r="Q97">
        <f t="shared" si="32"/>
        <v>0</v>
      </c>
      <c r="R97">
        <f t="shared" si="33"/>
        <v>0</v>
      </c>
      <c r="S97">
        <f t="shared" si="34"/>
        <v>0</v>
      </c>
      <c r="T97">
        <f t="shared" si="35"/>
        <v>1569.6</v>
      </c>
      <c r="U97">
        <f t="shared" si="36"/>
        <v>5886</v>
      </c>
      <c r="V97">
        <f t="shared" si="37"/>
        <v>18128.879999999997</v>
      </c>
      <c r="W97">
        <f t="shared" si="38"/>
        <v>781673.30677290831</v>
      </c>
      <c r="X97">
        <f>((V97*(0.5*sim3_depth_of_section_0))/(sim3_second_moment_x_0))*(100000000/1000)</f>
        <v>26744396.20653319</v>
      </c>
      <c r="Y97">
        <f t="shared" si="39"/>
        <v>7556.3532139093777</v>
      </c>
      <c r="Z97">
        <f t="shared" si="41"/>
        <v>27526069.5133061</v>
      </c>
    </row>
    <row r="98" spans="1:26" x14ac:dyDescent="0.25">
      <c r="A98" s="1">
        <v>67</v>
      </c>
      <c r="B98" s="17">
        <f t="shared" si="21"/>
        <v>11.725</v>
      </c>
      <c r="C98">
        <f t="shared" si="22"/>
        <v>6797.8149750000002</v>
      </c>
      <c r="D98">
        <f t="shared" si="23"/>
        <v>0</v>
      </c>
      <c r="E98">
        <f t="shared" si="24"/>
        <v>0</v>
      </c>
      <c r="F98">
        <f t="shared" si="25"/>
        <v>0</v>
      </c>
      <c r="G98">
        <f t="shared" si="26"/>
        <v>859.3805250000014</v>
      </c>
      <c r="H98">
        <f t="shared" si="27"/>
        <v>41396.973749999997</v>
      </c>
      <c r="I98">
        <f t="shared" si="28"/>
        <v>49928.426946562518</v>
      </c>
      <c r="J98">
        <f t="shared" si="29"/>
        <v>5497606.0756972106</v>
      </c>
      <c r="K98">
        <f t="shared" si="30"/>
        <v>73656267.360576943</v>
      </c>
      <c r="L98">
        <f t="shared" si="31"/>
        <v>413722.14526343584</v>
      </c>
      <c r="M98">
        <f t="shared" si="40"/>
        <v>79153873.436274156</v>
      </c>
      <c r="O98" s="29"/>
      <c r="P98">
        <v>0</v>
      </c>
      <c r="Q98">
        <f t="shared" si="32"/>
        <v>0</v>
      </c>
      <c r="R98">
        <f t="shared" si="33"/>
        <v>0</v>
      </c>
      <c r="S98">
        <f t="shared" si="34"/>
        <v>0</v>
      </c>
      <c r="T98">
        <f t="shared" si="35"/>
        <v>1569.6</v>
      </c>
      <c r="U98">
        <f t="shared" si="36"/>
        <v>5886</v>
      </c>
      <c r="V98">
        <f t="shared" si="37"/>
        <v>18403.559999999998</v>
      </c>
      <c r="W98">
        <f t="shared" si="38"/>
        <v>781673.30677290831</v>
      </c>
      <c r="X98">
        <f>((V98*(0.5*sim3_depth_of_section_0))/(sim3_second_moment_x_0))*(100000000/1000)</f>
        <v>27149614.3308746</v>
      </c>
      <c r="Y98">
        <f t="shared" si="39"/>
        <v>7556.3532139093777</v>
      </c>
      <c r="Z98">
        <f t="shared" si="41"/>
        <v>27931287.63764751</v>
      </c>
    </row>
    <row r="99" spans="1:26" x14ac:dyDescent="0.25">
      <c r="A99" s="1">
        <v>68</v>
      </c>
      <c r="B99" s="17">
        <f t="shared" si="21"/>
        <v>11.899999999999999</v>
      </c>
      <c r="C99">
        <f t="shared" si="22"/>
        <v>6899.2749000000003</v>
      </c>
      <c r="D99">
        <f t="shared" si="23"/>
        <v>0</v>
      </c>
      <c r="E99">
        <f t="shared" si="24"/>
        <v>0</v>
      </c>
      <c r="F99">
        <f t="shared" si="25"/>
        <v>0</v>
      </c>
      <c r="G99">
        <f t="shared" si="26"/>
        <v>757.92060000000129</v>
      </c>
      <c r="H99">
        <f t="shared" si="27"/>
        <v>41396.973749999997</v>
      </c>
      <c r="I99">
        <f t="shared" si="28"/>
        <v>50069.940795000017</v>
      </c>
      <c r="J99">
        <f t="shared" si="29"/>
        <v>5497606.0756972106</v>
      </c>
      <c r="K99">
        <f t="shared" si="30"/>
        <v>73865033.838777691</v>
      </c>
      <c r="L99">
        <f t="shared" si="31"/>
        <v>364877.40581664973</v>
      </c>
      <c r="M99">
        <f t="shared" si="40"/>
        <v>79362639.914474905</v>
      </c>
      <c r="O99" s="29"/>
      <c r="P99">
        <v>0</v>
      </c>
      <c r="Q99">
        <f t="shared" si="32"/>
        <v>0</v>
      </c>
      <c r="R99">
        <f t="shared" si="33"/>
        <v>0</v>
      </c>
      <c r="S99">
        <f t="shared" si="34"/>
        <v>0</v>
      </c>
      <c r="T99">
        <f t="shared" si="35"/>
        <v>1569.6</v>
      </c>
      <c r="U99">
        <f t="shared" si="36"/>
        <v>5886</v>
      </c>
      <c r="V99">
        <f t="shared" si="37"/>
        <v>18678.239999999998</v>
      </c>
      <c r="W99">
        <f t="shared" si="38"/>
        <v>781673.30677290831</v>
      </c>
      <c r="X99">
        <f>((V99*(0.5*sim3_depth_of_section_0))/(sim3_second_moment_x_0))*(100000000/1000)</f>
        <v>27554832.455216013</v>
      </c>
      <c r="Y99">
        <f t="shared" si="39"/>
        <v>7556.3532139093777</v>
      </c>
      <c r="Z99">
        <f t="shared" si="41"/>
        <v>28336505.761988923</v>
      </c>
    </row>
    <row r="100" spans="1:26" x14ac:dyDescent="0.25">
      <c r="A100" s="1">
        <v>69</v>
      </c>
      <c r="B100" s="17">
        <f t="shared" si="21"/>
        <v>12.074999999999999</v>
      </c>
      <c r="C100">
        <f t="shared" si="22"/>
        <v>7000.7348249999995</v>
      </c>
      <c r="D100">
        <f t="shared" si="23"/>
        <v>0</v>
      </c>
      <c r="E100">
        <f t="shared" si="24"/>
        <v>0</v>
      </c>
      <c r="F100">
        <f t="shared" si="25"/>
        <v>0</v>
      </c>
      <c r="G100">
        <f t="shared" si="26"/>
        <v>656.46067500000208</v>
      </c>
      <c r="H100">
        <f t="shared" si="27"/>
        <v>41396.973749999997</v>
      </c>
      <c r="I100">
        <f t="shared" si="28"/>
        <v>50193.699156562521</v>
      </c>
      <c r="J100">
        <f t="shared" si="29"/>
        <v>5497606.0756972106</v>
      </c>
      <c r="K100">
        <f t="shared" si="30"/>
        <v>74047606.764159679</v>
      </c>
      <c r="L100">
        <f t="shared" si="31"/>
        <v>316032.66636986402</v>
      </c>
      <c r="M100">
        <f t="shared" si="40"/>
        <v>79545212.839856893</v>
      </c>
      <c r="O100" s="29"/>
      <c r="P100">
        <v>0</v>
      </c>
      <c r="Q100">
        <f t="shared" si="32"/>
        <v>0</v>
      </c>
      <c r="R100">
        <f t="shared" si="33"/>
        <v>0</v>
      </c>
      <c r="S100">
        <f t="shared" si="34"/>
        <v>0</v>
      </c>
      <c r="T100">
        <f t="shared" si="35"/>
        <v>1569.6</v>
      </c>
      <c r="U100">
        <f t="shared" si="36"/>
        <v>5886</v>
      </c>
      <c r="V100">
        <f t="shared" si="37"/>
        <v>18952.919999999998</v>
      </c>
      <c r="W100">
        <f t="shared" si="38"/>
        <v>781673.30677290831</v>
      </c>
      <c r="X100">
        <f>((V100*(0.5*sim3_depth_of_section_0))/(sim3_second_moment_x_0))*(100000000/1000)</f>
        <v>27960050.57955743</v>
      </c>
      <c r="Y100">
        <f t="shared" si="39"/>
        <v>7556.3532139093777</v>
      </c>
      <c r="Z100">
        <f t="shared" si="41"/>
        <v>28741723.88633034</v>
      </c>
    </row>
    <row r="101" spans="1:26" x14ac:dyDescent="0.25">
      <c r="A101" s="1">
        <v>70</v>
      </c>
      <c r="B101" s="17">
        <f t="shared" si="21"/>
        <v>12.25</v>
      </c>
      <c r="C101">
        <f t="shared" si="22"/>
        <v>7102.1947500000006</v>
      </c>
      <c r="D101">
        <f t="shared" si="23"/>
        <v>0</v>
      </c>
      <c r="E101">
        <f t="shared" si="24"/>
        <v>0</v>
      </c>
      <c r="F101">
        <f t="shared" si="25"/>
        <v>0</v>
      </c>
      <c r="G101">
        <f t="shared" si="26"/>
        <v>555.00075000000106</v>
      </c>
      <c r="H101">
        <f t="shared" si="27"/>
        <v>41396.973749999997</v>
      </c>
      <c r="I101">
        <f t="shared" si="28"/>
        <v>50299.702031250024</v>
      </c>
      <c r="J101">
        <f t="shared" si="29"/>
        <v>5497606.0756972106</v>
      </c>
      <c r="K101">
        <f t="shared" si="30"/>
        <v>74203986.136722907</v>
      </c>
      <c r="L101">
        <f t="shared" si="31"/>
        <v>267187.92692307744</v>
      </c>
      <c r="M101">
        <f t="shared" si="40"/>
        <v>79701592.212420121</v>
      </c>
      <c r="O101" s="29"/>
      <c r="P101">
        <v>0</v>
      </c>
      <c r="Q101">
        <f t="shared" si="32"/>
        <v>0</v>
      </c>
      <c r="R101">
        <f t="shared" si="33"/>
        <v>0</v>
      </c>
      <c r="S101">
        <f t="shared" si="34"/>
        <v>0</v>
      </c>
      <c r="T101">
        <f t="shared" si="35"/>
        <v>1569.6</v>
      </c>
      <c r="U101">
        <f t="shared" si="36"/>
        <v>5886</v>
      </c>
      <c r="V101">
        <f t="shared" si="37"/>
        <v>19227.599999999999</v>
      </c>
      <c r="W101">
        <f t="shared" si="38"/>
        <v>781673.30677290831</v>
      </c>
      <c r="X101">
        <f>((V101*(0.5*sim3_depth_of_section_0))/(sim3_second_moment_x_0))*(100000000/1000)</f>
        <v>28365268.703898836</v>
      </c>
      <c r="Y101">
        <f t="shared" si="39"/>
        <v>7556.3532139093777</v>
      </c>
      <c r="Z101">
        <f t="shared" si="41"/>
        <v>29146942.010671746</v>
      </c>
    </row>
    <row r="102" spans="1:26" x14ac:dyDescent="0.25">
      <c r="A102" s="1">
        <v>71</v>
      </c>
      <c r="B102" s="17">
        <f t="shared" si="21"/>
        <v>12.424999999999999</v>
      </c>
      <c r="C102">
        <f t="shared" si="22"/>
        <v>7203.6546750000007</v>
      </c>
      <c r="D102">
        <f t="shared" si="23"/>
        <v>0</v>
      </c>
      <c r="E102">
        <f t="shared" si="24"/>
        <v>0</v>
      </c>
      <c r="F102">
        <f t="shared" si="25"/>
        <v>0</v>
      </c>
      <c r="G102">
        <f t="shared" si="26"/>
        <v>453.54082500000095</v>
      </c>
      <c r="H102">
        <f t="shared" si="27"/>
        <v>41396.973749999997</v>
      </c>
      <c r="I102">
        <f t="shared" si="28"/>
        <v>50387.949419062505</v>
      </c>
      <c r="J102">
        <f t="shared" si="29"/>
        <v>5497606.0756972106</v>
      </c>
      <c r="K102">
        <f t="shared" si="30"/>
        <v>74334171.956467345</v>
      </c>
      <c r="L102">
        <f t="shared" si="31"/>
        <v>218343.18747629126</v>
      </c>
      <c r="M102">
        <f t="shared" si="40"/>
        <v>79831778.032164559</v>
      </c>
      <c r="O102" s="29"/>
      <c r="P102">
        <v>0</v>
      </c>
      <c r="Q102">
        <f t="shared" si="32"/>
        <v>0</v>
      </c>
      <c r="R102">
        <f t="shared" si="33"/>
        <v>0</v>
      </c>
      <c r="S102">
        <f t="shared" si="34"/>
        <v>0</v>
      </c>
      <c r="T102">
        <f t="shared" si="35"/>
        <v>1569.6</v>
      </c>
      <c r="U102">
        <f t="shared" si="36"/>
        <v>5886</v>
      </c>
      <c r="V102">
        <f t="shared" si="37"/>
        <v>19502.28</v>
      </c>
      <c r="W102">
        <f t="shared" si="38"/>
        <v>781673.30677290831</v>
      </c>
      <c r="X102">
        <f>((V102*(0.5*sim3_depth_of_section_0))/(sim3_second_moment_x_0))*(100000000/1000)</f>
        <v>28770486.828240253</v>
      </c>
      <c r="Y102">
        <f t="shared" si="39"/>
        <v>7556.3532139093777</v>
      </c>
      <c r="Z102">
        <f t="shared" si="41"/>
        <v>29552160.135013163</v>
      </c>
    </row>
    <row r="103" spans="1:26" x14ac:dyDescent="0.25">
      <c r="A103" s="1">
        <v>72</v>
      </c>
      <c r="B103" s="17">
        <f t="shared" si="21"/>
        <v>12.6</v>
      </c>
      <c r="C103">
        <f t="shared" si="22"/>
        <v>7305.1145999999999</v>
      </c>
      <c r="D103">
        <f t="shared" si="23"/>
        <v>0</v>
      </c>
      <c r="E103">
        <f t="shared" si="24"/>
        <v>0</v>
      </c>
      <c r="F103">
        <f t="shared" si="25"/>
        <v>0</v>
      </c>
      <c r="G103">
        <f t="shared" si="26"/>
        <v>352.08090000000175</v>
      </c>
      <c r="H103">
        <f t="shared" si="27"/>
        <v>41396.973749999997</v>
      </c>
      <c r="I103">
        <f t="shared" si="28"/>
        <v>50458.44132000002</v>
      </c>
      <c r="J103">
        <f t="shared" si="29"/>
        <v>5497606.0756972106</v>
      </c>
      <c r="K103">
        <f t="shared" si="30"/>
        <v>74438164.223393068</v>
      </c>
      <c r="L103">
        <f t="shared" si="31"/>
        <v>169498.44802950558</v>
      </c>
      <c r="M103">
        <f t="shared" si="40"/>
        <v>79935770.299090281</v>
      </c>
      <c r="O103" s="29"/>
      <c r="P103">
        <v>0</v>
      </c>
      <c r="Q103">
        <f t="shared" si="32"/>
        <v>0</v>
      </c>
      <c r="R103">
        <f t="shared" si="33"/>
        <v>0</v>
      </c>
      <c r="S103">
        <f t="shared" si="34"/>
        <v>0</v>
      </c>
      <c r="T103">
        <f t="shared" si="35"/>
        <v>1569.6</v>
      </c>
      <c r="U103">
        <f t="shared" si="36"/>
        <v>5886</v>
      </c>
      <c r="V103">
        <f t="shared" si="37"/>
        <v>19776.96</v>
      </c>
      <c r="W103">
        <f t="shared" si="38"/>
        <v>781673.30677290831</v>
      </c>
      <c r="X103">
        <f>((V103*(0.5*sim3_depth_of_section_0))/(sim3_second_moment_x_0))*(100000000/1000)</f>
        <v>29175704.952581663</v>
      </c>
      <c r="Y103">
        <f t="shared" si="39"/>
        <v>7556.3532139093777</v>
      </c>
      <c r="Z103">
        <f t="shared" si="41"/>
        <v>29957378.259354573</v>
      </c>
    </row>
    <row r="104" spans="1:26" x14ac:dyDescent="0.25">
      <c r="A104" s="1">
        <v>73</v>
      </c>
      <c r="B104" s="17">
        <f t="shared" si="21"/>
        <v>12.774999999999999</v>
      </c>
      <c r="C104">
        <f t="shared" si="22"/>
        <v>7406.574525</v>
      </c>
      <c r="D104">
        <f t="shared" si="23"/>
        <v>0</v>
      </c>
      <c r="E104">
        <f t="shared" si="24"/>
        <v>0</v>
      </c>
      <c r="F104">
        <f t="shared" si="25"/>
        <v>0</v>
      </c>
      <c r="G104">
        <f t="shared" si="26"/>
        <v>250.62097500000164</v>
      </c>
      <c r="H104">
        <f t="shared" si="27"/>
        <v>41396.973749999997</v>
      </c>
      <c r="I104">
        <f t="shared" si="28"/>
        <v>50511.177734062512</v>
      </c>
      <c r="J104">
        <f t="shared" si="29"/>
        <v>5497606.0756972106</v>
      </c>
      <c r="K104">
        <f t="shared" si="30"/>
        <v>74515962.937500015</v>
      </c>
      <c r="L104">
        <f t="shared" si="31"/>
        <v>120653.70858271944</v>
      </c>
      <c r="M104">
        <f t="shared" si="40"/>
        <v>80013569.013197228</v>
      </c>
      <c r="O104" s="29"/>
      <c r="P104">
        <v>0</v>
      </c>
      <c r="Q104">
        <f t="shared" si="32"/>
        <v>0</v>
      </c>
      <c r="R104">
        <f t="shared" si="33"/>
        <v>0</v>
      </c>
      <c r="S104">
        <f t="shared" si="34"/>
        <v>0</v>
      </c>
      <c r="T104">
        <f t="shared" si="35"/>
        <v>1569.6</v>
      </c>
      <c r="U104">
        <f t="shared" si="36"/>
        <v>5886</v>
      </c>
      <c r="V104">
        <f t="shared" si="37"/>
        <v>20051.639999999996</v>
      </c>
      <c r="W104">
        <f t="shared" si="38"/>
        <v>781673.30677290831</v>
      </c>
      <c r="X104">
        <f>((V104*(0.5*sim3_depth_of_section_0))/(sim3_second_moment_x_0))*(100000000/1000)</f>
        <v>29580923.076923072</v>
      </c>
      <c r="Y104">
        <f t="shared" si="39"/>
        <v>7556.3532139093777</v>
      </c>
      <c r="Z104">
        <f t="shared" si="41"/>
        <v>30362596.383695982</v>
      </c>
    </row>
    <row r="105" spans="1:26" x14ac:dyDescent="0.25">
      <c r="A105" s="1">
        <v>74</v>
      </c>
      <c r="B105" s="17">
        <f t="shared" si="21"/>
        <v>12.95</v>
      </c>
      <c r="C105">
        <f t="shared" si="22"/>
        <v>7508.034450000001</v>
      </c>
      <c r="D105">
        <f t="shared" si="23"/>
        <v>0</v>
      </c>
      <c r="E105">
        <f t="shared" si="24"/>
        <v>0</v>
      </c>
      <c r="F105">
        <f t="shared" si="25"/>
        <v>0</v>
      </c>
      <c r="G105">
        <f t="shared" si="26"/>
        <v>149.16105000000061</v>
      </c>
      <c r="H105">
        <f t="shared" si="27"/>
        <v>41396.973749999997</v>
      </c>
      <c r="I105">
        <f t="shared" si="28"/>
        <v>50546.15866125001</v>
      </c>
      <c r="J105">
        <f t="shared" si="29"/>
        <v>5497606.0756972106</v>
      </c>
      <c r="K105">
        <f t="shared" si="30"/>
        <v>74567568.098788217</v>
      </c>
      <c r="L105">
        <f t="shared" si="31"/>
        <v>71808.969135932857</v>
      </c>
      <c r="M105">
        <f t="shared" si="40"/>
        <v>80065174.17448543</v>
      </c>
      <c r="O105" s="29"/>
      <c r="P105">
        <v>0</v>
      </c>
      <c r="Q105">
        <f t="shared" si="32"/>
        <v>0</v>
      </c>
      <c r="R105">
        <f t="shared" si="33"/>
        <v>0</v>
      </c>
      <c r="S105">
        <f t="shared" si="34"/>
        <v>0</v>
      </c>
      <c r="T105">
        <f t="shared" si="35"/>
        <v>1569.6</v>
      </c>
      <c r="U105">
        <f t="shared" si="36"/>
        <v>5886</v>
      </c>
      <c r="V105">
        <f t="shared" si="37"/>
        <v>20326.319999999996</v>
      </c>
      <c r="W105">
        <f t="shared" si="38"/>
        <v>781673.30677290831</v>
      </c>
      <c r="X105">
        <f>((V105*(0.5*sim3_depth_of_section_0))/(sim3_second_moment_x_0))*(100000000/1000)</f>
        <v>29986141.201264478</v>
      </c>
      <c r="Y105">
        <f t="shared" si="39"/>
        <v>7556.3532139093777</v>
      </c>
      <c r="Z105">
        <f t="shared" si="41"/>
        <v>30767814.508037388</v>
      </c>
    </row>
    <row r="106" spans="1:26" x14ac:dyDescent="0.25">
      <c r="A106" s="1">
        <v>75</v>
      </c>
      <c r="B106" s="17">
        <f t="shared" si="21"/>
        <v>13.125</v>
      </c>
      <c r="C106">
        <f t="shared" si="22"/>
        <v>7609.4943750000002</v>
      </c>
      <c r="D106">
        <f t="shared" si="23"/>
        <v>0</v>
      </c>
      <c r="E106">
        <f t="shared" si="24"/>
        <v>0</v>
      </c>
      <c r="F106">
        <f t="shared" si="25"/>
        <v>0</v>
      </c>
      <c r="G106">
        <f t="shared" si="26"/>
        <v>47.701125000001412</v>
      </c>
      <c r="H106">
        <f t="shared" si="27"/>
        <v>41396.973749999997</v>
      </c>
      <c r="I106">
        <f t="shared" si="28"/>
        <v>50563.384101562522</v>
      </c>
      <c r="J106">
        <f t="shared" si="29"/>
        <v>5497606.0756972106</v>
      </c>
      <c r="K106">
        <f t="shared" si="30"/>
        <v>74592979.707257673</v>
      </c>
      <c r="L106">
        <f t="shared" si="31"/>
        <v>22964.229689147152</v>
      </c>
      <c r="M106">
        <f t="shared" si="40"/>
        <v>80090585.782954887</v>
      </c>
      <c r="O106" s="29"/>
      <c r="P106">
        <v>0</v>
      </c>
      <c r="Q106">
        <f t="shared" si="32"/>
        <v>0</v>
      </c>
      <c r="R106">
        <f t="shared" si="33"/>
        <v>0</v>
      </c>
      <c r="S106">
        <f t="shared" si="34"/>
        <v>0</v>
      </c>
      <c r="T106">
        <f t="shared" si="35"/>
        <v>1569.6</v>
      </c>
      <c r="U106">
        <f t="shared" si="36"/>
        <v>5886</v>
      </c>
      <c r="V106">
        <f t="shared" si="37"/>
        <v>20601</v>
      </c>
      <c r="W106">
        <f t="shared" si="38"/>
        <v>781673.30677290831</v>
      </c>
      <c r="X106">
        <f>((V106*(0.5*sim3_depth_of_section_0))/(sim3_second_moment_x_0))*(100000000/1000)</f>
        <v>30391359.325605903</v>
      </c>
      <c r="Y106">
        <f t="shared" si="39"/>
        <v>7556.3532139093777</v>
      </c>
      <c r="Z106">
        <f t="shared" si="41"/>
        <v>31173032.632378813</v>
      </c>
    </row>
    <row r="107" spans="1:26" x14ac:dyDescent="0.25">
      <c r="A107" s="1">
        <v>76</v>
      </c>
      <c r="B107" s="17">
        <f t="shared" si="21"/>
        <v>13.299999999999999</v>
      </c>
      <c r="C107">
        <f t="shared" si="22"/>
        <v>7710.9543000000003</v>
      </c>
      <c r="D107">
        <f t="shared" si="23"/>
        <v>0</v>
      </c>
      <c r="E107">
        <f t="shared" si="24"/>
        <v>0</v>
      </c>
      <c r="F107">
        <f t="shared" si="25"/>
        <v>0</v>
      </c>
      <c r="G107">
        <f t="shared" si="26"/>
        <v>-53.758799999998701</v>
      </c>
      <c r="H107">
        <f t="shared" si="27"/>
        <v>41396.973749999997</v>
      </c>
      <c r="I107">
        <f t="shared" si="28"/>
        <v>50562.854055000018</v>
      </c>
      <c r="J107">
        <f t="shared" si="29"/>
        <v>5497606.0756972106</v>
      </c>
      <c r="K107">
        <f t="shared" si="30"/>
        <v>74592197.762908354</v>
      </c>
      <c r="L107">
        <f t="shared" si="31"/>
        <v>-25880.509757639</v>
      </c>
      <c r="M107">
        <f t="shared" si="40"/>
        <v>80089803.838605568</v>
      </c>
      <c r="O107" s="29"/>
      <c r="P107">
        <v>0</v>
      </c>
      <c r="Q107">
        <f t="shared" si="32"/>
        <v>0</v>
      </c>
      <c r="R107">
        <f t="shared" si="33"/>
        <v>0</v>
      </c>
      <c r="S107">
        <f t="shared" si="34"/>
        <v>0</v>
      </c>
      <c r="T107">
        <f t="shared" si="35"/>
        <v>1569.6</v>
      </c>
      <c r="U107">
        <f t="shared" si="36"/>
        <v>5886</v>
      </c>
      <c r="V107">
        <f t="shared" si="37"/>
        <v>20875.679999999997</v>
      </c>
      <c r="W107">
        <f t="shared" si="38"/>
        <v>781673.30677290831</v>
      </c>
      <c r="X107">
        <f>((V107*(0.5*sim3_depth_of_section_0))/(sim3_second_moment_x_0))*(100000000/1000)</f>
        <v>30796577.449947309</v>
      </c>
      <c r="Y107">
        <f t="shared" si="39"/>
        <v>7556.3532139093777</v>
      </c>
      <c r="Z107">
        <f t="shared" si="41"/>
        <v>31578250.756720219</v>
      </c>
    </row>
    <row r="108" spans="1:26" x14ac:dyDescent="0.25">
      <c r="A108" s="1">
        <v>77</v>
      </c>
      <c r="B108" s="17">
        <f t="shared" si="21"/>
        <v>13.475</v>
      </c>
      <c r="C108">
        <f t="shared" si="22"/>
        <v>7812.4142249999995</v>
      </c>
      <c r="D108">
        <f t="shared" si="23"/>
        <v>0</v>
      </c>
      <c r="E108">
        <f t="shared" si="24"/>
        <v>0</v>
      </c>
      <c r="F108">
        <f t="shared" si="25"/>
        <v>0</v>
      </c>
      <c r="G108">
        <f t="shared" si="26"/>
        <v>-155.2187249999979</v>
      </c>
      <c r="H108">
        <f t="shared" si="27"/>
        <v>41396.973749999997</v>
      </c>
      <c r="I108">
        <f t="shared" si="28"/>
        <v>50544.56852156252</v>
      </c>
      <c r="J108">
        <f t="shared" si="29"/>
        <v>5497606.0756972106</v>
      </c>
      <c r="K108">
        <f t="shared" si="30"/>
        <v>74565222.26574029</v>
      </c>
      <c r="L108">
        <f t="shared" si="31"/>
        <v>-74725.249204424705</v>
      </c>
      <c r="M108">
        <f t="shared" si="40"/>
        <v>80062828.341437504</v>
      </c>
      <c r="O108" s="29"/>
      <c r="P108">
        <v>0</v>
      </c>
      <c r="Q108">
        <f t="shared" si="32"/>
        <v>0</v>
      </c>
      <c r="R108">
        <f t="shared" si="33"/>
        <v>0</v>
      </c>
      <c r="S108">
        <f t="shared" si="34"/>
        <v>0</v>
      </c>
      <c r="T108">
        <f t="shared" si="35"/>
        <v>1569.6</v>
      </c>
      <c r="U108">
        <f t="shared" si="36"/>
        <v>5886</v>
      </c>
      <c r="V108">
        <f t="shared" si="37"/>
        <v>21150.359999999997</v>
      </c>
      <c r="W108">
        <f t="shared" si="38"/>
        <v>781673.30677290831</v>
      </c>
      <c r="X108">
        <f>((V108*(0.5*sim3_depth_of_section_0))/(sim3_second_moment_x_0))*(100000000/1000)</f>
        <v>31201795.574288718</v>
      </c>
      <c r="Y108">
        <f t="shared" si="39"/>
        <v>7556.3532139093777</v>
      </c>
      <c r="Z108">
        <f t="shared" si="41"/>
        <v>31983468.881061628</v>
      </c>
    </row>
    <row r="109" spans="1:26" x14ac:dyDescent="0.25">
      <c r="A109" s="1">
        <v>78</v>
      </c>
      <c r="B109" s="17">
        <f t="shared" si="21"/>
        <v>13.649999999999999</v>
      </c>
      <c r="C109">
        <f t="shared" si="22"/>
        <v>7913.8741499999996</v>
      </c>
      <c r="D109">
        <f t="shared" si="23"/>
        <v>0</v>
      </c>
      <c r="E109">
        <f t="shared" si="24"/>
        <v>0</v>
      </c>
      <c r="F109">
        <f t="shared" si="25"/>
        <v>0</v>
      </c>
      <c r="G109">
        <f t="shared" si="26"/>
        <v>-256.67864999999802</v>
      </c>
      <c r="H109">
        <f t="shared" si="27"/>
        <v>41396.973749999997</v>
      </c>
      <c r="I109">
        <f t="shared" si="28"/>
        <v>50508.527501250013</v>
      </c>
      <c r="J109">
        <f t="shared" si="29"/>
        <v>5497606.0756972106</v>
      </c>
      <c r="K109">
        <f t="shared" si="30"/>
        <v>74512053.215753436</v>
      </c>
      <c r="L109">
        <f t="shared" si="31"/>
        <v>-123569.98865121084</v>
      </c>
      <c r="M109">
        <f t="shared" si="40"/>
        <v>80009659.291450649</v>
      </c>
      <c r="O109" s="29"/>
      <c r="P109">
        <v>0</v>
      </c>
      <c r="Q109">
        <f t="shared" si="32"/>
        <v>0</v>
      </c>
      <c r="R109">
        <f t="shared" si="33"/>
        <v>0</v>
      </c>
      <c r="S109">
        <f t="shared" si="34"/>
        <v>0</v>
      </c>
      <c r="T109">
        <f t="shared" si="35"/>
        <v>1569.6</v>
      </c>
      <c r="U109">
        <f t="shared" si="36"/>
        <v>5886</v>
      </c>
      <c r="V109">
        <f t="shared" si="37"/>
        <v>21425.039999999997</v>
      </c>
      <c r="W109">
        <f t="shared" si="38"/>
        <v>781673.30677290831</v>
      </c>
      <c r="X109">
        <f>((V109*(0.5*sim3_depth_of_section_0))/(sim3_second_moment_x_0))*(100000000/1000)</f>
        <v>31607013.698630128</v>
      </c>
      <c r="Y109">
        <f t="shared" si="39"/>
        <v>7556.3532139093777</v>
      </c>
      <c r="Z109">
        <f t="shared" si="41"/>
        <v>32388687.005403038</v>
      </c>
    </row>
    <row r="110" spans="1:26" x14ac:dyDescent="0.25">
      <c r="A110" s="1">
        <v>79</v>
      </c>
      <c r="B110" s="17">
        <f t="shared" si="21"/>
        <v>13.824999999999999</v>
      </c>
      <c r="C110">
        <f t="shared" si="22"/>
        <v>8015.3340750000007</v>
      </c>
      <c r="D110">
        <f t="shared" si="23"/>
        <v>0</v>
      </c>
      <c r="E110">
        <f t="shared" si="24"/>
        <v>0</v>
      </c>
      <c r="F110">
        <f t="shared" si="25"/>
        <v>0</v>
      </c>
      <c r="G110">
        <f t="shared" si="26"/>
        <v>-358.13857499999904</v>
      </c>
      <c r="H110">
        <f t="shared" si="27"/>
        <v>41396.973749999997</v>
      </c>
      <c r="I110">
        <f t="shared" si="28"/>
        <v>50454.730994062513</v>
      </c>
      <c r="J110">
        <f t="shared" si="29"/>
        <v>5497606.0756972106</v>
      </c>
      <c r="K110">
        <f t="shared" si="30"/>
        <v>74432690.612947866</v>
      </c>
      <c r="L110">
        <f t="shared" si="31"/>
        <v>-172414.7280979974</v>
      </c>
      <c r="M110">
        <f t="shared" si="40"/>
        <v>79930296.68864508</v>
      </c>
      <c r="O110" s="29"/>
      <c r="P110">
        <v>0</v>
      </c>
      <c r="Q110">
        <f t="shared" si="32"/>
        <v>0</v>
      </c>
      <c r="R110">
        <f t="shared" si="33"/>
        <v>0</v>
      </c>
      <c r="S110">
        <f t="shared" si="34"/>
        <v>0</v>
      </c>
      <c r="T110">
        <f t="shared" si="35"/>
        <v>1569.6</v>
      </c>
      <c r="U110">
        <f t="shared" si="36"/>
        <v>5886</v>
      </c>
      <c r="V110">
        <f t="shared" si="37"/>
        <v>21699.719999999998</v>
      </c>
      <c r="W110">
        <f t="shared" si="38"/>
        <v>781673.30677290831</v>
      </c>
      <c r="X110">
        <f>((V110*(0.5*sim3_depth_of_section_0))/(sim3_second_moment_x_0))*(100000000/1000)</f>
        <v>32012231.822971545</v>
      </c>
      <c r="Y110">
        <f t="shared" si="39"/>
        <v>7556.3532139093777</v>
      </c>
      <c r="Z110">
        <f t="shared" si="41"/>
        <v>32793905.129744455</v>
      </c>
    </row>
    <row r="111" spans="1:26" x14ac:dyDescent="0.25">
      <c r="A111" s="1">
        <v>80</v>
      </c>
      <c r="B111" s="17">
        <f t="shared" si="21"/>
        <v>14</v>
      </c>
      <c r="C111">
        <f t="shared" si="22"/>
        <v>8116.7939999999999</v>
      </c>
      <c r="D111">
        <f t="shared" si="23"/>
        <v>0</v>
      </c>
      <c r="E111">
        <f t="shared" si="24"/>
        <v>0</v>
      </c>
      <c r="F111">
        <f t="shared" si="25"/>
        <v>0</v>
      </c>
      <c r="G111">
        <f t="shared" si="26"/>
        <v>-459.59849999999824</v>
      </c>
      <c r="H111">
        <f t="shared" si="27"/>
        <v>41396.973749999997</v>
      </c>
      <c r="I111">
        <f t="shared" si="28"/>
        <v>50383.179000000026</v>
      </c>
      <c r="J111">
        <f t="shared" si="29"/>
        <v>5497606.0756972106</v>
      </c>
      <c r="K111">
        <f t="shared" si="30"/>
        <v>74327134.457323536</v>
      </c>
      <c r="L111">
        <f t="shared" si="31"/>
        <v>-221259.46754478314</v>
      </c>
      <c r="M111">
        <f t="shared" si="40"/>
        <v>79824740.53302075</v>
      </c>
      <c r="O111" s="29"/>
      <c r="P111">
        <v>0</v>
      </c>
      <c r="Q111">
        <f t="shared" si="32"/>
        <v>0</v>
      </c>
      <c r="R111">
        <f t="shared" si="33"/>
        <v>0</v>
      </c>
      <c r="S111">
        <f t="shared" si="34"/>
        <v>0</v>
      </c>
      <c r="T111">
        <f t="shared" si="35"/>
        <v>1569.6</v>
      </c>
      <c r="U111">
        <f t="shared" si="36"/>
        <v>5886</v>
      </c>
      <c r="V111">
        <f t="shared" si="37"/>
        <v>21974.399999999998</v>
      </c>
      <c r="W111">
        <f t="shared" si="38"/>
        <v>781673.30677290831</v>
      </c>
      <c r="X111">
        <f>((V111*(0.5*sim3_depth_of_section_0))/(sim3_second_moment_x_0))*(100000000/1000)</f>
        <v>32417449.947312959</v>
      </c>
      <c r="Y111">
        <f t="shared" si="39"/>
        <v>7556.3532139093777</v>
      </c>
      <c r="Z111">
        <f t="shared" si="41"/>
        <v>33199123.254085869</v>
      </c>
    </row>
    <row r="112" spans="1:26" x14ac:dyDescent="0.25">
      <c r="A112" s="1">
        <v>81</v>
      </c>
      <c r="B112" s="17">
        <f t="shared" si="21"/>
        <v>14.174999999999999</v>
      </c>
      <c r="C112">
        <f t="shared" si="22"/>
        <v>8218.2539249999991</v>
      </c>
      <c r="D112">
        <f t="shared" si="23"/>
        <v>0</v>
      </c>
      <c r="E112">
        <f t="shared" si="24"/>
        <v>0</v>
      </c>
      <c r="F112">
        <f t="shared" si="25"/>
        <v>0</v>
      </c>
      <c r="G112">
        <f t="shared" si="26"/>
        <v>-561.05842499999744</v>
      </c>
      <c r="H112">
        <f t="shared" si="27"/>
        <v>41396.973749999997</v>
      </c>
      <c r="I112">
        <f t="shared" si="28"/>
        <v>50293.87151906253</v>
      </c>
      <c r="J112">
        <f t="shared" si="29"/>
        <v>5497606.0756972106</v>
      </c>
      <c r="K112">
        <f t="shared" si="30"/>
        <v>74195384.748880446</v>
      </c>
      <c r="L112">
        <f t="shared" si="31"/>
        <v>-270104.20699156885</v>
      </c>
      <c r="M112">
        <f t="shared" si="40"/>
        <v>79692990.824577659</v>
      </c>
      <c r="O112" s="29"/>
      <c r="P112">
        <v>0</v>
      </c>
      <c r="Q112">
        <f t="shared" si="32"/>
        <v>0</v>
      </c>
      <c r="R112">
        <f t="shared" si="33"/>
        <v>0</v>
      </c>
      <c r="S112">
        <f t="shared" si="34"/>
        <v>0</v>
      </c>
      <c r="T112">
        <f t="shared" si="35"/>
        <v>1569.6</v>
      </c>
      <c r="U112">
        <f t="shared" si="36"/>
        <v>5886</v>
      </c>
      <c r="V112">
        <f t="shared" si="37"/>
        <v>22249.079999999998</v>
      </c>
      <c r="W112">
        <f t="shared" si="38"/>
        <v>781673.30677290831</v>
      </c>
      <c r="X112">
        <f>((V112*(0.5*sim3_depth_of_section_0))/(sim3_second_moment_x_0))*(100000000/1000)</f>
        <v>32822668.071654368</v>
      </c>
      <c r="Y112">
        <f t="shared" si="39"/>
        <v>7556.3532139093777</v>
      </c>
      <c r="Z112">
        <f t="shared" si="41"/>
        <v>33604341.378427275</v>
      </c>
    </row>
    <row r="113" spans="1:26" x14ac:dyDescent="0.25">
      <c r="A113" s="1">
        <v>82</v>
      </c>
      <c r="B113" s="17">
        <f t="shared" si="21"/>
        <v>14.35</v>
      </c>
      <c r="C113">
        <f t="shared" si="22"/>
        <v>8319.7138500000001</v>
      </c>
      <c r="D113">
        <f t="shared" si="23"/>
        <v>0</v>
      </c>
      <c r="E113">
        <f t="shared" si="24"/>
        <v>0</v>
      </c>
      <c r="F113">
        <f t="shared" si="25"/>
        <v>0</v>
      </c>
      <c r="G113">
        <f t="shared" si="26"/>
        <v>-662.51834999999846</v>
      </c>
      <c r="H113">
        <f t="shared" si="27"/>
        <v>41396.973749999997</v>
      </c>
      <c r="I113">
        <f t="shared" si="28"/>
        <v>50186.808551250026</v>
      </c>
      <c r="J113">
        <f t="shared" si="29"/>
        <v>5497606.0756972106</v>
      </c>
      <c r="K113">
        <f t="shared" si="30"/>
        <v>74037441.48761858</v>
      </c>
      <c r="L113">
        <f t="shared" si="31"/>
        <v>-318948.94643835543</v>
      </c>
      <c r="M113">
        <f t="shared" si="40"/>
        <v>79535047.563315794</v>
      </c>
      <c r="O113" s="29"/>
      <c r="P113">
        <v>0</v>
      </c>
      <c r="Q113">
        <f t="shared" si="32"/>
        <v>0</v>
      </c>
      <c r="R113">
        <f t="shared" si="33"/>
        <v>0</v>
      </c>
      <c r="S113">
        <f t="shared" si="34"/>
        <v>0</v>
      </c>
      <c r="T113">
        <f t="shared" si="35"/>
        <v>1569.6</v>
      </c>
      <c r="U113">
        <f t="shared" si="36"/>
        <v>5886</v>
      </c>
      <c r="V113">
        <f t="shared" si="37"/>
        <v>22523.759999999998</v>
      </c>
      <c r="W113">
        <f t="shared" si="38"/>
        <v>781673.30677290831</v>
      </c>
      <c r="X113">
        <f>((V113*(0.5*sim3_depth_of_section_0))/(sim3_second_moment_x_0))*(100000000/1000)</f>
        <v>33227886.195995785</v>
      </c>
      <c r="Y113">
        <f t="shared" si="39"/>
        <v>7556.3532139093777</v>
      </c>
      <c r="Z113">
        <f t="shared" si="41"/>
        <v>34009559.502768695</v>
      </c>
    </row>
    <row r="114" spans="1:26" x14ac:dyDescent="0.25">
      <c r="A114" s="1">
        <v>83</v>
      </c>
      <c r="B114" s="17">
        <f t="shared" si="21"/>
        <v>14.524999999999999</v>
      </c>
      <c r="C114">
        <f t="shared" si="22"/>
        <v>8421.1737749999993</v>
      </c>
      <c r="D114">
        <f t="shared" si="23"/>
        <v>0</v>
      </c>
      <c r="E114">
        <f t="shared" si="24"/>
        <v>0</v>
      </c>
      <c r="F114">
        <f t="shared" si="25"/>
        <v>0</v>
      </c>
      <c r="G114">
        <f t="shared" si="26"/>
        <v>-763.97827499999767</v>
      </c>
      <c r="H114">
        <f t="shared" si="27"/>
        <v>41396.973749999997</v>
      </c>
      <c r="I114">
        <f t="shared" si="28"/>
        <v>50061.990096562527</v>
      </c>
      <c r="J114">
        <f t="shared" si="29"/>
        <v>5497606.0756972106</v>
      </c>
      <c r="K114">
        <f t="shared" si="30"/>
        <v>73853304.673537984</v>
      </c>
      <c r="L114">
        <f t="shared" si="31"/>
        <v>-367793.68588514114</v>
      </c>
      <c r="M114">
        <f t="shared" si="40"/>
        <v>79350910.749235198</v>
      </c>
      <c r="O114" s="29"/>
      <c r="P114">
        <v>0</v>
      </c>
      <c r="Q114">
        <f t="shared" si="32"/>
        <v>0</v>
      </c>
      <c r="R114">
        <f t="shared" si="33"/>
        <v>0</v>
      </c>
      <c r="S114">
        <f t="shared" si="34"/>
        <v>0</v>
      </c>
      <c r="T114">
        <f t="shared" si="35"/>
        <v>1569.6</v>
      </c>
      <c r="U114">
        <f t="shared" si="36"/>
        <v>5886</v>
      </c>
      <c r="V114">
        <f t="shared" si="37"/>
        <v>22798.439999999995</v>
      </c>
      <c r="W114">
        <f t="shared" si="38"/>
        <v>781673.30677290831</v>
      </c>
      <c r="X114">
        <f>((V114*(0.5*sim3_depth_of_section_0))/(sim3_second_moment_x_0))*(100000000/1000)</f>
        <v>33633104.320337191</v>
      </c>
      <c r="Y114">
        <f t="shared" si="39"/>
        <v>7556.3532139093777</v>
      </c>
      <c r="Z114">
        <f t="shared" si="41"/>
        <v>34414777.627110101</v>
      </c>
    </row>
    <row r="115" spans="1:26" x14ac:dyDescent="0.25">
      <c r="A115" s="1">
        <v>84</v>
      </c>
      <c r="B115" s="17">
        <f t="shared" si="21"/>
        <v>14.7</v>
      </c>
      <c r="C115">
        <f t="shared" si="22"/>
        <v>8522.6337000000003</v>
      </c>
      <c r="D115">
        <f t="shared" si="23"/>
        <v>0</v>
      </c>
      <c r="E115">
        <f t="shared" si="24"/>
        <v>0</v>
      </c>
      <c r="F115">
        <f t="shared" si="25"/>
        <v>0</v>
      </c>
      <c r="G115">
        <f t="shared" si="26"/>
        <v>-865.43819999999869</v>
      </c>
      <c r="H115">
        <f t="shared" si="27"/>
        <v>41396.973749999997</v>
      </c>
      <c r="I115">
        <f t="shared" si="28"/>
        <v>49919.416155000014</v>
      </c>
      <c r="J115">
        <f t="shared" si="29"/>
        <v>5497606.0756972106</v>
      </c>
      <c r="K115">
        <f t="shared" si="30"/>
        <v>73642974.306638584</v>
      </c>
      <c r="L115">
        <f t="shared" si="31"/>
        <v>-416638.42533192772</v>
      </c>
      <c r="M115">
        <f t="shared" si="40"/>
        <v>79140580.382335797</v>
      </c>
      <c r="O115" s="29"/>
      <c r="P115">
        <v>0</v>
      </c>
      <c r="Q115">
        <f t="shared" si="32"/>
        <v>0</v>
      </c>
      <c r="R115">
        <f t="shared" si="33"/>
        <v>0</v>
      </c>
      <c r="S115">
        <f t="shared" si="34"/>
        <v>0</v>
      </c>
      <c r="T115">
        <f t="shared" si="35"/>
        <v>1569.6</v>
      </c>
      <c r="U115">
        <f t="shared" si="36"/>
        <v>5886</v>
      </c>
      <c r="V115">
        <f t="shared" si="37"/>
        <v>23073.119999999999</v>
      </c>
      <c r="W115">
        <f t="shared" si="38"/>
        <v>781673.30677290831</v>
      </c>
      <c r="X115">
        <f>((V115*(0.5*sim3_depth_of_section_0))/(sim3_second_moment_x_0))*(100000000/1000)</f>
        <v>34038322.444678605</v>
      </c>
      <c r="Y115">
        <f t="shared" si="39"/>
        <v>7556.3532139093777</v>
      </c>
      <c r="Z115">
        <f t="shared" si="41"/>
        <v>34819995.751451515</v>
      </c>
    </row>
    <row r="116" spans="1:26" x14ac:dyDescent="0.25">
      <c r="A116" s="1">
        <v>85</v>
      </c>
      <c r="B116" s="17">
        <f t="shared" si="21"/>
        <v>14.874999999999998</v>
      </c>
      <c r="C116">
        <f t="shared" si="22"/>
        <v>8624.0936249999995</v>
      </c>
      <c r="D116">
        <f t="shared" si="23"/>
        <v>0</v>
      </c>
      <c r="E116">
        <f t="shared" si="24"/>
        <v>0</v>
      </c>
      <c r="F116">
        <f t="shared" si="25"/>
        <v>0</v>
      </c>
      <c r="G116">
        <f t="shared" si="26"/>
        <v>-966.89812499999789</v>
      </c>
      <c r="H116">
        <f t="shared" si="27"/>
        <v>41396.973749999997</v>
      </c>
      <c r="I116">
        <f t="shared" si="28"/>
        <v>49759.08672656252</v>
      </c>
      <c r="J116">
        <f t="shared" si="29"/>
        <v>5497606.0756972106</v>
      </c>
      <c r="K116">
        <f t="shared" si="30"/>
        <v>73406450.386920467</v>
      </c>
      <c r="L116">
        <f t="shared" si="31"/>
        <v>-465483.16477871337</v>
      </c>
      <c r="M116">
        <f t="shared" si="40"/>
        <v>78904056.46261768</v>
      </c>
      <c r="O116" s="29"/>
      <c r="P116">
        <v>0</v>
      </c>
      <c r="Q116">
        <f t="shared" si="32"/>
        <v>0</v>
      </c>
      <c r="R116">
        <f t="shared" si="33"/>
        <v>0</v>
      </c>
      <c r="S116">
        <f t="shared" si="34"/>
        <v>0</v>
      </c>
      <c r="T116">
        <f t="shared" si="35"/>
        <v>1569.6</v>
      </c>
      <c r="U116">
        <f t="shared" si="36"/>
        <v>5886</v>
      </c>
      <c r="V116">
        <f t="shared" si="37"/>
        <v>23347.799999999996</v>
      </c>
      <c r="W116">
        <f t="shared" si="38"/>
        <v>781673.30677290831</v>
      </c>
      <c r="X116">
        <f>((V116*(0.5*sim3_depth_of_section_0))/(sim3_second_moment_x_0))*(100000000/1000)</f>
        <v>34443540.569020011</v>
      </c>
      <c r="Y116">
        <f t="shared" si="39"/>
        <v>7556.3532139093777</v>
      </c>
      <c r="Z116">
        <f t="shared" si="41"/>
        <v>35225213.875792921</v>
      </c>
    </row>
    <row r="117" spans="1:26" x14ac:dyDescent="0.25">
      <c r="A117" s="1">
        <v>86</v>
      </c>
      <c r="B117" s="17">
        <f t="shared" si="21"/>
        <v>15.049999999999999</v>
      </c>
      <c r="C117">
        <f t="shared" si="22"/>
        <v>8725.5535500000005</v>
      </c>
      <c r="D117">
        <f t="shared" si="23"/>
        <v>0</v>
      </c>
      <c r="E117">
        <f t="shared" si="24"/>
        <v>0</v>
      </c>
      <c r="F117">
        <f t="shared" si="25"/>
        <v>3924</v>
      </c>
      <c r="G117">
        <f t="shared" si="26"/>
        <v>-4992.3580499999989</v>
      </c>
      <c r="H117">
        <f t="shared" si="27"/>
        <v>41396.973749999997</v>
      </c>
      <c r="I117">
        <f t="shared" si="28"/>
        <v>49384.801811250014</v>
      </c>
      <c r="J117">
        <f t="shared" si="29"/>
        <v>5497606.0756972106</v>
      </c>
      <c r="K117">
        <f t="shared" si="30"/>
        <v>72854291.396996856</v>
      </c>
      <c r="L117">
        <f t="shared" si="31"/>
        <v>-2403416.2077028444</v>
      </c>
      <c r="M117">
        <f t="shared" si="40"/>
        <v>78351897.472694069</v>
      </c>
      <c r="O117" s="29"/>
      <c r="P117">
        <v>0</v>
      </c>
      <c r="Q117">
        <f t="shared" si="32"/>
        <v>0</v>
      </c>
      <c r="R117">
        <f t="shared" si="33"/>
        <v>0</v>
      </c>
      <c r="S117">
        <f t="shared" si="34"/>
        <v>3924</v>
      </c>
      <c r="T117">
        <f t="shared" si="35"/>
        <v>-2354.4</v>
      </c>
      <c r="U117">
        <f t="shared" si="36"/>
        <v>5886</v>
      </c>
      <c r="V117">
        <f t="shared" si="37"/>
        <v>23426.28</v>
      </c>
      <c r="W117">
        <f t="shared" si="38"/>
        <v>781673.30677290831</v>
      </c>
      <c r="X117">
        <f>((V117*(0.5*sim3_depth_of_section_0))/(sim3_second_moment_x_0))*(100000000/1000)</f>
        <v>34559317.175974704</v>
      </c>
      <c r="Y117">
        <f t="shared" si="39"/>
        <v>-11334.529820864069</v>
      </c>
      <c r="Z117">
        <f t="shared" si="41"/>
        <v>35340990.482747614</v>
      </c>
    </row>
    <row r="118" spans="1:26" x14ac:dyDescent="0.25">
      <c r="A118" s="1">
        <v>87</v>
      </c>
      <c r="B118" s="17">
        <f t="shared" si="21"/>
        <v>15.225</v>
      </c>
      <c r="C118">
        <f t="shared" si="22"/>
        <v>8827.0134749999997</v>
      </c>
      <c r="D118">
        <f t="shared" si="23"/>
        <v>0</v>
      </c>
      <c r="E118">
        <f t="shared" si="24"/>
        <v>0</v>
      </c>
      <c r="F118">
        <f t="shared" si="25"/>
        <v>3924</v>
      </c>
      <c r="G118">
        <f t="shared" si="26"/>
        <v>-5093.8179749999981</v>
      </c>
      <c r="H118">
        <f t="shared" si="27"/>
        <v>41396.973749999997</v>
      </c>
      <c r="I118">
        <f t="shared" si="28"/>
        <v>48502.261409062521</v>
      </c>
      <c r="J118">
        <f t="shared" si="29"/>
        <v>5497606.0756972106</v>
      </c>
      <c r="K118">
        <f t="shared" si="30"/>
        <v>71552335.060787708</v>
      </c>
      <c r="L118">
        <f t="shared" si="31"/>
        <v>-2452260.9471496302</v>
      </c>
      <c r="M118">
        <f t="shared" si="40"/>
        <v>77049941.136484921</v>
      </c>
      <c r="O118" s="29"/>
      <c r="P118">
        <v>0</v>
      </c>
      <c r="Q118">
        <f t="shared" si="32"/>
        <v>0</v>
      </c>
      <c r="R118">
        <f t="shared" si="33"/>
        <v>0</v>
      </c>
      <c r="S118">
        <f t="shared" si="34"/>
        <v>3924</v>
      </c>
      <c r="T118">
        <f t="shared" si="35"/>
        <v>-2354.4</v>
      </c>
      <c r="U118">
        <f t="shared" si="36"/>
        <v>5886</v>
      </c>
      <c r="V118">
        <f t="shared" si="37"/>
        <v>23014.260000000002</v>
      </c>
      <c r="W118">
        <f t="shared" si="38"/>
        <v>781673.30677290831</v>
      </c>
      <c r="X118">
        <f>((V118*(0.5*sim3_depth_of_section_0))/(sim3_second_moment_x_0))*(100000000/1000)</f>
        <v>33951489.989462599</v>
      </c>
      <c r="Y118">
        <f t="shared" si="39"/>
        <v>-11334.529820864069</v>
      </c>
      <c r="Z118">
        <f t="shared" si="41"/>
        <v>34733163.296235509</v>
      </c>
    </row>
    <row r="119" spans="1:26" x14ac:dyDescent="0.25">
      <c r="A119" s="1">
        <v>88</v>
      </c>
      <c r="B119" s="17">
        <f t="shared" si="21"/>
        <v>15.399999999999999</v>
      </c>
      <c r="C119">
        <f t="shared" si="22"/>
        <v>8928.4734000000008</v>
      </c>
      <c r="D119">
        <f t="shared" si="23"/>
        <v>0</v>
      </c>
      <c r="E119">
        <f t="shared" si="24"/>
        <v>0</v>
      </c>
      <c r="F119">
        <f t="shared" si="25"/>
        <v>3924</v>
      </c>
      <c r="G119">
        <f t="shared" si="26"/>
        <v>-5195.2778999999991</v>
      </c>
      <c r="H119">
        <f t="shared" si="27"/>
        <v>41396.973749999997</v>
      </c>
      <c r="I119">
        <f t="shared" si="28"/>
        <v>47601.965520000027</v>
      </c>
      <c r="J119">
        <f t="shared" si="29"/>
        <v>5497606.0756972106</v>
      </c>
      <c r="K119">
        <f t="shared" si="30"/>
        <v>70224185.171759784</v>
      </c>
      <c r="L119">
        <f t="shared" si="31"/>
        <v>-2501105.6865964169</v>
      </c>
      <c r="M119">
        <f t="shared" si="40"/>
        <v>75721791.247456998</v>
      </c>
      <c r="O119" s="29"/>
      <c r="P119">
        <v>0</v>
      </c>
      <c r="Q119">
        <f t="shared" si="32"/>
        <v>0</v>
      </c>
      <c r="R119">
        <f t="shared" si="33"/>
        <v>0</v>
      </c>
      <c r="S119">
        <f t="shared" si="34"/>
        <v>3924</v>
      </c>
      <c r="T119">
        <f t="shared" si="35"/>
        <v>-2354.4</v>
      </c>
      <c r="U119">
        <f t="shared" si="36"/>
        <v>5886</v>
      </c>
      <c r="V119">
        <f t="shared" si="37"/>
        <v>22602.240000000002</v>
      </c>
      <c r="W119">
        <f t="shared" si="38"/>
        <v>781673.30677290831</v>
      </c>
      <c r="X119">
        <f>((V119*(0.5*sim3_depth_of_section_0))/(sim3_second_moment_x_0))*(100000000/1000)</f>
        <v>33343662.802950479</v>
      </c>
      <c r="Y119">
        <f t="shared" si="39"/>
        <v>-11334.529820864069</v>
      </c>
      <c r="Z119">
        <f t="shared" si="41"/>
        <v>34125336.109723389</v>
      </c>
    </row>
    <row r="120" spans="1:26" x14ac:dyDescent="0.25">
      <c r="A120" s="1">
        <v>89</v>
      </c>
      <c r="B120" s="17">
        <f t="shared" si="21"/>
        <v>15.574999999999999</v>
      </c>
      <c r="C120">
        <f t="shared" si="22"/>
        <v>9029.933325</v>
      </c>
      <c r="D120">
        <f t="shared" si="23"/>
        <v>0</v>
      </c>
      <c r="E120">
        <f t="shared" si="24"/>
        <v>0</v>
      </c>
      <c r="F120">
        <f t="shared" si="25"/>
        <v>3924</v>
      </c>
      <c r="G120">
        <f t="shared" si="26"/>
        <v>-5296.7378249999983</v>
      </c>
      <c r="H120">
        <f t="shared" si="27"/>
        <v>41396.973749999997</v>
      </c>
      <c r="I120">
        <f t="shared" si="28"/>
        <v>46683.914144062532</v>
      </c>
      <c r="J120">
        <f t="shared" si="29"/>
        <v>5497606.0756972106</v>
      </c>
      <c r="K120">
        <f t="shared" si="30"/>
        <v>68869841.729913116</v>
      </c>
      <c r="L120">
        <f t="shared" si="31"/>
        <v>-2549950.4260432026</v>
      </c>
      <c r="M120">
        <f t="shared" si="40"/>
        <v>74367447.805610329</v>
      </c>
      <c r="O120" s="29"/>
      <c r="P120">
        <v>0</v>
      </c>
      <c r="Q120">
        <f t="shared" si="32"/>
        <v>0</v>
      </c>
      <c r="R120">
        <f t="shared" si="33"/>
        <v>0</v>
      </c>
      <c r="S120">
        <f t="shared" si="34"/>
        <v>3924</v>
      </c>
      <c r="T120">
        <f t="shared" si="35"/>
        <v>-2354.4</v>
      </c>
      <c r="U120">
        <f t="shared" si="36"/>
        <v>5886</v>
      </c>
      <c r="V120">
        <f t="shared" si="37"/>
        <v>22190.22</v>
      </c>
      <c r="W120">
        <f t="shared" si="38"/>
        <v>781673.30677290831</v>
      </c>
      <c r="X120">
        <f>((V120*(0.5*sim3_depth_of_section_0))/(sim3_second_moment_x_0))*(100000000/1000)</f>
        <v>32735835.616438355</v>
      </c>
      <c r="Y120">
        <f t="shared" si="39"/>
        <v>-11334.529820864069</v>
      </c>
      <c r="Z120">
        <f t="shared" si="41"/>
        <v>33517508.923211265</v>
      </c>
    </row>
    <row r="121" spans="1:26" x14ac:dyDescent="0.25">
      <c r="A121" s="1">
        <v>90</v>
      </c>
      <c r="B121" s="17">
        <f t="shared" si="21"/>
        <v>15.749999999999998</v>
      </c>
      <c r="C121">
        <f t="shared" si="22"/>
        <v>9131.3932499999992</v>
      </c>
      <c r="D121">
        <f t="shared" si="23"/>
        <v>0</v>
      </c>
      <c r="E121">
        <f t="shared" si="24"/>
        <v>0</v>
      </c>
      <c r="F121">
        <f t="shared" si="25"/>
        <v>3924</v>
      </c>
      <c r="G121">
        <f t="shared" si="26"/>
        <v>-5398.1977499999975</v>
      </c>
      <c r="H121">
        <f t="shared" si="27"/>
        <v>41396.973749999997</v>
      </c>
      <c r="I121">
        <f t="shared" si="28"/>
        <v>45748.107281250042</v>
      </c>
      <c r="J121">
        <f t="shared" si="29"/>
        <v>5497606.0756972106</v>
      </c>
      <c r="K121">
        <f t="shared" si="30"/>
        <v>67489304.735247701</v>
      </c>
      <c r="L121">
        <f t="shared" si="31"/>
        <v>-2598795.1654899879</v>
      </c>
      <c r="M121">
        <f t="shared" si="40"/>
        <v>72986910.810944915</v>
      </c>
      <c r="O121" s="29"/>
      <c r="P121">
        <v>0</v>
      </c>
      <c r="Q121">
        <f t="shared" si="32"/>
        <v>0</v>
      </c>
      <c r="R121">
        <f t="shared" si="33"/>
        <v>0</v>
      </c>
      <c r="S121">
        <f t="shared" si="34"/>
        <v>3924</v>
      </c>
      <c r="T121">
        <f t="shared" si="35"/>
        <v>-2354.4</v>
      </c>
      <c r="U121">
        <f t="shared" si="36"/>
        <v>5886</v>
      </c>
      <c r="V121">
        <f t="shared" si="37"/>
        <v>21778.200000000004</v>
      </c>
      <c r="W121">
        <f t="shared" si="38"/>
        <v>781673.30677290831</v>
      </c>
      <c r="X121">
        <f>((V121*(0.5*sim3_depth_of_section_0))/(sim3_second_moment_x_0))*(100000000/1000)</f>
        <v>32128008.429926246</v>
      </c>
      <c r="Y121">
        <f t="shared" si="39"/>
        <v>-11334.529820864069</v>
      </c>
      <c r="Z121">
        <f t="shared" si="41"/>
        <v>32909681.736699156</v>
      </c>
    </row>
    <row r="122" spans="1:26" x14ac:dyDescent="0.25">
      <c r="A122" s="1">
        <v>91</v>
      </c>
      <c r="B122" s="17">
        <f t="shared" si="21"/>
        <v>15.924999999999999</v>
      </c>
      <c r="C122">
        <f t="shared" si="22"/>
        <v>9232.8531750000002</v>
      </c>
      <c r="D122">
        <f t="shared" si="23"/>
        <v>0</v>
      </c>
      <c r="E122">
        <f t="shared" si="24"/>
        <v>0</v>
      </c>
      <c r="F122">
        <f t="shared" si="25"/>
        <v>3924</v>
      </c>
      <c r="G122">
        <f t="shared" si="26"/>
        <v>-5499.6576749999986</v>
      </c>
      <c r="H122">
        <f t="shared" si="27"/>
        <v>41396.973749999997</v>
      </c>
      <c r="I122">
        <f t="shared" si="28"/>
        <v>44794.544931562516</v>
      </c>
      <c r="J122">
        <f t="shared" si="29"/>
        <v>5497606.0756972106</v>
      </c>
      <c r="K122">
        <f t="shared" si="30"/>
        <v>66082574.187763453</v>
      </c>
      <c r="L122">
        <f t="shared" si="31"/>
        <v>-2647639.9049367746</v>
      </c>
      <c r="M122">
        <f t="shared" si="40"/>
        <v>71580180.263460666</v>
      </c>
      <c r="O122" s="29"/>
      <c r="P122">
        <v>0</v>
      </c>
      <c r="Q122">
        <f t="shared" si="32"/>
        <v>0</v>
      </c>
      <c r="R122">
        <f t="shared" si="33"/>
        <v>0</v>
      </c>
      <c r="S122">
        <f t="shared" si="34"/>
        <v>3924</v>
      </c>
      <c r="T122">
        <f t="shared" si="35"/>
        <v>-2354.4</v>
      </c>
      <c r="U122">
        <f t="shared" si="36"/>
        <v>5886</v>
      </c>
      <c r="V122">
        <f t="shared" si="37"/>
        <v>21366.18</v>
      </c>
      <c r="W122">
        <f t="shared" si="38"/>
        <v>781673.30677290831</v>
      </c>
      <c r="X122">
        <f>((V122*(0.5*sim3_depth_of_section_0))/(sim3_second_moment_x_0))*(100000000/1000)</f>
        <v>31520181.243414123</v>
      </c>
      <c r="Y122">
        <f t="shared" si="39"/>
        <v>-11334.529820864069</v>
      </c>
      <c r="Z122">
        <f t="shared" si="41"/>
        <v>32301854.550187033</v>
      </c>
    </row>
    <row r="123" spans="1:26" x14ac:dyDescent="0.25">
      <c r="A123" s="1">
        <v>92</v>
      </c>
      <c r="B123" s="17">
        <f t="shared" si="21"/>
        <v>16.099999999999998</v>
      </c>
      <c r="C123">
        <f t="shared" si="22"/>
        <v>9334.3130999999994</v>
      </c>
      <c r="D123">
        <f t="shared" si="23"/>
        <v>0</v>
      </c>
      <c r="E123">
        <f t="shared" si="24"/>
        <v>0</v>
      </c>
      <c r="F123">
        <f t="shared" si="25"/>
        <v>3924</v>
      </c>
      <c r="G123">
        <f t="shared" si="26"/>
        <v>-5601.1175999999978</v>
      </c>
      <c r="H123">
        <f t="shared" si="27"/>
        <v>41396.973749999997</v>
      </c>
      <c r="I123">
        <f t="shared" si="28"/>
        <v>43823.227095000024</v>
      </c>
      <c r="J123">
        <f t="shared" si="29"/>
        <v>5497606.0756972106</v>
      </c>
      <c r="K123">
        <f t="shared" si="30"/>
        <v>64649650.087460518</v>
      </c>
      <c r="L123">
        <f t="shared" si="31"/>
        <v>-2696484.6443835604</v>
      </c>
      <c r="M123">
        <f t="shared" si="40"/>
        <v>70147256.163157731</v>
      </c>
      <c r="O123" s="29"/>
      <c r="P123">
        <v>0</v>
      </c>
      <c r="Q123">
        <f t="shared" si="32"/>
        <v>0</v>
      </c>
      <c r="R123">
        <f t="shared" si="33"/>
        <v>0</v>
      </c>
      <c r="S123">
        <f t="shared" si="34"/>
        <v>3924</v>
      </c>
      <c r="T123">
        <f t="shared" si="35"/>
        <v>-2354.4</v>
      </c>
      <c r="U123">
        <f t="shared" si="36"/>
        <v>5886</v>
      </c>
      <c r="V123">
        <f t="shared" si="37"/>
        <v>20954.160000000003</v>
      </c>
      <c r="W123">
        <f t="shared" si="38"/>
        <v>781673.30677290831</v>
      </c>
      <c r="X123">
        <f>((V123*(0.5*sim3_depth_of_section_0))/(sim3_second_moment_x_0))*(100000000/1000)</f>
        <v>30912354.056902006</v>
      </c>
      <c r="Y123">
        <f t="shared" si="39"/>
        <v>-11334.529820864069</v>
      </c>
      <c r="Z123">
        <f t="shared" si="41"/>
        <v>31694027.363674916</v>
      </c>
    </row>
    <row r="124" spans="1:26" x14ac:dyDescent="0.25">
      <c r="A124" s="1">
        <v>93</v>
      </c>
      <c r="B124" s="17">
        <f t="shared" si="21"/>
        <v>16.274999999999999</v>
      </c>
      <c r="C124">
        <f t="shared" si="22"/>
        <v>9435.7730250000004</v>
      </c>
      <c r="D124">
        <f t="shared" si="23"/>
        <v>0</v>
      </c>
      <c r="E124">
        <f t="shared" si="24"/>
        <v>0</v>
      </c>
      <c r="F124">
        <f t="shared" si="25"/>
        <v>3924</v>
      </c>
      <c r="G124">
        <f t="shared" si="26"/>
        <v>-5702.5775249999988</v>
      </c>
      <c r="H124">
        <f t="shared" si="27"/>
        <v>41396.973749999997</v>
      </c>
      <c r="I124">
        <f t="shared" si="28"/>
        <v>42834.153771562531</v>
      </c>
      <c r="J124">
        <f t="shared" si="29"/>
        <v>5497606.0756972106</v>
      </c>
      <c r="K124">
        <f t="shared" si="30"/>
        <v>63190532.434338823</v>
      </c>
      <c r="L124">
        <f t="shared" si="31"/>
        <v>-2745329.3838303471</v>
      </c>
      <c r="M124">
        <f t="shared" si="40"/>
        <v>68688138.510036036</v>
      </c>
      <c r="O124" s="29"/>
      <c r="P124">
        <v>0</v>
      </c>
      <c r="Q124">
        <f t="shared" si="32"/>
        <v>0</v>
      </c>
      <c r="R124">
        <f t="shared" si="33"/>
        <v>0</v>
      </c>
      <c r="S124">
        <f t="shared" si="34"/>
        <v>3924</v>
      </c>
      <c r="T124">
        <f t="shared" si="35"/>
        <v>-2354.4</v>
      </c>
      <c r="U124">
        <f t="shared" si="36"/>
        <v>5886</v>
      </c>
      <c r="V124">
        <f t="shared" si="37"/>
        <v>20542.140000000003</v>
      </c>
      <c r="W124">
        <f t="shared" si="38"/>
        <v>781673.30677290831</v>
      </c>
      <c r="X124">
        <f>((V124*(0.5*sim3_depth_of_section_0))/(sim3_second_moment_x_0))*(100000000/1000)</f>
        <v>30304526.87038989</v>
      </c>
      <c r="Y124">
        <f t="shared" si="39"/>
        <v>-11334.529820864069</v>
      </c>
      <c r="Z124">
        <f t="shared" si="41"/>
        <v>31086200.1771628</v>
      </c>
    </row>
    <row r="125" spans="1:26" x14ac:dyDescent="0.25">
      <c r="A125" s="1">
        <v>94</v>
      </c>
      <c r="B125" s="17">
        <f t="shared" si="21"/>
        <v>16.45</v>
      </c>
      <c r="C125">
        <f t="shared" si="22"/>
        <v>9537.2329499999996</v>
      </c>
      <c r="D125">
        <f t="shared" si="23"/>
        <v>0</v>
      </c>
      <c r="E125">
        <f t="shared" si="24"/>
        <v>0</v>
      </c>
      <c r="F125">
        <f t="shared" si="25"/>
        <v>3924</v>
      </c>
      <c r="G125">
        <f t="shared" si="26"/>
        <v>-5804.037449999998</v>
      </c>
      <c r="H125">
        <f t="shared" si="27"/>
        <v>41396.973749999997</v>
      </c>
      <c r="I125">
        <f t="shared" si="28"/>
        <v>41827.324961250029</v>
      </c>
      <c r="J125">
        <f t="shared" si="29"/>
        <v>5497606.0756972106</v>
      </c>
      <c r="K125">
        <f t="shared" si="30"/>
        <v>61705221.228398353</v>
      </c>
      <c r="L125">
        <f t="shared" si="31"/>
        <v>-2794174.1232771333</v>
      </c>
      <c r="M125">
        <f t="shared" si="40"/>
        <v>67202827.304095566</v>
      </c>
      <c r="O125" s="29"/>
      <c r="P125">
        <v>0</v>
      </c>
      <c r="Q125">
        <f t="shared" si="32"/>
        <v>0</v>
      </c>
      <c r="R125">
        <f t="shared" si="33"/>
        <v>0</v>
      </c>
      <c r="S125">
        <f t="shared" si="34"/>
        <v>3924</v>
      </c>
      <c r="T125">
        <f t="shared" si="35"/>
        <v>-2354.4</v>
      </c>
      <c r="U125">
        <f t="shared" si="36"/>
        <v>5886</v>
      </c>
      <c r="V125">
        <f t="shared" si="37"/>
        <v>20130.120000000003</v>
      </c>
      <c r="W125">
        <f t="shared" si="38"/>
        <v>781673.30677290831</v>
      </c>
      <c r="X125">
        <f>((V125*(0.5*sim3_depth_of_section_0))/(sim3_second_moment_x_0))*(100000000/1000)</f>
        <v>29696699.683877766</v>
      </c>
      <c r="Y125">
        <f t="shared" si="39"/>
        <v>-11334.529820864069</v>
      </c>
      <c r="Z125">
        <f t="shared" si="41"/>
        <v>30478372.990650676</v>
      </c>
    </row>
    <row r="126" spans="1:26" x14ac:dyDescent="0.25">
      <c r="A126" s="1">
        <v>95</v>
      </c>
      <c r="B126" s="17">
        <f t="shared" si="21"/>
        <v>16.625</v>
      </c>
      <c r="C126">
        <f t="shared" si="22"/>
        <v>9638.6928750000006</v>
      </c>
      <c r="D126">
        <f t="shared" si="23"/>
        <v>0</v>
      </c>
      <c r="E126">
        <f t="shared" si="24"/>
        <v>0</v>
      </c>
      <c r="F126">
        <f t="shared" si="25"/>
        <v>3924</v>
      </c>
      <c r="G126">
        <f t="shared" si="26"/>
        <v>-5905.497374999999</v>
      </c>
      <c r="H126">
        <f t="shared" si="27"/>
        <v>41396.973749999997</v>
      </c>
      <c r="I126">
        <f t="shared" si="28"/>
        <v>40802.740664062527</v>
      </c>
      <c r="J126">
        <f t="shared" si="29"/>
        <v>5497606.0756972106</v>
      </c>
      <c r="K126">
        <f t="shared" si="30"/>
        <v>60193716.46963913</v>
      </c>
      <c r="L126">
        <f t="shared" si="31"/>
        <v>-2843018.8627239196</v>
      </c>
      <c r="M126">
        <f t="shared" si="40"/>
        <v>65691322.545336343</v>
      </c>
      <c r="O126" s="29"/>
      <c r="P126">
        <v>0</v>
      </c>
      <c r="Q126">
        <f t="shared" si="32"/>
        <v>0</v>
      </c>
      <c r="R126">
        <f t="shared" si="33"/>
        <v>0</v>
      </c>
      <c r="S126">
        <f t="shared" si="34"/>
        <v>3924</v>
      </c>
      <c r="T126">
        <f t="shared" si="35"/>
        <v>-2354.4</v>
      </c>
      <c r="U126">
        <f t="shared" si="36"/>
        <v>5886</v>
      </c>
      <c r="V126">
        <f t="shared" si="37"/>
        <v>19718.099999999999</v>
      </c>
      <c r="W126">
        <f t="shared" si="38"/>
        <v>781673.30677290831</v>
      </c>
      <c r="X126">
        <f>((V126*(0.5*sim3_depth_of_section_0))/(sim3_second_moment_x_0))*(100000000/1000)</f>
        <v>29088872.497365646</v>
      </c>
      <c r="Y126">
        <f t="shared" si="39"/>
        <v>-11334.529820864069</v>
      </c>
      <c r="Z126">
        <f t="shared" si="41"/>
        <v>29870545.804138556</v>
      </c>
    </row>
    <row r="127" spans="1:26" x14ac:dyDescent="0.25">
      <c r="A127" s="1">
        <v>96</v>
      </c>
      <c r="B127" s="17">
        <f t="shared" si="21"/>
        <v>16.799999999999997</v>
      </c>
      <c r="C127">
        <f t="shared" si="22"/>
        <v>9740.1527999999998</v>
      </c>
      <c r="D127">
        <f t="shared" si="23"/>
        <v>0</v>
      </c>
      <c r="E127">
        <f t="shared" si="24"/>
        <v>0</v>
      </c>
      <c r="F127">
        <f t="shared" si="25"/>
        <v>3924</v>
      </c>
      <c r="G127">
        <f t="shared" si="26"/>
        <v>-6006.9572999999982</v>
      </c>
      <c r="H127">
        <f t="shared" si="27"/>
        <v>41396.973749999997</v>
      </c>
      <c r="I127">
        <f t="shared" si="28"/>
        <v>39760.400880000037</v>
      </c>
      <c r="J127">
        <f t="shared" si="29"/>
        <v>5497606.0756972106</v>
      </c>
      <c r="K127">
        <f t="shared" si="30"/>
        <v>58656018.158061169</v>
      </c>
      <c r="L127">
        <f t="shared" si="31"/>
        <v>-2891863.6021707049</v>
      </c>
      <c r="M127">
        <f t="shared" si="40"/>
        <v>64153624.233758382</v>
      </c>
      <c r="O127" s="29"/>
      <c r="P127">
        <v>0</v>
      </c>
      <c r="Q127">
        <f t="shared" si="32"/>
        <v>0</v>
      </c>
      <c r="R127">
        <f t="shared" si="33"/>
        <v>0</v>
      </c>
      <c r="S127">
        <f t="shared" si="34"/>
        <v>3924</v>
      </c>
      <c r="T127">
        <f t="shared" si="35"/>
        <v>-2354.4</v>
      </c>
      <c r="U127">
        <f t="shared" si="36"/>
        <v>5886</v>
      </c>
      <c r="V127">
        <f t="shared" si="37"/>
        <v>19306.080000000005</v>
      </c>
      <c r="W127">
        <f t="shared" si="38"/>
        <v>781673.30677290831</v>
      </c>
      <c r="X127">
        <f>((V127*(0.5*sim3_depth_of_section_0))/(sim3_second_moment_x_0))*(100000000/1000)</f>
        <v>28481045.310853533</v>
      </c>
      <c r="Y127">
        <f t="shared" si="39"/>
        <v>-11334.529820864069</v>
      </c>
      <c r="Z127">
        <f t="shared" si="41"/>
        <v>29262718.617626444</v>
      </c>
    </row>
    <row r="128" spans="1:26" x14ac:dyDescent="0.25">
      <c r="A128" s="1">
        <v>97</v>
      </c>
      <c r="B128" s="17">
        <f t="shared" si="21"/>
        <v>16.974999999999998</v>
      </c>
      <c r="C128">
        <f t="shared" si="22"/>
        <v>9841.612724999999</v>
      </c>
      <c r="D128">
        <f t="shared" si="23"/>
        <v>0</v>
      </c>
      <c r="E128">
        <f t="shared" si="24"/>
        <v>0</v>
      </c>
      <c r="F128">
        <f t="shared" si="25"/>
        <v>3924</v>
      </c>
      <c r="G128">
        <f t="shared" si="26"/>
        <v>-6108.4172249999974</v>
      </c>
      <c r="H128">
        <f t="shared" si="27"/>
        <v>41396.973749999997</v>
      </c>
      <c r="I128">
        <f t="shared" si="28"/>
        <v>38700.305609062547</v>
      </c>
      <c r="J128">
        <f t="shared" si="29"/>
        <v>5497606.0756972106</v>
      </c>
      <c r="K128">
        <f t="shared" si="30"/>
        <v>57092126.293664455</v>
      </c>
      <c r="L128">
        <f t="shared" si="31"/>
        <v>-2940708.3416174906</v>
      </c>
      <c r="M128">
        <f t="shared" si="40"/>
        <v>62589732.369361669</v>
      </c>
      <c r="O128" s="29"/>
      <c r="P128">
        <v>0</v>
      </c>
      <c r="Q128">
        <f t="shared" si="32"/>
        <v>0</v>
      </c>
      <c r="R128">
        <f t="shared" si="33"/>
        <v>0</v>
      </c>
      <c r="S128">
        <f t="shared" si="34"/>
        <v>3924</v>
      </c>
      <c r="T128">
        <f t="shared" si="35"/>
        <v>-2354.4</v>
      </c>
      <c r="U128">
        <f t="shared" si="36"/>
        <v>5886</v>
      </c>
      <c r="V128">
        <f t="shared" si="37"/>
        <v>18894.060000000005</v>
      </c>
      <c r="W128">
        <f t="shared" si="38"/>
        <v>781673.30677290831</v>
      </c>
      <c r="X128">
        <f>((V128*(0.5*sim3_depth_of_section_0))/(sim3_second_moment_x_0))*(100000000/1000)</f>
        <v>27873218.124341417</v>
      </c>
      <c r="Y128">
        <f t="shared" si="39"/>
        <v>-11334.529820864069</v>
      </c>
      <c r="Z128">
        <f t="shared" si="41"/>
        <v>28654891.431114327</v>
      </c>
    </row>
    <row r="129" spans="1:26" x14ac:dyDescent="0.25">
      <c r="A129" s="1">
        <v>98</v>
      </c>
      <c r="B129" s="17">
        <f t="shared" si="21"/>
        <v>17.149999999999999</v>
      </c>
      <c r="C129">
        <f t="shared" si="22"/>
        <v>9943.0726500000001</v>
      </c>
      <c r="D129">
        <f t="shared" si="23"/>
        <v>0</v>
      </c>
      <c r="E129">
        <f t="shared" si="24"/>
        <v>0</v>
      </c>
      <c r="F129">
        <f t="shared" si="25"/>
        <v>3924</v>
      </c>
      <c r="G129">
        <f t="shared" si="26"/>
        <v>-6209.8771499999984</v>
      </c>
      <c r="H129">
        <f t="shared" si="27"/>
        <v>41396.973749999997</v>
      </c>
      <c r="I129">
        <f t="shared" si="28"/>
        <v>37622.454851250048</v>
      </c>
      <c r="J129">
        <f t="shared" si="29"/>
        <v>5497606.0756972106</v>
      </c>
      <c r="K129">
        <f t="shared" si="30"/>
        <v>55502040.876448959</v>
      </c>
      <c r="L129">
        <f t="shared" si="31"/>
        <v>-2989553.0810642773</v>
      </c>
      <c r="M129">
        <f t="shared" si="40"/>
        <v>60999646.952146173</v>
      </c>
      <c r="O129" s="29"/>
      <c r="P129">
        <v>0</v>
      </c>
      <c r="Q129">
        <f t="shared" si="32"/>
        <v>0</v>
      </c>
      <c r="R129">
        <f t="shared" si="33"/>
        <v>0</v>
      </c>
      <c r="S129">
        <f t="shared" si="34"/>
        <v>3924</v>
      </c>
      <c r="T129">
        <f t="shared" si="35"/>
        <v>-2354.4</v>
      </c>
      <c r="U129">
        <f t="shared" si="36"/>
        <v>5886</v>
      </c>
      <c r="V129">
        <f t="shared" si="37"/>
        <v>18482.04</v>
      </c>
      <c r="W129">
        <f t="shared" si="38"/>
        <v>781673.30677290831</v>
      </c>
      <c r="X129">
        <f>((V129*(0.5*sim3_depth_of_section_0))/(sim3_second_moment_x_0))*(100000000/1000)</f>
        <v>27265390.937829293</v>
      </c>
      <c r="Y129">
        <f t="shared" si="39"/>
        <v>-11334.529820864069</v>
      </c>
      <c r="Z129">
        <f t="shared" si="41"/>
        <v>28047064.244602203</v>
      </c>
    </row>
    <row r="130" spans="1:26" x14ac:dyDescent="0.25">
      <c r="A130" s="1">
        <v>99</v>
      </c>
      <c r="B130" s="17">
        <f t="shared" si="21"/>
        <v>17.324999999999999</v>
      </c>
      <c r="C130">
        <f t="shared" si="22"/>
        <v>10044.532575000001</v>
      </c>
      <c r="D130">
        <f t="shared" si="23"/>
        <v>0</v>
      </c>
      <c r="E130">
        <f t="shared" si="24"/>
        <v>0</v>
      </c>
      <c r="F130">
        <f t="shared" si="25"/>
        <v>3924</v>
      </c>
      <c r="G130">
        <f t="shared" si="26"/>
        <v>-6311.3370749999995</v>
      </c>
      <c r="H130">
        <f t="shared" si="27"/>
        <v>41396.973749999997</v>
      </c>
      <c r="I130">
        <f t="shared" si="28"/>
        <v>36526.84860656254</v>
      </c>
      <c r="J130">
        <f t="shared" si="29"/>
        <v>5497606.0756972106</v>
      </c>
      <c r="K130">
        <f t="shared" si="30"/>
        <v>53885761.906414703</v>
      </c>
      <c r="L130">
        <f t="shared" si="31"/>
        <v>-3038397.8205110636</v>
      </c>
      <c r="M130">
        <f t="shared" si="40"/>
        <v>59383367.982111916</v>
      </c>
      <c r="O130" s="29"/>
      <c r="P130">
        <v>0</v>
      </c>
      <c r="Q130">
        <f t="shared" si="32"/>
        <v>0</v>
      </c>
      <c r="R130">
        <f t="shared" si="33"/>
        <v>0</v>
      </c>
      <c r="S130">
        <f t="shared" si="34"/>
        <v>3924</v>
      </c>
      <c r="T130">
        <f t="shared" si="35"/>
        <v>-2354.4</v>
      </c>
      <c r="U130">
        <f t="shared" si="36"/>
        <v>5886</v>
      </c>
      <c r="V130">
        <f t="shared" si="37"/>
        <v>18070.019999999997</v>
      </c>
      <c r="W130">
        <f t="shared" si="38"/>
        <v>781673.30677290831</v>
      </c>
      <c r="X130">
        <f>((V130*(0.5*sim3_depth_of_section_0))/(sim3_second_moment_x_0))*(100000000/1000)</f>
        <v>26657563.751317173</v>
      </c>
      <c r="Y130">
        <f t="shared" si="39"/>
        <v>-11334.529820864069</v>
      </c>
      <c r="Z130">
        <f t="shared" si="41"/>
        <v>27439237.058090083</v>
      </c>
    </row>
    <row r="131" spans="1:26" x14ac:dyDescent="0.25">
      <c r="A131" s="1">
        <v>100</v>
      </c>
      <c r="B131" s="17">
        <f t="shared" si="21"/>
        <v>17.5</v>
      </c>
      <c r="C131">
        <f t="shared" si="22"/>
        <v>10145.9925</v>
      </c>
      <c r="D131">
        <f t="shared" si="23"/>
        <v>0</v>
      </c>
      <c r="E131">
        <f t="shared" si="24"/>
        <v>0</v>
      </c>
      <c r="F131">
        <f t="shared" si="25"/>
        <v>3924</v>
      </c>
      <c r="G131">
        <f t="shared" si="26"/>
        <v>-6412.7969999999987</v>
      </c>
      <c r="H131">
        <f t="shared" si="27"/>
        <v>41396.973749999997</v>
      </c>
      <c r="I131">
        <f t="shared" si="28"/>
        <v>35413.486875000017</v>
      </c>
      <c r="J131">
        <f t="shared" si="29"/>
        <v>5497606.0756972106</v>
      </c>
      <c r="K131">
        <f t="shared" si="30"/>
        <v>52243289.383561671</v>
      </c>
      <c r="L131">
        <f t="shared" si="31"/>
        <v>-3087242.5599578498</v>
      </c>
      <c r="M131">
        <f t="shared" si="40"/>
        <v>57740895.459258884</v>
      </c>
      <c r="O131" s="29"/>
      <c r="P131">
        <v>0</v>
      </c>
      <c r="Q131">
        <f t="shared" si="32"/>
        <v>0</v>
      </c>
      <c r="R131">
        <f t="shared" si="33"/>
        <v>0</v>
      </c>
      <c r="S131">
        <f t="shared" si="34"/>
        <v>3924</v>
      </c>
      <c r="T131">
        <f t="shared" si="35"/>
        <v>-2354.4</v>
      </c>
      <c r="U131">
        <f t="shared" si="36"/>
        <v>5886</v>
      </c>
      <c r="V131">
        <f t="shared" si="37"/>
        <v>17658</v>
      </c>
      <c r="W131">
        <f t="shared" si="38"/>
        <v>781673.30677290831</v>
      </c>
      <c r="X131">
        <f>((V131*(0.5*sim3_depth_of_section_0))/(sim3_second_moment_x_0))*(100000000/1000)</f>
        <v>26049736.564805057</v>
      </c>
      <c r="Y131">
        <f t="shared" si="39"/>
        <v>-11334.529820864069</v>
      </c>
      <c r="Z131">
        <f t="shared" si="41"/>
        <v>26831409.871577967</v>
      </c>
    </row>
    <row r="132" spans="1:26" x14ac:dyDescent="0.25">
      <c r="A132" s="1">
        <v>101</v>
      </c>
      <c r="B132" s="17">
        <f t="shared" si="21"/>
        <v>17.674999999999997</v>
      </c>
      <c r="C132">
        <f t="shared" si="22"/>
        <v>10247.452424999998</v>
      </c>
      <c r="D132">
        <f t="shared" si="23"/>
        <v>0</v>
      </c>
      <c r="E132">
        <f t="shared" si="24"/>
        <v>0</v>
      </c>
      <c r="F132">
        <f t="shared" si="25"/>
        <v>3924</v>
      </c>
      <c r="G132">
        <f t="shared" si="26"/>
        <v>-6514.256924999996</v>
      </c>
      <c r="H132">
        <f t="shared" si="27"/>
        <v>41396.973749999997</v>
      </c>
      <c r="I132">
        <f t="shared" si="28"/>
        <v>34282.369656562536</v>
      </c>
      <c r="J132">
        <f t="shared" si="29"/>
        <v>5497606.0756972106</v>
      </c>
      <c r="K132">
        <f t="shared" si="30"/>
        <v>50574623.307889946</v>
      </c>
      <c r="L132">
        <f t="shared" si="31"/>
        <v>-3136087.2994046346</v>
      </c>
      <c r="M132">
        <f t="shared" si="40"/>
        <v>56072229.383587159</v>
      </c>
      <c r="O132" s="29"/>
      <c r="P132">
        <v>0</v>
      </c>
      <c r="Q132">
        <f t="shared" si="32"/>
        <v>0</v>
      </c>
      <c r="R132">
        <f t="shared" si="33"/>
        <v>0</v>
      </c>
      <c r="S132">
        <f t="shared" si="34"/>
        <v>3924</v>
      </c>
      <c r="T132">
        <f t="shared" si="35"/>
        <v>-2354.4</v>
      </c>
      <c r="U132">
        <f t="shared" si="36"/>
        <v>5886</v>
      </c>
      <c r="V132">
        <f t="shared" si="37"/>
        <v>17245.980000000003</v>
      </c>
      <c r="W132">
        <f t="shared" si="38"/>
        <v>781673.30677290831</v>
      </c>
      <c r="X132">
        <f>((V132*(0.5*sim3_depth_of_section_0))/(sim3_second_moment_x_0))*(100000000/1000)</f>
        <v>25441909.378292944</v>
      </c>
      <c r="Y132">
        <f t="shared" si="39"/>
        <v>-11334.529820864069</v>
      </c>
      <c r="Z132">
        <f t="shared" si="41"/>
        <v>26223582.685065854</v>
      </c>
    </row>
    <row r="133" spans="1:26" x14ac:dyDescent="0.25">
      <c r="A133" s="1">
        <v>102</v>
      </c>
      <c r="B133" s="17">
        <f t="shared" si="21"/>
        <v>17.849999999999998</v>
      </c>
      <c r="C133">
        <f t="shared" si="22"/>
        <v>10348.912350000001</v>
      </c>
      <c r="D133">
        <f t="shared" si="23"/>
        <v>0</v>
      </c>
      <c r="E133">
        <f t="shared" si="24"/>
        <v>0</v>
      </c>
      <c r="F133">
        <f t="shared" si="25"/>
        <v>3924</v>
      </c>
      <c r="G133">
        <f t="shared" si="26"/>
        <v>-6615.7168499999989</v>
      </c>
      <c r="H133">
        <f t="shared" si="27"/>
        <v>41396.973749999997</v>
      </c>
      <c r="I133">
        <f t="shared" si="28"/>
        <v>33133.49695125001</v>
      </c>
      <c r="J133">
        <f t="shared" si="29"/>
        <v>5497606.0756972106</v>
      </c>
      <c r="K133">
        <f t="shared" si="30"/>
        <v>48879763.679399386</v>
      </c>
      <c r="L133">
        <f t="shared" si="31"/>
        <v>-3184932.0388514223</v>
      </c>
      <c r="M133">
        <f t="shared" si="40"/>
        <v>54377369.755096599</v>
      </c>
      <c r="O133" s="29"/>
      <c r="P133">
        <v>0</v>
      </c>
      <c r="Q133">
        <f t="shared" si="32"/>
        <v>0</v>
      </c>
      <c r="R133">
        <f t="shared" si="33"/>
        <v>0</v>
      </c>
      <c r="S133">
        <f t="shared" si="34"/>
        <v>3924</v>
      </c>
      <c r="T133">
        <f t="shared" si="35"/>
        <v>-2354.4</v>
      </c>
      <c r="U133">
        <f t="shared" si="36"/>
        <v>5886</v>
      </c>
      <c r="V133">
        <f t="shared" si="37"/>
        <v>16833.96</v>
      </c>
      <c r="W133">
        <f t="shared" si="38"/>
        <v>781673.30677290831</v>
      </c>
      <c r="X133">
        <f>((V133*(0.5*sim3_depth_of_section_0))/(sim3_second_moment_x_0))*(100000000/1000)</f>
        <v>24834082.191780824</v>
      </c>
      <c r="Y133">
        <f t="shared" si="39"/>
        <v>-11334.529820864069</v>
      </c>
      <c r="Z133">
        <f t="shared" si="41"/>
        <v>25615755.498553734</v>
      </c>
    </row>
    <row r="134" spans="1:26" x14ac:dyDescent="0.25">
      <c r="A134" s="1">
        <v>103</v>
      </c>
      <c r="B134" s="17">
        <f t="shared" si="21"/>
        <v>18.024999999999999</v>
      </c>
      <c r="C134">
        <f t="shared" si="22"/>
        <v>10450.372275</v>
      </c>
      <c r="D134">
        <f t="shared" si="23"/>
        <v>0</v>
      </c>
      <c r="E134">
        <f t="shared" si="24"/>
        <v>0</v>
      </c>
      <c r="F134">
        <f t="shared" si="25"/>
        <v>3924</v>
      </c>
      <c r="G134">
        <f t="shared" si="26"/>
        <v>-6717.1767749999981</v>
      </c>
      <c r="H134">
        <f t="shared" si="27"/>
        <v>41396.973749999997</v>
      </c>
      <c r="I134">
        <f t="shared" si="28"/>
        <v>31966.86875906253</v>
      </c>
      <c r="J134">
        <f t="shared" si="29"/>
        <v>5497606.0756972106</v>
      </c>
      <c r="K134">
        <f t="shared" si="30"/>
        <v>47158710.498090133</v>
      </c>
      <c r="L134">
        <f t="shared" si="31"/>
        <v>-3233776.7782982076</v>
      </c>
      <c r="M134">
        <f t="shared" si="40"/>
        <v>52656316.573787346</v>
      </c>
      <c r="O134" s="29"/>
      <c r="P134">
        <v>0</v>
      </c>
      <c r="Q134">
        <f t="shared" si="32"/>
        <v>0</v>
      </c>
      <c r="R134">
        <f t="shared" si="33"/>
        <v>0</v>
      </c>
      <c r="S134">
        <f t="shared" si="34"/>
        <v>3924</v>
      </c>
      <c r="T134">
        <f t="shared" si="35"/>
        <v>-2354.4</v>
      </c>
      <c r="U134">
        <f t="shared" si="36"/>
        <v>5886</v>
      </c>
      <c r="V134">
        <f t="shared" si="37"/>
        <v>16421.940000000002</v>
      </c>
      <c r="W134">
        <f t="shared" si="38"/>
        <v>781673.30677290831</v>
      </c>
      <c r="X134">
        <f>((V134*(0.5*sim3_depth_of_section_0))/(sim3_second_moment_x_0))*(100000000/1000)</f>
        <v>24226255.005268708</v>
      </c>
      <c r="Y134">
        <f t="shared" si="39"/>
        <v>-11334.529820864069</v>
      </c>
      <c r="Z134">
        <f t="shared" si="41"/>
        <v>25007928.312041618</v>
      </c>
    </row>
    <row r="135" spans="1:26" x14ac:dyDescent="0.25">
      <c r="A135" s="1">
        <v>104</v>
      </c>
      <c r="B135" s="17">
        <f t="shared" si="21"/>
        <v>18.2</v>
      </c>
      <c r="C135">
        <f t="shared" si="22"/>
        <v>10551.832199999999</v>
      </c>
      <c r="D135">
        <f t="shared" si="23"/>
        <v>0</v>
      </c>
      <c r="E135">
        <f t="shared" si="24"/>
        <v>0</v>
      </c>
      <c r="F135">
        <f t="shared" si="25"/>
        <v>3924</v>
      </c>
      <c r="G135">
        <f t="shared" si="26"/>
        <v>-6818.6366999999973</v>
      </c>
      <c r="H135">
        <f t="shared" si="27"/>
        <v>41396.973749999997</v>
      </c>
      <c r="I135">
        <f t="shared" si="28"/>
        <v>30782.485080000035</v>
      </c>
      <c r="J135">
        <f t="shared" si="29"/>
        <v>5497606.0756972106</v>
      </c>
      <c r="K135">
        <f t="shared" si="30"/>
        <v>45411463.763962112</v>
      </c>
      <c r="L135">
        <f t="shared" si="31"/>
        <v>-3282621.5177449938</v>
      </c>
      <c r="M135">
        <f t="shared" si="40"/>
        <v>50909069.839659326</v>
      </c>
      <c r="O135" s="29"/>
      <c r="P135">
        <v>0</v>
      </c>
      <c r="Q135">
        <f t="shared" si="32"/>
        <v>0</v>
      </c>
      <c r="R135">
        <f t="shared" si="33"/>
        <v>0</v>
      </c>
      <c r="S135">
        <f t="shared" si="34"/>
        <v>3924</v>
      </c>
      <c r="T135">
        <f t="shared" si="35"/>
        <v>-2354.4</v>
      </c>
      <c r="U135">
        <f t="shared" si="36"/>
        <v>5886</v>
      </c>
      <c r="V135">
        <f t="shared" si="37"/>
        <v>16009.92</v>
      </c>
      <c r="W135">
        <f t="shared" si="38"/>
        <v>781673.30677290831</v>
      </c>
      <c r="X135">
        <f>((V135*(0.5*sim3_depth_of_section_0))/(sim3_second_moment_x_0))*(100000000/1000)</f>
        <v>23618427.818756584</v>
      </c>
      <c r="Y135">
        <f t="shared" si="39"/>
        <v>-11334.529820864069</v>
      </c>
      <c r="Z135">
        <f t="shared" si="41"/>
        <v>24400101.125529494</v>
      </c>
    </row>
    <row r="136" spans="1:26" x14ac:dyDescent="0.25">
      <c r="A136" s="1">
        <v>105</v>
      </c>
      <c r="B136" s="17">
        <f t="shared" si="21"/>
        <v>18.375</v>
      </c>
      <c r="C136">
        <f t="shared" si="22"/>
        <v>10653.292125000002</v>
      </c>
      <c r="D136">
        <f t="shared" si="23"/>
        <v>0</v>
      </c>
      <c r="E136">
        <f t="shared" si="24"/>
        <v>0</v>
      </c>
      <c r="F136">
        <f t="shared" si="25"/>
        <v>3924</v>
      </c>
      <c r="G136">
        <f t="shared" si="26"/>
        <v>-6920.0966250000001</v>
      </c>
      <c r="H136">
        <f t="shared" si="27"/>
        <v>41396.973749999997</v>
      </c>
      <c r="I136">
        <f t="shared" si="28"/>
        <v>29580.345914062505</v>
      </c>
      <c r="J136">
        <f t="shared" si="29"/>
        <v>5497606.0756972106</v>
      </c>
      <c r="K136">
        <f t="shared" si="30"/>
        <v>43638023.477015287</v>
      </c>
      <c r="L136">
        <f t="shared" si="31"/>
        <v>-3331466.2571917805</v>
      </c>
      <c r="M136">
        <f t="shared" si="40"/>
        <v>49135629.5527125</v>
      </c>
      <c r="O136" s="29"/>
      <c r="P136">
        <v>0</v>
      </c>
      <c r="Q136">
        <f t="shared" si="32"/>
        <v>0</v>
      </c>
      <c r="R136">
        <f t="shared" si="33"/>
        <v>0</v>
      </c>
      <c r="S136">
        <f t="shared" si="34"/>
        <v>3924</v>
      </c>
      <c r="T136">
        <f t="shared" si="35"/>
        <v>-2354.4</v>
      </c>
      <c r="U136">
        <f t="shared" si="36"/>
        <v>5886</v>
      </c>
      <c r="V136">
        <f t="shared" si="37"/>
        <v>15597.899999999998</v>
      </c>
      <c r="W136">
        <f t="shared" si="38"/>
        <v>781673.30677290831</v>
      </c>
      <c r="X136">
        <f>((V136*(0.5*sim3_depth_of_section_0))/(sim3_second_moment_x_0))*(100000000/1000)</f>
        <v>23010600.632244464</v>
      </c>
      <c r="Y136">
        <f t="shared" si="39"/>
        <v>-11334.529820864069</v>
      </c>
      <c r="Z136">
        <f t="shared" si="41"/>
        <v>23792273.939017374</v>
      </c>
    </row>
    <row r="137" spans="1:26" x14ac:dyDescent="0.25">
      <c r="A137" s="1">
        <v>106</v>
      </c>
      <c r="B137" s="17">
        <f t="shared" si="21"/>
        <v>18.549999999999997</v>
      </c>
      <c r="C137">
        <f t="shared" si="22"/>
        <v>10754.752049999999</v>
      </c>
      <c r="D137">
        <f t="shared" si="23"/>
        <v>0</v>
      </c>
      <c r="E137">
        <f t="shared" si="24"/>
        <v>0</v>
      </c>
      <c r="F137">
        <f t="shared" si="25"/>
        <v>3924</v>
      </c>
      <c r="G137">
        <f t="shared" si="26"/>
        <v>-7021.5565499999975</v>
      </c>
      <c r="H137">
        <f t="shared" si="27"/>
        <v>41396.973749999997</v>
      </c>
      <c r="I137">
        <f t="shared" si="28"/>
        <v>28360.451261250033</v>
      </c>
      <c r="J137">
        <f t="shared" si="29"/>
        <v>5497606.0756972106</v>
      </c>
      <c r="K137">
        <f t="shared" si="30"/>
        <v>41838389.637249783</v>
      </c>
      <c r="L137">
        <f t="shared" si="31"/>
        <v>-3380310.9966385658</v>
      </c>
      <c r="M137">
        <f t="shared" si="40"/>
        <v>47335995.712946996</v>
      </c>
      <c r="O137" s="29"/>
      <c r="P137">
        <v>0</v>
      </c>
      <c r="Q137">
        <f t="shared" si="32"/>
        <v>0</v>
      </c>
      <c r="R137">
        <f t="shared" si="33"/>
        <v>0</v>
      </c>
      <c r="S137">
        <f t="shared" si="34"/>
        <v>3924</v>
      </c>
      <c r="T137">
        <f t="shared" si="35"/>
        <v>-2354.4</v>
      </c>
      <c r="U137">
        <f t="shared" si="36"/>
        <v>5886</v>
      </c>
      <c r="V137">
        <f t="shared" si="37"/>
        <v>15185.880000000006</v>
      </c>
      <c r="W137">
        <f t="shared" si="38"/>
        <v>781673.30677290831</v>
      </c>
      <c r="X137">
        <f>((V137*(0.5*sim3_depth_of_section_0))/(sim3_second_moment_x_0))*(100000000/1000)</f>
        <v>22402773.445732359</v>
      </c>
      <c r="Y137">
        <f t="shared" si="39"/>
        <v>-11334.529820864069</v>
      </c>
      <c r="Z137">
        <f t="shared" si="41"/>
        <v>23184446.752505269</v>
      </c>
    </row>
    <row r="138" spans="1:26" x14ac:dyDescent="0.25">
      <c r="A138" s="1">
        <v>107</v>
      </c>
      <c r="B138" s="17">
        <f t="shared" si="21"/>
        <v>18.724999999999998</v>
      </c>
      <c r="C138">
        <f t="shared" si="22"/>
        <v>10856.211974999998</v>
      </c>
      <c r="D138">
        <f t="shared" si="23"/>
        <v>0</v>
      </c>
      <c r="E138">
        <f t="shared" si="24"/>
        <v>0</v>
      </c>
      <c r="F138">
        <f t="shared" si="25"/>
        <v>3924</v>
      </c>
      <c r="G138">
        <f t="shared" si="26"/>
        <v>-7123.0164749999967</v>
      </c>
      <c r="H138">
        <f t="shared" si="27"/>
        <v>41396.973749999997</v>
      </c>
      <c r="I138">
        <f t="shared" si="28"/>
        <v>27122.801121562545</v>
      </c>
      <c r="J138">
        <f t="shared" si="29"/>
        <v>5497606.0756972106</v>
      </c>
      <c r="K138">
        <f t="shared" si="30"/>
        <v>40012562.244665504</v>
      </c>
      <c r="L138">
        <f t="shared" si="31"/>
        <v>-3429155.7360853511</v>
      </c>
      <c r="M138">
        <f t="shared" si="40"/>
        <v>45510168.320362717</v>
      </c>
      <c r="O138" s="29"/>
      <c r="P138">
        <v>0</v>
      </c>
      <c r="Q138">
        <f t="shared" si="32"/>
        <v>0</v>
      </c>
      <c r="R138">
        <f t="shared" si="33"/>
        <v>0</v>
      </c>
      <c r="S138">
        <f t="shared" si="34"/>
        <v>3924</v>
      </c>
      <c r="T138">
        <f t="shared" si="35"/>
        <v>-2354.4</v>
      </c>
      <c r="U138">
        <f t="shared" si="36"/>
        <v>5886</v>
      </c>
      <c r="V138">
        <f t="shared" si="37"/>
        <v>14773.860000000002</v>
      </c>
      <c r="W138">
        <f t="shared" si="38"/>
        <v>781673.30677290831</v>
      </c>
      <c r="X138">
        <f>((V138*(0.5*sim3_depth_of_section_0))/(sim3_second_moment_x_0))*(100000000/1000)</f>
        <v>21794946.259220235</v>
      </c>
      <c r="Y138">
        <f t="shared" si="39"/>
        <v>-11334.529820864069</v>
      </c>
      <c r="Z138">
        <f t="shared" si="41"/>
        <v>22576619.565993145</v>
      </c>
    </row>
    <row r="139" spans="1:26" x14ac:dyDescent="0.25">
      <c r="A139" s="1">
        <v>108</v>
      </c>
      <c r="B139" s="17">
        <f t="shared" si="21"/>
        <v>18.899999999999999</v>
      </c>
      <c r="C139">
        <f t="shared" si="22"/>
        <v>10957.671900000001</v>
      </c>
      <c r="D139">
        <f t="shared" si="23"/>
        <v>0</v>
      </c>
      <c r="E139">
        <f t="shared" si="24"/>
        <v>0</v>
      </c>
      <c r="F139">
        <f t="shared" si="25"/>
        <v>3924</v>
      </c>
      <c r="G139">
        <f t="shared" si="26"/>
        <v>-7224.4763999999996</v>
      </c>
      <c r="H139">
        <f t="shared" si="27"/>
        <v>41396.973749999997</v>
      </c>
      <c r="I139">
        <f t="shared" si="28"/>
        <v>25867.39549500003</v>
      </c>
      <c r="J139">
        <f t="shared" si="29"/>
        <v>5497606.0756972106</v>
      </c>
      <c r="K139">
        <f t="shared" si="30"/>
        <v>38160541.299262419</v>
      </c>
      <c r="L139">
        <f t="shared" si="31"/>
        <v>-3478000.4755321387</v>
      </c>
      <c r="M139">
        <f t="shared" si="40"/>
        <v>43658147.374959633</v>
      </c>
      <c r="O139" s="29"/>
      <c r="P139">
        <v>0</v>
      </c>
      <c r="Q139">
        <f t="shared" si="32"/>
        <v>0</v>
      </c>
      <c r="R139">
        <f t="shared" si="33"/>
        <v>0</v>
      </c>
      <c r="S139">
        <f t="shared" si="34"/>
        <v>3924</v>
      </c>
      <c r="T139">
        <f t="shared" si="35"/>
        <v>-2354.4</v>
      </c>
      <c r="U139">
        <f t="shared" si="36"/>
        <v>5886</v>
      </c>
      <c r="V139">
        <f t="shared" si="37"/>
        <v>14361.84</v>
      </c>
      <c r="W139">
        <f t="shared" si="38"/>
        <v>781673.30677290831</v>
      </c>
      <c r="X139">
        <f>((V139*(0.5*sim3_depth_of_section_0))/(sim3_second_moment_x_0))*(100000000/1000)</f>
        <v>21187119.072708115</v>
      </c>
      <c r="Y139">
        <f t="shared" si="39"/>
        <v>-11334.529820864069</v>
      </c>
      <c r="Z139">
        <f t="shared" si="41"/>
        <v>21968792.379481025</v>
      </c>
    </row>
    <row r="140" spans="1:26" x14ac:dyDescent="0.25">
      <c r="A140" s="1">
        <v>109</v>
      </c>
      <c r="B140" s="17">
        <f t="shared" si="21"/>
        <v>19.074999999999999</v>
      </c>
      <c r="C140">
        <f t="shared" si="22"/>
        <v>11059.131825</v>
      </c>
      <c r="D140">
        <f t="shared" si="23"/>
        <v>0</v>
      </c>
      <c r="E140">
        <f t="shared" si="24"/>
        <v>0</v>
      </c>
      <c r="F140">
        <f t="shared" si="25"/>
        <v>3924</v>
      </c>
      <c r="G140">
        <f t="shared" si="26"/>
        <v>-7325.9363249999988</v>
      </c>
      <c r="H140">
        <f t="shared" si="27"/>
        <v>41396.973749999997</v>
      </c>
      <c r="I140">
        <f t="shared" si="28"/>
        <v>24594.234381562528</v>
      </c>
      <c r="J140">
        <f t="shared" si="29"/>
        <v>5497606.0756972106</v>
      </c>
      <c r="K140">
        <f t="shared" si="30"/>
        <v>36282326.801040605</v>
      </c>
      <c r="L140">
        <f t="shared" si="31"/>
        <v>-3526845.214978925</v>
      </c>
      <c r="M140">
        <f t="shared" si="40"/>
        <v>41779932.876737818</v>
      </c>
      <c r="O140" s="29"/>
      <c r="P140">
        <v>0</v>
      </c>
      <c r="Q140">
        <f t="shared" si="32"/>
        <v>0</v>
      </c>
      <c r="R140">
        <f t="shared" si="33"/>
        <v>0</v>
      </c>
      <c r="S140">
        <f t="shared" si="34"/>
        <v>3924</v>
      </c>
      <c r="T140">
        <f t="shared" si="35"/>
        <v>-2354.4</v>
      </c>
      <c r="U140">
        <f t="shared" si="36"/>
        <v>5886</v>
      </c>
      <c r="V140">
        <f t="shared" si="37"/>
        <v>13949.819999999998</v>
      </c>
      <c r="W140">
        <f t="shared" si="38"/>
        <v>781673.30677290831</v>
      </c>
      <c r="X140">
        <f>((V140*(0.5*sim3_depth_of_section_0))/(sim3_second_moment_x_0))*(100000000/1000)</f>
        <v>20579291.886195995</v>
      </c>
      <c r="Y140">
        <f t="shared" si="39"/>
        <v>-11334.529820864069</v>
      </c>
      <c r="Z140">
        <f t="shared" si="41"/>
        <v>21360965.192968905</v>
      </c>
    </row>
    <row r="141" spans="1:26" x14ac:dyDescent="0.25">
      <c r="A141" s="1">
        <v>110</v>
      </c>
      <c r="B141" s="17">
        <f t="shared" si="21"/>
        <v>19.25</v>
      </c>
      <c r="C141">
        <f t="shared" si="22"/>
        <v>11160.59175</v>
      </c>
      <c r="D141">
        <f t="shared" si="23"/>
        <v>0</v>
      </c>
      <c r="E141">
        <f t="shared" si="24"/>
        <v>0</v>
      </c>
      <c r="F141">
        <f t="shared" si="25"/>
        <v>3924</v>
      </c>
      <c r="G141">
        <f t="shared" si="26"/>
        <v>-7427.396249999998</v>
      </c>
      <c r="H141">
        <f t="shared" si="27"/>
        <v>41396.973749999997</v>
      </c>
      <c r="I141">
        <f t="shared" si="28"/>
        <v>23303.317781250036</v>
      </c>
      <c r="J141">
        <f t="shared" si="29"/>
        <v>5497606.0756972106</v>
      </c>
      <c r="K141">
        <f t="shared" si="30"/>
        <v>34377918.750000052</v>
      </c>
      <c r="L141">
        <f t="shared" si="31"/>
        <v>-3575689.9544257103</v>
      </c>
      <c r="M141">
        <f t="shared" si="40"/>
        <v>39875524.825697266</v>
      </c>
      <c r="O141" s="29"/>
      <c r="P141">
        <v>0</v>
      </c>
      <c r="Q141">
        <f t="shared" si="32"/>
        <v>0</v>
      </c>
      <c r="R141">
        <f t="shared" si="33"/>
        <v>0</v>
      </c>
      <c r="S141">
        <f t="shared" si="34"/>
        <v>3924</v>
      </c>
      <c r="T141">
        <f t="shared" si="35"/>
        <v>-2354.4</v>
      </c>
      <c r="U141">
        <f t="shared" si="36"/>
        <v>5886</v>
      </c>
      <c r="V141">
        <f t="shared" si="37"/>
        <v>13537.8</v>
      </c>
      <c r="W141">
        <f t="shared" si="38"/>
        <v>781673.30677290831</v>
      </c>
      <c r="X141">
        <f>((V141*(0.5*sim3_depth_of_section_0))/(sim3_second_moment_x_0))*(100000000/1000)</f>
        <v>19971464.699683875</v>
      </c>
      <c r="Y141">
        <f t="shared" si="39"/>
        <v>-11334.529820864069</v>
      </c>
      <c r="Z141">
        <f t="shared" si="41"/>
        <v>20753138.006456785</v>
      </c>
    </row>
    <row r="142" spans="1:26" x14ac:dyDescent="0.25">
      <c r="A142" s="1">
        <v>111</v>
      </c>
      <c r="B142" s="17">
        <f t="shared" si="21"/>
        <v>19.424999999999997</v>
      </c>
      <c r="C142">
        <f t="shared" si="22"/>
        <v>11262.051675000001</v>
      </c>
      <c r="D142">
        <f t="shared" si="23"/>
        <v>0</v>
      </c>
      <c r="E142">
        <f t="shared" si="24"/>
        <v>0</v>
      </c>
      <c r="F142">
        <f t="shared" si="25"/>
        <v>3924</v>
      </c>
      <c r="G142">
        <f t="shared" si="26"/>
        <v>-7528.856174999999</v>
      </c>
      <c r="H142">
        <f t="shared" si="27"/>
        <v>41396.973749999997</v>
      </c>
      <c r="I142">
        <f t="shared" si="28"/>
        <v>21994.645694062543</v>
      </c>
      <c r="J142">
        <f t="shared" si="29"/>
        <v>5497606.0756972106</v>
      </c>
      <c r="K142">
        <f t="shared" si="30"/>
        <v>32447317.146140739</v>
      </c>
      <c r="L142">
        <f t="shared" si="31"/>
        <v>-3624534.6938724965</v>
      </c>
      <c r="M142">
        <f t="shared" si="40"/>
        <v>37944923.221837953</v>
      </c>
      <c r="O142" s="29"/>
      <c r="P142">
        <v>0</v>
      </c>
      <c r="Q142">
        <f t="shared" si="32"/>
        <v>0</v>
      </c>
      <c r="R142">
        <f t="shared" si="33"/>
        <v>0</v>
      </c>
      <c r="S142">
        <f t="shared" si="34"/>
        <v>3924</v>
      </c>
      <c r="T142">
        <f t="shared" si="35"/>
        <v>-2354.4</v>
      </c>
      <c r="U142">
        <f t="shared" si="36"/>
        <v>5886</v>
      </c>
      <c r="V142">
        <f t="shared" si="37"/>
        <v>13125.780000000002</v>
      </c>
      <c r="W142">
        <f t="shared" si="38"/>
        <v>781673.30677290831</v>
      </c>
      <c r="X142">
        <f>((V142*(0.5*sim3_depth_of_section_0))/(sim3_second_moment_x_0))*(100000000/1000)</f>
        <v>19363637.513171762</v>
      </c>
      <c r="Y142">
        <f t="shared" si="39"/>
        <v>-11334.529820864069</v>
      </c>
      <c r="Z142">
        <f t="shared" si="41"/>
        <v>20145310.819944672</v>
      </c>
    </row>
    <row r="143" spans="1:26" x14ac:dyDescent="0.25">
      <c r="A143" s="1">
        <v>112</v>
      </c>
      <c r="B143" s="17">
        <f t="shared" si="21"/>
        <v>19.599999999999998</v>
      </c>
      <c r="C143">
        <f t="shared" si="22"/>
        <v>11363.5116</v>
      </c>
      <c r="D143">
        <f t="shared" si="23"/>
        <v>0</v>
      </c>
      <c r="E143">
        <f t="shared" si="24"/>
        <v>0</v>
      </c>
      <c r="F143">
        <f t="shared" si="25"/>
        <v>3924</v>
      </c>
      <c r="G143">
        <f t="shared" si="26"/>
        <v>-7630.3160999999982</v>
      </c>
      <c r="H143">
        <f t="shared" si="27"/>
        <v>41396.973749999997</v>
      </c>
      <c r="I143">
        <f t="shared" si="28"/>
        <v>20668.218120000052</v>
      </c>
      <c r="J143">
        <f t="shared" si="29"/>
        <v>5497606.0756972106</v>
      </c>
      <c r="K143">
        <f t="shared" si="30"/>
        <v>30490521.989462666</v>
      </c>
      <c r="L143">
        <f t="shared" si="31"/>
        <v>-3673379.4333192827</v>
      </c>
      <c r="M143">
        <f t="shared" si="40"/>
        <v>35988128.06515988</v>
      </c>
      <c r="O143" s="29"/>
      <c r="P143">
        <v>0</v>
      </c>
      <c r="Q143">
        <f t="shared" si="32"/>
        <v>0</v>
      </c>
      <c r="R143">
        <f t="shared" si="33"/>
        <v>0</v>
      </c>
      <c r="S143">
        <f t="shared" si="34"/>
        <v>3924</v>
      </c>
      <c r="T143">
        <f t="shared" si="35"/>
        <v>-2354.4</v>
      </c>
      <c r="U143">
        <f t="shared" si="36"/>
        <v>5886</v>
      </c>
      <c r="V143">
        <f t="shared" si="37"/>
        <v>12713.760000000006</v>
      </c>
      <c r="W143">
        <f t="shared" si="38"/>
        <v>781673.30677290831</v>
      </c>
      <c r="X143">
        <f>((V143*(0.5*sim3_depth_of_section_0))/(sim3_second_moment_x_0))*(100000000/1000)</f>
        <v>18755810.32665965</v>
      </c>
      <c r="Y143">
        <f t="shared" si="39"/>
        <v>-11334.529820864069</v>
      </c>
      <c r="Z143">
        <f t="shared" si="41"/>
        <v>19537483.63343256</v>
      </c>
    </row>
    <row r="144" spans="1:26" x14ac:dyDescent="0.25">
      <c r="A144" s="1">
        <v>113</v>
      </c>
      <c r="B144" s="17">
        <f t="shared" si="21"/>
        <v>19.774999999999999</v>
      </c>
      <c r="C144">
        <f t="shared" si="22"/>
        <v>11464.971524999999</v>
      </c>
      <c r="D144">
        <f t="shared" si="23"/>
        <v>0</v>
      </c>
      <c r="E144">
        <f t="shared" si="24"/>
        <v>0</v>
      </c>
      <c r="F144">
        <f t="shared" si="25"/>
        <v>3924</v>
      </c>
      <c r="G144">
        <f t="shared" si="26"/>
        <v>-7731.7760249999974</v>
      </c>
      <c r="H144">
        <f t="shared" si="27"/>
        <v>41396.973749999997</v>
      </c>
      <c r="I144">
        <f t="shared" si="28"/>
        <v>19324.035059062557</v>
      </c>
      <c r="J144">
        <f t="shared" si="29"/>
        <v>5497606.0756972106</v>
      </c>
      <c r="K144">
        <f t="shared" si="30"/>
        <v>28507533.279965837</v>
      </c>
      <c r="L144">
        <f t="shared" si="31"/>
        <v>-3722224.1727660685</v>
      </c>
      <c r="M144">
        <f t="shared" si="40"/>
        <v>34005139.355663046</v>
      </c>
      <c r="O144" s="29"/>
      <c r="P144">
        <v>0</v>
      </c>
      <c r="Q144">
        <f t="shared" si="32"/>
        <v>0</v>
      </c>
      <c r="R144">
        <f t="shared" si="33"/>
        <v>0</v>
      </c>
      <c r="S144">
        <f t="shared" si="34"/>
        <v>3924</v>
      </c>
      <c r="T144">
        <f t="shared" si="35"/>
        <v>-2354.4</v>
      </c>
      <c r="U144">
        <f t="shared" si="36"/>
        <v>5886</v>
      </c>
      <c r="V144">
        <f t="shared" si="37"/>
        <v>12301.740000000002</v>
      </c>
      <c r="W144">
        <f t="shared" si="38"/>
        <v>781673.30677290831</v>
      </c>
      <c r="X144">
        <f>((V144*(0.5*sim3_depth_of_section_0))/(sim3_second_moment_x_0))*(100000000/1000)</f>
        <v>18147983.140147526</v>
      </c>
      <c r="Y144">
        <f t="shared" si="39"/>
        <v>-11334.529820864069</v>
      </c>
      <c r="Z144">
        <f t="shared" si="41"/>
        <v>18929656.446920436</v>
      </c>
    </row>
    <row r="145" spans="1:26" x14ac:dyDescent="0.25">
      <c r="A145" s="1">
        <v>114</v>
      </c>
      <c r="B145" s="17">
        <f t="shared" si="21"/>
        <v>19.95</v>
      </c>
      <c r="C145">
        <f t="shared" si="22"/>
        <v>11566.431450000002</v>
      </c>
      <c r="D145">
        <f t="shared" si="23"/>
        <v>0</v>
      </c>
      <c r="E145">
        <f t="shared" si="24"/>
        <v>0</v>
      </c>
      <c r="F145">
        <f t="shared" si="25"/>
        <v>3924</v>
      </c>
      <c r="G145">
        <f t="shared" si="26"/>
        <v>-7833.2359500000002</v>
      </c>
      <c r="H145">
        <f t="shared" si="27"/>
        <v>41396.973749999997</v>
      </c>
      <c r="I145">
        <f t="shared" si="28"/>
        <v>17962.096511250005</v>
      </c>
      <c r="J145">
        <f t="shared" si="29"/>
        <v>5497606.0756972106</v>
      </c>
      <c r="K145">
        <f t="shared" si="30"/>
        <v>26498351.017650168</v>
      </c>
      <c r="L145">
        <f t="shared" si="31"/>
        <v>-3771068.9122128556</v>
      </c>
      <c r="M145">
        <f t="shared" si="40"/>
        <v>31995957.093347378</v>
      </c>
      <c r="O145" s="29"/>
      <c r="P145">
        <v>0</v>
      </c>
      <c r="Q145">
        <f t="shared" si="32"/>
        <v>0</v>
      </c>
      <c r="R145">
        <f t="shared" si="33"/>
        <v>0</v>
      </c>
      <c r="S145">
        <f t="shared" si="34"/>
        <v>3924</v>
      </c>
      <c r="T145">
        <f t="shared" si="35"/>
        <v>-2354.4</v>
      </c>
      <c r="U145">
        <f t="shared" si="36"/>
        <v>5886</v>
      </c>
      <c r="V145">
        <f t="shared" si="37"/>
        <v>11889.720000000001</v>
      </c>
      <c r="W145">
        <f t="shared" si="38"/>
        <v>781673.30677290831</v>
      </c>
      <c r="X145">
        <f>((V145*(0.5*sim3_depth_of_section_0))/(sim3_second_moment_x_0))*(100000000/1000)</f>
        <v>17540155.953635409</v>
      </c>
      <c r="Y145">
        <f t="shared" si="39"/>
        <v>-11334.529820864069</v>
      </c>
      <c r="Z145">
        <f t="shared" si="41"/>
        <v>18321829.26040832</v>
      </c>
    </row>
    <row r="146" spans="1:26" x14ac:dyDescent="0.25">
      <c r="A146" s="1">
        <v>115</v>
      </c>
      <c r="B146" s="17">
        <f t="shared" si="21"/>
        <v>20.125</v>
      </c>
      <c r="C146">
        <f t="shared" si="22"/>
        <v>11667.891375000001</v>
      </c>
      <c r="D146">
        <f t="shared" si="23"/>
        <v>0</v>
      </c>
      <c r="E146">
        <f t="shared" si="24"/>
        <v>0</v>
      </c>
      <c r="F146">
        <f t="shared" si="25"/>
        <v>3924</v>
      </c>
      <c r="G146">
        <f t="shared" si="26"/>
        <v>-7934.6958749999994</v>
      </c>
      <c r="H146">
        <f t="shared" si="27"/>
        <v>41396.973749999997</v>
      </c>
      <c r="I146">
        <f t="shared" si="28"/>
        <v>16582.402476562507</v>
      </c>
      <c r="J146">
        <f t="shared" si="29"/>
        <v>5497606.0756972106</v>
      </c>
      <c r="K146">
        <f t="shared" si="30"/>
        <v>24462975.202515814</v>
      </c>
      <c r="L146">
        <f t="shared" si="31"/>
        <v>-3819913.6516596414</v>
      </c>
      <c r="M146">
        <f t="shared" si="40"/>
        <v>29960581.278213024</v>
      </c>
      <c r="O146" s="29"/>
      <c r="P146">
        <v>0</v>
      </c>
      <c r="Q146">
        <f t="shared" si="32"/>
        <v>0</v>
      </c>
      <c r="R146">
        <f t="shared" si="33"/>
        <v>0</v>
      </c>
      <c r="S146">
        <f t="shared" si="34"/>
        <v>3924</v>
      </c>
      <c r="T146">
        <f t="shared" si="35"/>
        <v>-2354.4</v>
      </c>
      <c r="U146">
        <f t="shared" si="36"/>
        <v>5886</v>
      </c>
      <c r="V146">
        <f t="shared" si="37"/>
        <v>11477.699999999997</v>
      </c>
      <c r="W146">
        <f t="shared" si="38"/>
        <v>781673.30677290831</v>
      </c>
      <c r="X146">
        <f>((V146*(0.5*sim3_depth_of_section_0))/(sim3_second_moment_x_0))*(100000000/1000)</f>
        <v>16932328.767123282</v>
      </c>
      <c r="Y146">
        <f t="shared" si="39"/>
        <v>-11334.529820864069</v>
      </c>
      <c r="Z146">
        <f t="shared" si="41"/>
        <v>17714002.073896192</v>
      </c>
    </row>
    <row r="147" spans="1:26" x14ac:dyDescent="0.25">
      <c r="A147" s="1">
        <v>116</v>
      </c>
      <c r="B147" s="17">
        <f t="shared" si="21"/>
        <v>20.299999999999997</v>
      </c>
      <c r="C147">
        <f t="shared" si="22"/>
        <v>11769.351299999998</v>
      </c>
      <c r="D147">
        <f t="shared" si="23"/>
        <v>0</v>
      </c>
      <c r="E147">
        <f t="shared" si="24"/>
        <v>0</v>
      </c>
      <c r="F147">
        <f t="shared" si="25"/>
        <v>3924</v>
      </c>
      <c r="G147">
        <f t="shared" si="26"/>
        <v>-8036.1557999999968</v>
      </c>
      <c r="H147">
        <f t="shared" si="27"/>
        <v>41396.973749999997</v>
      </c>
      <c r="I147">
        <f t="shared" si="28"/>
        <v>15184.952955000037</v>
      </c>
      <c r="J147">
        <f t="shared" si="29"/>
        <v>5497606.0756972106</v>
      </c>
      <c r="K147">
        <f t="shared" si="30"/>
        <v>22401405.834562756</v>
      </c>
      <c r="L147">
        <f t="shared" si="31"/>
        <v>-3868758.3911064263</v>
      </c>
      <c r="M147">
        <f t="shared" si="40"/>
        <v>27899011.910259966</v>
      </c>
      <c r="O147" s="29"/>
      <c r="P147">
        <v>0</v>
      </c>
      <c r="Q147">
        <f t="shared" si="32"/>
        <v>0</v>
      </c>
      <c r="R147">
        <f t="shared" si="33"/>
        <v>0</v>
      </c>
      <c r="S147">
        <f t="shared" si="34"/>
        <v>3924</v>
      </c>
      <c r="T147">
        <f t="shared" si="35"/>
        <v>-2354.4</v>
      </c>
      <c r="U147">
        <f t="shared" si="36"/>
        <v>5886</v>
      </c>
      <c r="V147">
        <f t="shared" si="37"/>
        <v>11065.680000000004</v>
      </c>
      <c r="W147">
        <f t="shared" si="38"/>
        <v>781673.30677290831</v>
      </c>
      <c r="X147">
        <f>((V147*(0.5*sim3_depth_of_section_0))/(sim3_second_moment_x_0))*(100000000/1000)</f>
        <v>16324501.580611175</v>
      </c>
      <c r="Y147">
        <f t="shared" si="39"/>
        <v>-11334.529820864069</v>
      </c>
      <c r="Z147">
        <f t="shared" si="41"/>
        <v>17106174.887384083</v>
      </c>
    </row>
    <row r="148" spans="1:26" x14ac:dyDescent="0.25">
      <c r="A148" s="1">
        <v>117</v>
      </c>
      <c r="B148" s="17">
        <f t="shared" si="21"/>
        <v>20.474999999999998</v>
      </c>
      <c r="C148">
        <f t="shared" si="22"/>
        <v>11870.811225000001</v>
      </c>
      <c r="D148">
        <f t="shared" si="23"/>
        <v>0</v>
      </c>
      <c r="E148">
        <f t="shared" si="24"/>
        <v>0</v>
      </c>
      <c r="F148">
        <f t="shared" si="25"/>
        <v>3924</v>
      </c>
      <c r="G148">
        <f t="shared" si="26"/>
        <v>-8137.6157249999997</v>
      </c>
      <c r="H148">
        <f t="shared" si="27"/>
        <v>41396.973749999997</v>
      </c>
      <c r="I148">
        <f t="shared" si="28"/>
        <v>13769.747946562511</v>
      </c>
      <c r="J148">
        <f t="shared" si="29"/>
        <v>5497606.0756972106</v>
      </c>
      <c r="K148">
        <f t="shared" si="30"/>
        <v>20313642.913790848</v>
      </c>
      <c r="L148">
        <f t="shared" si="31"/>
        <v>-3917603.1305532129</v>
      </c>
      <c r="M148">
        <f t="shared" si="40"/>
        <v>25811248.989488058</v>
      </c>
      <c r="O148" s="29"/>
      <c r="P148">
        <v>0</v>
      </c>
      <c r="Q148">
        <f t="shared" si="32"/>
        <v>0</v>
      </c>
      <c r="R148">
        <f t="shared" si="33"/>
        <v>0</v>
      </c>
      <c r="S148">
        <f t="shared" si="34"/>
        <v>3924</v>
      </c>
      <c r="T148">
        <f t="shared" si="35"/>
        <v>-2354.4</v>
      </c>
      <c r="U148">
        <f t="shared" si="36"/>
        <v>5886</v>
      </c>
      <c r="V148">
        <f t="shared" si="37"/>
        <v>10653.660000000003</v>
      </c>
      <c r="W148">
        <f t="shared" si="38"/>
        <v>781673.30677290831</v>
      </c>
      <c r="X148">
        <f>((V148*(0.5*sim3_depth_of_section_0))/(sim3_second_moment_x_0))*(100000000/1000)</f>
        <v>15716674.394099055</v>
      </c>
      <c r="Y148">
        <f t="shared" si="39"/>
        <v>-11334.529820864069</v>
      </c>
      <c r="Z148">
        <f t="shared" si="41"/>
        <v>16498347.700871963</v>
      </c>
    </row>
    <row r="149" spans="1:26" x14ac:dyDescent="0.25">
      <c r="A149" s="1">
        <v>118</v>
      </c>
      <c r="B149" s="17">
        <f t="shared" si="21"/>
        <v>20.65</v>
      </c>
      <c r="C149">
        <f t="shared" si="22"/>
        <v>11972.27115</v>
      </c>
      <c r="D149">
        <f t="shared" si="23"/>
        <v>0</v>
      </c>
      <c r="E149">
        <f t="shared" si="24"/>
        <v>0</v>
      </c>
      <c r="F149">
        <f t="shared" si="25"/>
        <v>3924</v>
      </c>
      <c r="G149">
        <f t="shared" si="26"/>
        <v>-8239.0756499999989</v>
      </c>
      <c r="H149">
        <f t="shared" si="27"/>
        <v>41396.973749999997</v>
      </c>
      <c r="I149">
        <f t="shared" si="28"/>
        <v>12336.787451250024</v>
      </c>
      <c r="J149">
        <f t="shared" si="29"/>
        <v>5497606.0756972106</v>
      </c>
      <c r="K149">
        <f t="shared" si="30"/>
        <v>18199686.440200247</v>
      </c>
      <c r="L149">
        <f t="shared" si="31"/>
        <v>-3966447.8699999992</v>
      </c>
      <c r="M149">
        <f t="shared" si="40"/>
        <v>23697292.515897457</v>
      </c>
      <c r="O149" s="29"/>
      <c r="P149">
        <v>0</v>
      </c>
      <c r="Q149">
        <f t="shared" si="32"/>
        <v>0</v>
      </c>
      <c r="R149">
        <f t="shared" si="33"/>
        <v>0</v>
      </c>
      <c r="S149">
        <f t="shared" si="34"/>
        <v>3924</v>
      </c>
      <c r="T149">
        <f t="shared" si="35"/>
        <v>-2354.4</v>
      </c>
      <c r="U149">
        <f t="shared" si="36"/>
        <v>5886</v>
      </c>
      <c r="V149">
        <f t="shared" si="37"/>
        <v>10241.64</v>
      </c>
      <c r="W149">
        <f t="shared" si="38"/>
        <v>781673.30677290831</v>
      </c>
      <c r="X149">
        <f>((V149*(0.5*sim3_depth_of_section_0))/(sim3_second_moment_x_0))*(100000000/1000)</f>
        <v>15108847.207586933</v>
      </c>
      <c r="Y149">
        <f t="shared" si="39"/>
        <v>-11334.529820864069</v>
      </c>
      <c r="Z149">
        <f t="shared" si="41"/>
        <v>15890520.514359841</v>
      </c>
    </row>
    <row r="150" spans="1:26" x14ac:dyDescent="0.25">
      <c r="A150" s="1">
        <v>119</v>
      </c>
      <c r="B150" s="17">
        <f t="shared" si="21"/>
        <v>20.824999999999999</v>
      </c>
      <c r="C150">
        <f t="shared" si="22"/>
        <v>12073.731075</v>
      </c>
      <c r="D150">
        <f t="shared" si="23"/>
        <v>0</v>
      </c>
      <c r="E150">
        <f t="shared" si="24"/>
        <v>0</v>
      </c>
      <c r="F150">
        <f t="shared" si="25"/>
        <v>3924</v>
      </c>
      <c r="G150">
        <f t="shared" si="26"/>
        <v>-8340.5355749999981</v>
      </c>
      <c r="H150">
        <f t="shared" si="27"/>
        <v>41396.973749999997</v>
      </c>
      <c r="I150">
        <f t="shared" si="28"/>
        <v>10886.071469062539</v>
      </c>
      <c r="J150">
        <f t="shared" si="29"/>
        <v>5497606.0756972106</v>
      </c>
      <c r="K150">
        <f t="shared" si="30"/>
        <v>16059536.413790889</v>
      </c>
      <c r="L150">
        <f t="shared" si="31"/>
        <v>-4015292.6094467854</v>
      </c>
      <c r="M150">
        <f t="shared" si="40"/>
        <v>21557142.489488099</v>
      </c>
      <c r="O150" s="29"/>
      <c r="P150">
        <v>0</v>
      </c>
      <c r="Q150">
        <f t="shared" si="32"/>
        <v>0</v>
      </c>
      <c r="R150">
        <f t="shared" si="33"/>
        <v>0</v>
      </c>
      <c r="S150">
        <f t="shared" si="34"/>
        <v>3924</v>
      </c>
      <c r="T150">
        <f t="shared" si="35"/>
        <v>-2354.4</v>
      </c>
      <c r="U150">
        <f t="shared" si="36"/>
        <v>5886</v>
      </c>
      <c r="V150">
        <f t="shared" si="37"/>
        <v>9829.6200000000026</v>
      </c>
      <c r="W150">
        <f t="shared" si="38"/>
        <v>781673.30677290831</v>
      </c>
      <c r="X150">
        <f>((V150*(0.5*sim3_depth_of_section_0))/(sim3_second_moment_x_0))*(100000000/1000)</f>
        <v>14501020.02107482</v>
      </c>
      <c r="Y150">
        <f t="shared" si="39"/>
        <v>-11334.529820864069</v>
      </c>
      <c r="Z150">
        <f t="shared" si="41"/>
        <v>15282693.327847729</v>
      </c>
    </row>
    <row r="151" spans="1:26" x14ac:dyDescent="0.25">
      <c r="A151" s="1">
        <v>120</v>
      </c>
      <c r="B151" s="17">
        <f t="shared" si="21"/>
        <v>21</v>
      </c>
      <c r="C151">
        <f t="shared" si="22"/>
        <v>12175.191000000003</v>
      </c>
      <c r="D151">
        <f t="shared" si="23"/>
        <v>0</v>
      </c>
      <c r="E151">
        <f t="shared" si="24"/>
        <v>0</v>
      </c>
      <c r="F151">
        <f t="shared" si="25"/>
        <v>3924</v>
      </c>
      <c r="G151">
        <f t="shared" si="26"/>
        <v>-8441.9955000000009</v>
      </c>
      <c r="H151">
        <f t="shared" si="27"/>
        <v>41396.973749999997</v>
      </c>
      <c r="I151">
        <f t="shared" si="28"/>
        <v>9417.6000000000058</v>
      </c>
      <c r="J151">
        <f t="shared" si="29"/>
        <v>5497606.0756972106</v>
      </c>
      <c r="K151">
        <f t="shared" si="30"/>
        <v>13893192.834562706</v>
      </c>
      <c r="L151">
        <f t="shared" si="31"/>
        <v>-4064137.3488935721</v>
      </c>
      <c r="M151">
        <f t="shared" si="40"/>
        <v>19390798.910259917</v>
      </c>
      <c r="O151" s="29"/>
      <c r="P151">
        <v>0</v>
      </c>
      <c r="Q151">
        <f t="shared" si="32"/>
        <v>0</v>
      </c>
      <c r="R151">
        <f t="shared" si="33"/>
        <v>0</v>
      </c>
      <c r="S151">
        <f t="shared" si="34"/>
        <v>3924</v>
      </c>
      <c r="T151">
        <f t="shared" si="35"/>
        <v>-2354.4</v>
      </c>
      <c r="U151">
        <f t="shared" si="36"/>
        <v>5886</v>
      </c>
      <c r="V151">
        <f t="shared" si="37"/>
        <v>9417.5999999999985</v>
      </c>
      <c r="W151">
        <f t="shared" si="38"/>
        <v>781673.30677290831</v>
      </c>
      <c r="X151">
        <f>((V151*(0.5*sim3_depth_of_section_0))/(sim3_second_moment_x_0))*(100000000/1000)</f>
        <v>13893192.834562697</v>
      </c>
      <c r="Y151">
        <f t="shared" si="39"/>
        <v>-11334.529820864069</v>
      </c>
      <c r="Z151">
        <f t="shared" si="41"/>
        <v>14674866.141335605</v>
      </c>
    </row>
    <row r="152" spans="1:26" x14ac:dyDescent="0.25">
      <c r="A152" s="1">
        <v>121</v>
      </c>
      <c r="B152" s="17">
        <f t="shared" si="21"/>
        <v>21.174999999999997</v>
      </c>
      <c r="C152">
        <f t="shared" si="22"/>
        <v>12276.650925</v>
      </c>
      <c r="D152">
        <f t="shared" si="23"/>
        <v>0</v>
      </c>
      <c r="E152">
        <f t="shared" si="24"/>
        <v>0</v>
      </c>
      <c r="F152">
        <f t="shared" si="25"/>
        <v>3924</v>
      </c>
      <c r="G152">
        <f t="shared" si="26"/>
        <v>-8543.4554249999983</v>
      </c>
      <c r="H152">
        <f t="shared" si="27"/>
        <v>41396.973749999997</v>
      </c>
      <c r="I152">
        <f t="shared" si="28"/>
        <v>7931.3730440625441</v>
      </c>
      <c r="J152">
        <f t="shared" si="29"/>
        <v>5497606.0756972106</v>
      </c>
      <c r="K152">
        <f t="shared" si="30"/>
        <v>11700655.702515872</v>
      </c>
      <c r="L152">
        <f t="shared" si="31"/>
        <v>-4112982.0883403574</v>
      </c>
      <c r="M152">
        <f t="shared" si="40"/>
        <v>17198261.778213084</v>
      </c>
      <c r="O152" s="29"/>
      <c r="P152">
        <v>0</v>
      </c>
      <c r="Q152">
        <f t="shared" si="32"/>
        <v>0</v>
      </c>
      <c r="R152">
        <f t="shared" si="33"/>
        <v>0</v>
      </c>
      <c r="S152">
        <f t="shared" si="34"/>
        <v>3924</v>
      </c>
      <c r="T152">
        <f t="shared" si="35"/>
        <v>-2354.4</v>
      </c>
      <c r="U152">
        <f t="shared" si="36"/>
        <v>5886</v>
      </c>
      <c r="V152">
        <f t="shared" si="37"/>
        <v>9005.5800000000017</v>
      </c>
      <c r="W152">
        <f t="shared" si="38"/>
        <v>781673.30677290831</v>
      </c>
      <c r="X152">
        <f>((V152*(0.5*sim3_depth_of_section_0))/(sim3_second_moment_x_0))*(100000000/1000)</f>
        <v>13285365.648050584</v>
      </c>
      <c r="Y152">
        <f t="shared" si="39"/>
        <v>-11334.529820864069</v>
      </c>
      <c r="Z152">
        <f t="shared" si="41"/>
        <v>14067038.954823492</v>
      </c>
    </row>
    <row r="153" spans="1:26" x14ac:dyDescent="0.25">
      <c r="A153" s="1">
        <v>122</v>
      </c>
      <c r="B153" s="17">
        <f t="shared" si="21"/>
        <v>21.349999999999998</v>
      </c>
      <c r="C153">
        <f t="shared" si="22"/>
        <v>12378.110849999999</v>
      </c>
      <c r="D153">
        <f t="shared" si="23"/>
        <v>0</v>
      </c>
      <c r="E153">
        <f t="shared" si="24"/>
        <v>0</v>
      </c>
      <c r="F153">
        <f t="shared" si="25"/>
        <v>3924</v>
      </c>
      <c r="G153">
        <f t="shared" si="26"/>
        <v>-8644.9153499999975</v>
      </c>
      <c r="H153">
        <f t="shared" si="27"/>
        <v>41396.973749999997</v>
      </c>
      <c r="I153">
        <f t="shared" si="28"/>
        <v>6427.3906012500556</v>
      </c>
      <c r="J153">
        <f t="shared" si="29"/>
        <v>5497606.0756972106</v>
      </c>
      <c r="K153">
        <f t="shared" si="30"/>
        <v>9481925.017650241</v>
      </c>
      <c r="L153">
        <f t="shared" si="31"/>
        <v>-4161826.8277871432</v>
      </c>
      <c r="M153">
        <f t="shared" si="40"/>
        <v>14979531.093347453</v>
      </c>
      <c r="O153" s="29"/>
      <c r="P153">
        <v>0</v>
      </c>
      <c r="Q153">
        <f t="shared" si="32"/>
        <v>0</v>
      </c>
      <c r="R153">
        <f t="shared" si="33"/>
        <v>0</v>
      </c>
      <c r="S153">
        <f t="shared" si="34"/>
        <v>3924</v>
      </c>
      <c r="T153">
        <f t="shared" si="35"/>
        <v>-2354.4</v>
      </c>
      <c r="U153">
        <f t="shared" si="36"/>
        <v>5886</v>
      </c>
      <c r="V153">
        <f t="shared" si="37"/>
        <v>8593.5600000000013</v>
      </c>
      <c r="W153">
        <f t="shared" si="38"/>
        <v>781673.30677290831</v>
      </c>
      <c r="X153">
        <f>((V153*(0.5*sim3_depth_of_section_0))/(sim3_second_moment_x_0))*(100000000/1000)</f>
        <v>12677538.461538462</v>
      </c>
      <c r="Y153">
        <f t="shared" si="39"/>
        <v>-11334.529820864069</v>
      </c>
      <c r="Z153">
        <f t="shared" si="41"/>
        <v>13459211.76831137</v>
      </c>
    </row>
    <row r="154" spans="1:26" x14ac:dyDescent="0.25">
      <c r="A154" s="1">
        <v>123</v>
      </c>
      <c r="B154" s="17">
        <f t="shared" si="21"/>
        <v>21.524999999999999</v>
      </c>
      <c r="C154">
        <f t="shared" si="22"/>
        <v>12479.570775000002</v>
      </c>
      <c r="D154">
        <f t="shared" si="23"/>
        <v>0</v>
      </c>
      <c r="E154">
        <f t="shared" si="24"/>
        <v>0</v>
      </c>
      <c r="F154">
        <f t="shared" si="25"/>
        <v>3924</v>
      </c>
      <c r="G154">
        <f t="shared" si="26"/>
        <v>-8746.3752750000003</v>
      </c>
      <c r="H154">
        <f t="shared" si="27"/>
        <v>41396.973749999997</v>
      </c>
      <c r="I154">
        <f t="shared" si="28"/>
        <v>4905.6526715625187</v>
      </c>
      <c r="J154">
        <f t="shared" si="29"/>
        <v>5497606.0756972106</v>
      </c>
      <c r="K154">
        <f t="shared" si="30"/>
        <v>7237000.7799657816</v>
      </c>
      <c r="L154">
        <f t="shared" si="31"/>
        <v>-4210671.5672339303</v>
      </c>
      <c r="M154">
        <f t="shared" si="40"/>
        <v>12734606.855662992</v>
      </c>
      <c r="O154" s="29"/>
      <c r="P154">
        <v>0</v>
      </c>
      <c r="Q154">
        <f t="shared" si="32"/>
        <v>0</v>
      </c>
      <c r="R154">
        <f t="shared" si="33"/>
        <v>0</v>
      </c>
      <c r="S154">
        <f t="shared" si="34"/>
        <v>3924</v>
      </c>
      <c r="T154">
        <f t="shared" si="35"/>
        <v>-2354.4</v>
      </c>
      <c r="U154">
        <f t="shared" si="36"/>
        <v>5886</v>
      </c>
      <c r="V154">
        <f t="shared" si="37"/>
        <v>8181.5400000000045</v>
      </c>
      <c r="W154">
        <f t="shared" si="38"/>
        <v>781673.30677290831</v>
      </c>
      <c r="X154">
        <f>((V154*(0.5*sim3_depth_of_section_0))/(sim3_second_moment_x_0))*(100000000/1000)</f>
        <v>12069711.275026351</v>
      </c>
      <c r="Y154">
        <f t="shared" si="39"/>
        <v>-11334.529820864069</v>
      </c>
      <c r="Z154">
        <f t="shared" si="41"/>
        <v>12851384.581799259</v>
      </c>
    </row>
    <row r="155" spans="1:26" x14ac:dyDescent="0.25">
      <c r="A155" s="1">
        <v>124</v>
      </c>
      <c r="B155" s="17">
        <f t="shared" si="21"/>
        <v>21.7</v>
      </c>
      <c r="C155">
        <f t="shared" si="22"/>
        <v>12581.030700000001</v>
      </c>
      <c r="D155">
        <f t="shared" si="23"/>
        <v>0</v>
      </c>
      <c r="E155">
        <f t="shared" si="24"/>
        <v>0</v>
      </c>
      <c r="F155">
        <f t="shared" si="25"/>
        <v>3924</v>
      </c>
      <c r="G155">
        <f t="shared" si="26"/>
        <v>-8847.8351999999995</v>
      </c>
      <c r="H155">
        <f t="shared" si="27"/>
        <v>41396.973749999997</v>
      </c>
      <c r="I155">
        <f t="shared" si="28"/>
        <v>3366.1592550000278</v>
      </c>
      <c r="J155">
        <f t="shared" si="29"/>
        <v>5497606.0756972106</v>
      </c>
      <c r="K155">
        <f t="shared" si="30"/>
        <v>4965882.9894626327</v>
      </c>
      <c r="L155">
        <f t="shared" si="31"/>
        <v>-4259516.3066807156</v>
      </c>
      <c r="M155">
        <f t="shared" si="40"/>
        <v>10463489.065159842</v>
      </c>
      <c r="O155" s="29"/>
      <c r="P155">
        <v>0</v>
      </c>
      <c r="Q155">
        <f t="shared" si="32"/>
        <v>0</v>
      </c>
      <c r="R155">
        <f t="shared" si="33"/>
        <v>0</v>
      </c>
      <c r="S155">
        <f t="shared" si="34"/>
        <v>3924</v>
      </c>
      <c r="T155">
        <f t="shared" si="35"/>
        <v>-2354.4</v>
      </c>
      <c r="U155">
        <f t="shared" si="36"/>
        <v>5886</v>
      </c>
      <c r="V155">
        <f t="shared" si="37"/>
        <v>7769.5200000000041</v>
      </c>
      <c r="W155">
        <f t="shared" si="38"/>
        <v>781673.30677290831</v>
      </c>
      <c r="X155">
        <f>((V155*(0.5*sim3_depth_of_section_0))/(sim3_second_moment_x_0))*(100000000/1000)</f>
        <v>11461884.088514231</v>
      </c>
      <c r="Y155">
        <f t="shared" si="39"/>
        <v>-11334.529820864069</v>
      </c>
      <c r="Z155">
        <f t="shared" si="41"/>
        <v>12243557.395287139</v>
      </c>
    </row>
    <row r="156" spans="1:26" x14ac:dyDescent="0.25">
      <c r="A156" s="1">
        <v>125</v>
      </c>
      <c r="B156" s="17">
        <f t="shared" si="21"/>
        <v>21.875</v>
      </c>
      <c r="C156">
        <f t="shared" si="22"/>
        <v>12682.490625</v>
      </c>
      <c r="D156">
        <f t="shared" si="23"/>
        <v>0</v>
      </c>
      <c r="E156">
        <f t="shared" si="24"/>
        <v>0</v>
      </c>
      <c r="F156">
        <f t="shared" si="25"/>
        <v>3924</v>
      </c>
      <c r="G156">
        <f t="shared" si="26"/>
        <v>-8949.2951249999987</v>
      </c>
      <c r="H156">
        <f t="shared" si="27"/>
        <v>41396.973749999997</v>
      </c>
      <c r="I156">
        <f t="shared" si="28"/>
        <v>1808.9103515625466</v>
      </c>
      <c r="J156">
        <f t="shared" si="29"/>
        <v>5497606.0756972106</v>
      </c>
      <c r="K156">
        <f t="shared" si="30"/>
        <v>2668571.646140743</v>
      </c>
      <c r="L156">
        <f t="shared" si="31"/>
        <v>-4308361.0461275019</v>
      </c>
      <c r="M156">
        <f t="shared" si="40"/>
        <v>8166177.7218379537</v>
      </c>
      <c r="O156" s="29"/>
      <c r="P156">
        <v>0</v>
      </c>
      <c r="Q156">
        <f t="shared" si="32"/>
        <v>0</v>
      </c>
      <c r="R156">
        <f t="shared" si="33"/>
        <v>0</v>
      </c>
      <c r="S156">
        <f t="shared" si="34"/>
        <v>3924</v>
      </c>
      <c r="T156">
        <f t="shared" si="35"/>
        <v>-2354.4</v>
      </c>
      <c r="U156">
        <f t="shared" si="36"/>
        <v>5886</v>
      </c>
      <c r="V156">
        <f t="shared" si="37"/>
        <v>7357.5</v>
      </c>
      <c r="W156">
        <f t="shared" si="38"/>
        <v>781673.30677290831</v>
      </c>
      <c r="X156">
        <f>((V156*(0.5*sim3_depth_of_section_0))/(sim3_second_moment_x_0))*(100000000/1000)</f>
        <v>10854056.902002107</v>
      </c>
      <c r="Y156">
        <f t="shared" si="39"/>
        <v>-11334.529820864069</v>
      </c>
      <c r="Z156">
        <f t="shared" si="41"/>
        <v>11635730.208775016</v>
      </c>
    </row>
    <row r="157" spans="1:26" x14ac:dyDescent="0.25">
      <c r="A157" s="1">
        <v>126</v>
      </c>
      <c r="B157" s="17">
        <f t="shared" si="21"/>
        <v>22.049999999999997</v>
      </c>
      <c r="C157">
        <f t="shared" si="22"/>
        <v>12783.95055</v>
      </c>
      <c r="D157">
        <f t="shared" si="23"/>
        <v>0</v>
      </c>
      <c r="E157">
        <f t="shared" si="24"/>
        <v>0</v>
      </c>
      <c r="F157">
        <f t="shared" si="25"/>
        <v>3924</v>
      </c>
      <c r="G157">
        <f t="shared" si="26"/>
        <v>-9050.7550499999979</v>
      </c>
      <c r="H157">
        <f t="shared" si="27"/>
        <v>41396.973749999997</v>
      </c>
      <c r="I157">
        <f t="shared" si="28"/>
        <v>233.90596125006414</v>
      </c>
      <c r="J157">
        <f t="shared" si="29"/>
        <v>5497606.0756972106</v>
      </c>
      <c r="K157">
        <f t="shared" si="30"/>
        <v>345066.75000009459</v>
      </c>
      <c r="L157">
        <f t="shared" si="31"/>
        <v>-4357205.7855742881</v>
      </c>
      <c r="M157">
        <f t="shared" si="40"/>
        <v>5842672.8256973056</v>
      </c>
      <c r="O157" s="29"/>
      <c r="P157">
        <v>0</v>
      </c>
      <c r="Q157">
        <f t="shared" si="32"/>
        <v>0</v>
      </c>
      <c r="R157">
        <f t="shared" si="33"/>
        <v>0</v>
      </c>
      <c r="S157">
        <f t="shared" si="34"/>
        <v>3924</v>
      </c>
      <c r="T157">
        <f t="shared" si="35"/>
        <v>-2354.4</v>
      </c>
      <c r="U157">
        <f t="shared" si="36"/>
        <v>5886</v>
      </c>
      <c r="V157">
        <f t="shared" si="37"/>
        <v>6945.4800000000032</v>
      </c>
      <c r="W157">
        <f t="shared" si="38"/>
        <v>781673.30677290831</v>
      </c>
      <c r="X157">
        <f>((V157*(0.5*sim3_depth_of_section_0))/(sim3_second_moment_x_0))*(100000000/1000)</f>
        <v>10246229.715489995</v>
      </c>
      <c r="Y157">
        <f t="shared" si="39"/>
        <v>-11334.529820864069</v>
      </c>
      <c r="Z157">
        <f t="shared" si="41"/>
        <v>11027903.022262903</v>
      </c>
    </row>
    <row r="158" spans="1:26" x14ac:dyDescent="0.25">
      <c r="A158" s="1">
        <v>127</v>
      </c>
      <c r="B158" s="17">
        <f t="shared" si="21"/>
        <v>22.224999999999998</v>
      </c>
      <c r="C158">
        <f t="shared" si="22"/>
        <v>12885.410475000001</v>
      </c>
      <c r="D158">
        <f t="shared" si="23"/>
        <v>0</v>
      </c>
      <c r="E158">
        <f t="shared" si="24"/>
        <v>0</v>
      </c>
      <c r="F158">
        <f t="shared" si="25"/>
        <v>3924</v>
      </c>
      <c r="G158">
        <f t="shared" si="26"/>
        <v>-9152.214974999999</v>
      </c>
      <c r="H158">
        <f t="shared" si="27"/>
        <v>41396.973749999997</v>
      </c>
      <c r="I158">
        <f t="shared" si="28"/>
        <v>-1358.853915937445</v>
      </c>
      <c r="J158">
        <f t="shared" si="29"/>
        <v>5497606.0756972106</v>
      </c>
      <c r="K158">
        <f t="shared" si="30"/>
        <v>-2004631.6989593497</v>
      </c>
      <c r="L158">
        <f t="shared" si="31"/>
        <v>-4406050.5250210743</v>
      </c>
      <c r="M158">
        <f t="shared" si="40"/>
        <v>7502237.7746565603</v>
      </c>
      <c r="O158" s="29"/>
      <c r="P158">
        <v>0</v>
      </c>
      <c r="Q158">
        <f t="shared" si="32"/>
        <v>0</v>
      </c>
      <c r="R158">
        <f t="shared" si="33"/>
        <v>0</v>
      </c>
      <c r="S158">
        <f t="shared" si="34"/>
        <v>3924</v>
      </c>
      <c r="T158">
        <f t="shared" si="35"/>
        <v>-2354.4</v>
      </c>
      <c r="U158">
        <f t="shared" si="36"/>
        <v>5886</v>
      </c>
      <c r="V158">
        <f t="shared" si="37"/>
        <v>6533.4600000000028</v>
      </c>
      <c r="W158">
        <f t="shared" si="38"/>
        <v>781673.30677290831</v>
      </c>
      <c r="X158">
        <f>((V158*(0.5*sim3_depth_of_section_0))/(sim3_second_moment_x_0))*(100000000/1000)</f>
        <v>9638402.5289778747</v>
      </c>
      <c r="Y158">
        <f t="shared" si="39"/>
        <v>-11334.529820864069</v>
      </c>
      <c r="Z158">
        <f t="shared" si="41"/>
        <v>10420075.835750783</v>
      </c>
    </row>
    <row r="159" spans="1:26" x14ac:dyDescent="0.25">
      <c r="A159" s="1">
        <v>128</v>
      </c>
      <c r="B159" s="17">
        <f t="shared" ref="B159:B222" si="42">length/length_division*A159</f>
        <v>22.4</v>
      </c>
      <c r="C159">
        <f t="shared" ref="C159:C222" si="43">sim3_mass_per_length*B159*sim3_gravity</f>
        <v>12986.8704</v>
      </c>
      <c r="D159">
        <f t="shared" ref="D159:D222" si="44">IF(B159&lt;sim3_l_tx,0,sim3_ty)</f>
        <v>0</v>
      </c>
      <c r="E159">
        <f t="shared" ref="E159:E222" si="45">IF(B159&lt;sim3_l_tx,0,sim3_tx)</f>
        <v>0</v>
      </c>
      <c r="F159">
        <f t="shared" ref="F159:F222" si="46">IF(B159&lt;sim3_force_position,0,sim3_force)</f>
        <v>3924</v>
      </c>
      <c r="G159">
        <f t="shared" ref="G159:G222" si="47">sim3_ay-C159-D159-F159</f>
        <v>-9253.6748999999982</v>
      </c>
      <c r="H159">
        <f t="shared" ref="H159:H222" si="48">E159-sim3_ax</f>
        <v>41396.973749999997</v>
      </c>
      <c r="I159">
        <f t="shared" ref="I159:I222" si="49">(sim3_ay*B159) - (D159*(B159-sim3_l_tx))-(0.5*B159*C159)-(F159*(B159-force_position))</f>
        <v>-2969.3692799999735</v>
      </c>
      <c r="J159">
        <f t="shared" ref="J159:J222" si="50">H159/sim3_cross_section_area*10000</f>
        <v>5497606.0756972106</v>
      </c>
      <c r="K159">
        <f t="shared" ref="K159:K222" si="51">((I159*(0.5*sim3_depth_of_section))/(sim3_second_moment_x))*(100000000/1000)</f>
        <v>-4380523.7007375797</v>
      </c>
      <c r="L159">
        <f t="shared" ref="L159:L222" si="52">((G159*sim3_q)/(sim3_second_moment_x*sim3_thickness_web))*((100000000*1000)/1000000000)</f>
        <v>-4454895.2644678596</v>
      </c>
      <c r="M159">
        <f t="shared" si="40"/>
        <v>9878129.7764347903</v>
      </c>
      <c r="O159" s="29"/>
      <c r="P159">
        <v>0</v>
      </c>
      <c r="Q159">
        <f t="shared" ref="Q159:Q222" si="53">IF(B159&lt;sim3_l_tx_0,0,sim3_ty_0)</f>
        <v>0</v>
      </c>
      <c r="R159">
        <f t="shared" ref="R159:R222" si="54">IF(B159&lt;sim3_l_tx_0,0,sim3_tx_0)</f>
        <v>0</v>
      </c>
      <c r="S159">
        <f t="shared" ref="S159:S222" si="55">IF(B159&lt;sim3_force_position_0,0,sim3_force_0)</f>
        <v>3924</v>
      </c>
      <c r="T159">
        <f t="shared" ref="T159:T222" si="56">sim3_ay_0-P159-Q159-S159</f>
        <v>-2354.4</v>
      </c>
      <c r="U159">
        <f t="shared" ref="U159:U222" si="57">R159-sim3_ax_0</f>
        <v>5886</v>
      </c>
      <c r="V159">
        <f t="shared" ref="V159:V222" si="58">(sim3_ay_0*B159) - (Q159*(B159-sim3_l_tx_0))-(0.5*B159*P159)-(S159*(B159-sim3_force_position_0))</f>
        <v>6121.4399999999987</v>
      </c>
      <c r="W159">
        <f t="shared" ref="W159:W222" si="59">U159/sim3_cross_section_area_0*10000</f>
        <v>781673.30677290831</v>
      </c>
      <c r="X159">
        <f>((V159*(0.5*sim3_depth_of_section_0))/(sim3_second_moment_x_0))*(100000000/1000)</f>
        <v>9030575.3424657509</v>
      </c>
      <c r="Y159">
        <f t="shared" ref="Y159:Y222" si="60">((T159*sim3_q_0)/(sim3_second_moment_x_0*sim3_thickness_web_0))</f>
        <v>-11334.529820864069</v>
      </c>
      <c r="Z159">
        <f t="shared" si="41"/>
        <v>9812248.6492386591</v>
      </c>
    </row>
    <row r="160" spans="1:26" x14ac:dyDescent="0.25">
      <c r="A160" s="1">
        <v>129</v>
      </c>
      <c r="B160" s="17">
        <f t="shared" si="42"/>
        <v>22.574999999999999</v>
      </c>
      <c r="C160">
        <f t="shared" si="43"/>
        <v>13088.330324999999</v>
      </c>
      <c r="D160">
        <f t="shared" si="44"/>
        <v>0</v>
      </c>
      <c r="E160">
        <f t="shared" si="45"/>
        <v>0</v>
      </c>
      <c r="F160">
        <f t="shared" si="46"/>
        <v>3924</v>
      </c>
      <c r="G160">
        <f t="shared" si="47"/>
        <v>-9355.1348249999974</v>
      </c>
      <c r="H160">
        <f t="shared" si="48"/>
        <v>41396.973749999997</v>
      </c>
      <c r="I160">
        <f t="shared" si="49"/>
        <v>-4597.640130937456</v>
      </c>
      <c r="J160">
        <f t="shared" si="50"/>
        <v>5497606.0756972106</v>
      </c>
      <c r="K160">
        <f t="shared" si="51"/>
        <v>-6782609.2553344974</v>
      </c>
      <c r="L160">
        <f t="shared" si="52"/>
        <v>-4503740.0039146459</v>
      </c>
      <c r="M160">
        <f t="shared" ref="M160:M223" si="61">(ABS(J160)+ABS(K160))/2+SQRT( ((ABS(J160)+ABS(K160))/2)^2 + 0 )</f>
        <v>12280215.331031708</v>
      </c>
      <c r="O160" s="29"/>
      <c r="P160">
        <v>0</v>
      </c>
      <c r="Q160">
        <f t="shared" si="53"/>
        <v>0</v>
      </c>
      <c r="R160">
        <f t="shared" si="54"/>
        <v>0</v>
      </c>
      <c r="S160">
        <f t="shared" si="55"/>
        <v>3924</v>
      </c>
      <c r="T160">
        <f t="shared" si="56"/>
        <v>-2354.4</v>
      </c>
      <c r="U160">
        <f t="shared" si="57"/>
        <v>5886</v>
      </c>
      <c r="V160">
        <f t="shared" si="58"/>
        <v>5709.4199999999983</v>
      </c>
      <c r="W160">
        <f t="shared" si="59"/>
        <v>781673.30677290831</v>
      </c>
      <c r="X160">
        <f>((V160*(0.5*sim3_depth_of_section_0))/(sim3_second_moment_x_0))*(100000000/1000)</f>
        <v>8422748.1559536327</v>
      </c>
      <c r="Y160">
        <f t="shared" si="60"/>
        <v>-11334.529820864069</v>
      </c>
      <c r="Z160">
        <f t="shared" ref="Z160:Z223" si="62">(ABS(W160)+ABS(X160))/2+SQRT( ((ABS(W160)+ABS(X160))/2)^2 + 0 )</f>
        <v>9204421.4627265409</v>
      </c>
    </row>
    <row r="161" spans="1:26" x14ac:dyDescent="0.25">
      <c r="A161" s="1">
        <v>130</v>
      </c>
      <c r="B161" s="17">
        <f t="shared" si="42"/>
        <v>22.75</v>
      </c>
      <c r="C161">
        <f t="shared" si="43"/>
        <v>13189.790250000002</v>
      </c>
      <c r="D161">
        <f t="shared" si="44"/>
        <v>0</v>
      </c>
      <c r="E161">
        <f t="shared" si="45"/>
        <v>0</v>
      </c>
      <c r="F161">
        <f t="shared" si="46"/>
        <v>3924</v>
      </c>
      <c r="G161">
        <f t="shared" si="47"/>
        <v>-9456.5947500000002</v>
      </c>
      <c r="H161">
        <f t="shared" si="48"/>
        <v>41396.973749999997</v>
      </c>
      <c r="I161">
        <f t="shared" si="49"/>
        <v>-6243.666468749987</v>
      </c>
      <c r="J161">
        <f t="shared" si="50"/>
        <v>5497606.0756972106</v>
      </c>
      <c r="K161">
        <f t="shared" si="51"/>
        <v>-9210888.3627502434</v>
      </c>
      <c r="L161">
        <f t="shared" si="52"/>
        <v>-4552584.743361433</v>
      </c>
      <c r="M161">
        <f t="shared" si="61"/>
        <v>14708494.438447453</v>
      </c>
      <c r="O161" s="29"/>
      <c r="P161">
        <v>0</v>
      </c>
      <c r="Q161">
        <f t="shared" si="53"/>
        <v>0</v>
      </c>
      <c r="R161">
        <f t="shared" si="54"/>
        <v>0</v>
      </c>
      <c r="S161">
        <f t="shared" si="55"/>
        <v>3924</v>
      </c>
      <c r="T161">
        <f t="shared" si="56"/>
        <v>-2354.4</v>
      </c>
      <c r="U161">
        <f t="shared" si="57"/>
        <v>5886</v>
      </c>
      <c r="V161">
        <f t="shared" si="58"/>
        <v>5297.4000000000015</v>
      </c>
      <c r="W161">
        <f t="shared" si="59"/>
        <v>781673.30677290831</v>
      </c>
      <c r="X161">
        <f>((V161*(0.5*sim3_depth_of_section_0))/(sim3_second_moment_x_0))*(100000000/1000)</f>
        <v>7814920.9694415191</v>
      </c>
      <c r="Y161">
        <f t="shared" si="60"/>
        <v>-11334.529820864069</v>
      </c>
      <c r="Z161">
        <f t="shared" si="62"/>
        <v>8596594.2762144282</v>
      </c>
    </row>
    <row r="162" spans="1:26" x14ac:dyDescent="0.25">
      <c r="A162" s="1">
        <v>131</v>
      </c>
      <c r="B162" s="17">
        <f t="shared" si="42"/>
        <v>22.924999999999997</v>
      </c>
      <c r="C162">
        <f t="shared" si="43"/>
        <v>13291.250174999999</v>
      </c>
      <c r="D162">
        <f t="shared" si="44"/>
        <v>0</v>
      </c>
      <c r="E162">
        <f t="shared" si="45"/>
        <v>0</v>
      </c>
      <c r="F162">
        <f t="shared" si="46"/>
        <v>3924</v>
      </c>
      <c r="G162">
        <f t="shared" si="47"/>
        <v>-9558.0546749999976</v>
      </c>
      <c r="H162">
        <f t="shared" si="48"/>
        <v>41396.973749999997</v>
      </c>
      <c r="I162">
        <f t="shared" si="49"/>
        <v>-7907.448293437461</v>
      </c>
      <c r="J162">
        <f t="shared" si="50"/>
        <v>5497606.0756972106</v>
      </c>
      <c r="K162">
        <f t="shared" si="51"/>
        <v>-11665361.022984661</v>
      </c>
      <c r="L162">
        <f t="shared" si="52"/>
        <v>-4601429.4828082183</v>
      </c>
      <c r="M162">
        <f t="shared" si="61"/>
        <v>17162967.098681871</v>
      </c>
      <c r="O162" s="29"/>
      <c r="P162">
        <v>0</v>
      </c>
      <c r="Q162">
        <f t="shared" si="53"/>
        <v>0</v>
      </c>
      <c r="R162">
        <f t="shared" si="54"/>
        <v>0</v>
      </c>
      <c r="S162">
        <f t="shared" si="55"/>
        <v>3924</v>
      </c>
      <c r="T162">
        <f t="shared" si="56"/>
        <v>-2354.4</v>
      </c>
      <c r="U162">
        <f t="shared" si="57"/>
        <v>5886</v>
      </c>
      <c r="V162">
        <f t="shared" si="58"/>
        <v>4885.3800000000047</v>
      </c>
      <c r="W162">
        <f t="shared" si="59"/>
        <v>781673.30677290831</v>
      </c>
      <c r="X162">
        <f>((V162*(0.5*sim3_depth_of_section_0))/(sim3_second_moment_x_0))*(100000000/1000)</f>
        <v>7207093.7829294065</v>
      </c>
      <c r="Y162">
        <f t="shared" si="60"/>
        <v>-11334.529820864069</v>
      </c>
      <c r="Z162">
        <f t="shared" si="62"/>
        <v>7988767.0897023147</v>
      </c>
    </row>
    <row r="163" spans="1:26" x14ac:dyDescent="0.25">
      <c r="A163" s="1">
        <v>132</v>
      </c>
      <c r="B163" s="17">
        <f t="shared" si="42"/>
        <v>23.099999999999998</v>
      </c>
      <c r="C163">
        <f t="shared" si="43"/>
        <v>13392.710099999998</v>
      </c>
      <c r="D163">
        <f t="shared" si="44"/>
        <v>0</v>
      </c>
      <c r="E163">
        <f t="shared" si="45"/>
        <v>0</v>
      </c>
      <c r="F163">
        <f t="shared" si="46"/>
        <v>3924</v>
      </c>
      <c r="G163">
        <f t="shared" si="47"/>
        <v>-9659.5145999999968</v>
      </c>
      <c r="H163">
        <f t="shared" si="48"/>
        <v>41396.973749999997</v>
      </c>
      <c r="I163">
        <f t="shared" si="49"/>
        <v>-9588.9856049999325</v>
      </c>
      <c r="J163">
        <f t="shared" si="50"/>
        <v>5497606.0756972106</v>
      </c>
      <c r="K163">
        <f t="shared" si="51"/>
        <v>-14146027.236037835</v>
      </c>
      <c r="L163">
        <f t="shared" si="52"/>
        <v>-4650274.2222550036</v>
      </c>
      <c r="M163">
        <f t="shared" si="61"/>
        <v>19643633.311735045</v>
      </c>
      <c r="O163" s="29"/>
      <c r="P163">
        <v>0</v>
      </c>
      <c r="Q163">
        <f t="shared" si="53"/>
        <v>0</v>
      </c>
      <c r="R163">
        <f t="shared" si="54"/>
        <v>0</v>
      </c>
      <c r="S163">
        <f t="shared" si="55"/>
        <v>3924</v>
      </c>
      <c r="T163">
        <f t="shared" si="56"/>
        <v>-2354.4</v>
      </c>
      <c r="U163">
        <f t="shared" si="57"/>
        <v>5886</v>
      </c>
      <c r="V163">
        <f t="shared" si="58"/>
        <v>4473.3600000000042</v>
      </c>
      <c r="W163">
        <f t="shared" si="59"/>
        <v>781673.30677290831</v>
      </c>
      <c r="X163">
        <f>((V163*(0.5*sim3_depth_of_section_0))/(sim3_second_moment_x_0))*(100000000/1000)</f>
        <v>6599266.5964172883</v>
      </c>
      <c r="Y163">
        <f t="shared" si="60"/>
        <v>-11334.529820864069</v>
      </c>
      <c r="Z163">
        <f t="shared" si="62"/>
        <v>7380939.9031901965</v>
      </c>
    </row>
    <row r="164" spans="1:26" x14ac:dyDescent="0.25">
      <c r="A164" s="1">
        <v>133</v>
      </c>
      <c r="B164" s="17">
        <f t="shared" si="42"/>
        <v>23.274999999999999</v>
      </c>
      <c r="C164">
        <f t="shared" si="43"/>
        <v>13494.170025000001</v>
      </c>
      <c r="D164">
        <f t="shared" si="44"/>
        <v>0</v>
      </c>
      <c r="E164">
        <f t="shared" si="45"/>
        <v>0</v>
      </c>
      <c r="F164">
        <f t="shared" si="46"/>
        <v>3924</v>
      </c>
      <c r="G164">
        <f t="shared" si="47"/>
        <v>-9760.9745249999996</v>
      </c>
      <c r="H164">
        <f t="shared" si="48"/>
        <v>41396.973749999997</v>
      </c>
      <c r="I164">
        <f t="shared" si="49"/>
        <v>-11288.278403437482</v>
      </c>
      <c r="J164">
        <f t="shared" si="50"/>
        <v>5497606.0756972106</v>
      </c>
      <c r="K164">
        <f t="shared" si="51"/>
        <v>-16652887.001909878</v>
      </c>
      <c r="L164">
        <f t="shared" si="52"/>
        <v>-4699118.9617017908</v>
      </c>
      <c r="M164">
        <f t="shared" si="61"/>
        <v>22150493.077607088</v>
      </c>
      <c r="O164" s="29"/>
      <c r="P164">
        <v>0</v>
      </c>
      <c r="Q164">
        <f t="shared" si="53"/>
        <v>0</v>
      </c>
      <c r="R164">
        <f t="shared" si="54"/>
        <v>0</v>
      </c>
      <c r="S164">
        <f t="shared" si="55"/>
        <v>3924</v>
      </c>
      <c r="T164">
        <f t="shared" si="56"/>
        <v>-2354.4</v>
      </c>
      <c r="U164">
        <f t="shared" si="57"/>
        <v>5886</v>
      </c>
      <c r="V164">
        <f t="shared" si="58"/>
        <v>4061.34</v>
      </c>
      <c r="W164">
        <f t="shared" si="59"/>
        <v>781673.30677290831</v>
      </c>
      <c r="X164">
        <f>((V164*(0.5*sim3_depth_of_section_0))/(sim3_second_moment_x_0))*(100000000/1000)</f>
        <v>5991439.4099051636</v>
      </c>
      <c r="Y164">
        <f t="shared" si="60"/>
        <v>-11334.529820864069</v>
      </c>
      <c r="Z164">
        <f t="shared" si="62"/>
        <v>6773112.7166780718</v>
      </c>
    </row>
    <row r="165" spans="1:26" x14ac:dyDescent="0.25">
      <c r="A165" s="1">
        <v>134</v>
      </c>
      <c r="B165" s="17">
        <f t="shared" si="42"/>
        <v>23.45</v>
      </c>
      <c r="C165">
        <f t="shared" si="43"/>
        <v>13595.62995</v>
      </c>
      <c r="D165">
        <f t="shared" si="44"/>
        <v>0</v>
      </c>
      <c r="E165">
        <f t="shared" si="45"/>
        <v>0</v>
      </c>
      <c r="F165">
        <f t="shared" si="46"/>
        <v>3924</v>
      </c>
      <c r="G165">
        <f t="shared" si="47"/>
        <v>-9862.4344499999988</v>
      </c>
      <c r="H165">
        <f t="shared" si="48"/>
        <v>41396.973749999997</v>
      </c>
      <c r="I165">
        <f t="shared" si="49"/>
        <v>-13005.326688749956</v>
      </c>
      <c r="J165">
        <f t="shared" si="50"/>
        <v>5497606.0756972106</v>
      </c>
      <c r="K165">
        <f t="shared" si="51"/>
        <v>-19185940.320600569</v>
      </c>
      <c r="L165">
        <f t="shared" si="52"/>
        <v>-4747963.701148577</v>
      </c>
      <c r="M165">
        <f t="shared" si="61"/>
        <v>24683546.396297779</v>
      </c>
      <c r="O165" s="29"/>
      <c r="P165">
        <v>0</v>
      </c>
      <c r="Q165">
        <f t="shared" si="53"/>
        <v>0</v>
      </c>
      <c r="R165">
        <f t="shared" si="54"/>
        <v>0</v>
      </c>
      <c r="S165">
        <f t="shared" si="55"/>
        <v>3924</v>
      </c>
      <c r="T165">
        <f t="shared" si="56"/>
        <v>-2354.4</v>
      </c>
      <c r="U165">
        <f t="shared" si="57"/>
        <v>5886</v>
      </c>
      <c r="V165">
        <f t="shared" si="58"/>
        <v>3649.3199999999997</v>
      </c>
      <c r="W165">
        <f t="shared" si="59"/>
        <v>781673.30677290831</v>
      </c>
      <c r="X165">
        <f>((V165*(0.5*sim3_depth_of_section_0))/(sim3_second_moment_x_0))*(100000000/1000)</f>
        <v>5383612.2233930444</v>
      </c>
      <c r="Y165">
        <f t="shared" si="60"/>
        <v>-11334.529820864069</v>
      </c>
      <c r="Z165">
        <f t="shared" si="62"/>
        <v>6165285.5301659526</v>
      </c>
    </row>
    <row r="166" spans="1:26" x14ac:dyDescent="0.25">
      <c r="A166" s="1">
        <v>135</v>
      </c>
      <c r="B166" s="17">
        <f t="shared" si="42"/>
        <v>23.625</v>
      </c>
      <c r="C166">
        <f t="shared" si="43"/>
        <v>13697.089875</v>
      </c>
      <c r="D166">
        <f t="shared" si="44"/>
        <v>0</v>
      </c>
      <c r="E166">
        <f t="shared" si="45"/>
        <v>0</v>
      </c>
      <c r="F166">
        <f t="shared" si="46"/>
        <v>3924</v>
      </c>
      <c r="G166">
        <f t="shared" si="47"/>
        <v>-9963.894374999998</v>
      </c>
      <c r="H166">
        <f t="shared" si="48"/>
        <v>41396.973749999997</v>
      </c>
      <c r="I166">
        <f t="shared" si="49"/>
        <v>-14740.130460937449</v>
      </c>
      <c r="J166">
        <f t="shared" si="50"/>
        <v>5497606.0756972106</v>
      </c>
      <c r="K166">
        <f t="shared" si="51"/>
        <v>-21745187.192110039</v>
      </c>
      <c r="L166">
        <f t="shared" si="52"/>
        <v>-4796808.4405953623</v>
      </c>
      <c r="M166">
        <f t="shared" si="61"/>
        <v>27242793.267807249</v>
      </c>
      <c r="O166" s="29"/>
      <c r="P166">
        <v>0</v>
      </c>
      <c r="Q166">
        <f t="shared" si="53"/>
        <v>0</v>
      </c>
      <c r="R166">
        <f t="shared" si="54"/>
        <v>0</v>
      </c>
      <c r="S166">
        <f t="shared" si="55"/>
        <v>3924</v>
      </c>
      <c r="T166">
        <f t="shared" si="56"/>
        <v>-2354.4</v>
      </c>
      <c r="U166">
        <f t="shared" si="57"/>
        <v>5886</v>
      </c>
      <c r="V166">
        <f t="shared" si="58"/>
        <v>3237.2999999999956</v>
      </c>
      <c r="W166">
        <f t="shared" si="59"/>
        <v>781673.30677290831</v>
      </c>
      <c r="X166">
        <f>((V166*(0.5*sim3_depth_of_section_0))/(sim3_second_moment_x_0))*(100000000/1000)</f>
        <v>4775785.0368809206</v>
      </c>
      <c r="Y166">
        <f t="shared" si="60"/>
        <v>-11334.529820864069</v>
      </c>
      <c r="Z166">
        <f t="shared" si="62"/>
        <v>5557458.3436538288</v>
      </c>
    </row>
    <row r="167" spans="1:26" x14ac:dyDescent="0.25">
      <c r="A167" s="1">
        <v>136</v>
      </c>
      <c r="B167" s="17">
        <f t="shared" si="42"/>
        <v>23.799999999999997</v>
      </c>
      <c r="C167">
        <f t="shared" si="43"/>
        <v>13798.549800000001</v>
      </c>
      <c r="D167">
        <f t="shared" si="44"/>
        <v>0</v>
      </c>
      <c r="E167">
        <f t="shared" si="45"/>
        <v>0</v>
      </c>
      <c r="F167">
        <f t="shared" si="46"/>
        <v>3924</v>
      </c>
      <c r="G167">
        <f t="shared" si="47"/>
        <v>-10065.354299999999</v>
      </c>
      <c r="H167">
        <f t="shared" si="48"/>
        <v>41396.973749999997</v>
      </c>
      <c r="I167">
        <f t="shared" si="49"/>
        <v>-16492.689719999944</v>
      </c>
      <c r="J167">
        <f t="shared" si="50"/>
        <v>5497606.0756972106</v>
      </c>
      <c r="K167">
        <f t="shared" si="51"/>
        <v>-24330627.616438273</v>
      </c>
      <c r="L167">
        <f t="shared" si="52"/>
        <v>-4845653.1800421486</v>
      </c>
      <c r="M167">
        <f t="shared" si="61"/>
        <v>29828233.692135483</v>
      </c>
      <c r="O167" s="29"/>
      <c r="P167">
        <v>0</v>
      </c>
      <c r="Q167">
        <f t="shared" si="53"/>
        <v>0</v>
      </c>
      <c r="R167">
        <f t="shared" si="54"/>
        <v>0</v>
      </c>
      <c r="S167">
        <f t="shared" si="55"/>
        <v>3924</v>
      </c>
      <c r="T167">
        <f t="shared" si="56"/>
        <v>-2354.4</v>
      </c>
      <c r="U167">
        <f t="shared" si="57"/>
        <v>5886</v>
      </c>
      <c r="V167">
        <f t="shared" si="58"/>
        <v>2825.2800000000061</v>
      </c>
      <c r="W167">
        <f t="shared" si="59"/>
        <v>781673.30677290831</v>
      </c>
      <c r="X167">
        <f>((V167*(0.5*sim3_depth_of_section_0))/(sim3_second_moment_x_0))*(100000000/1000)</f>
        <v>4167957.8503688183</v>
      </c>
      <c r="Y167">
        <f t="shared" si="60"/>
        <v>-11334.529820864069</v>
      </c>
      <c r="Z167">
        <f t="shared" si="62"/>
        <v>4949631.1571417265</v>
      </c>
    </row>
    <row r="168" spans="1:26" x14ac:dyDescent="0.25">
      <c r="A168" s="1">
        <v>137</v>
      </c>
      <c r="B168" s="17">
        <f t="shared" si="42"/>
        <v>23.974999999999998</v>
      </c>
      <c r="C168">
        <f t="shared" si="43"/>
        <v>13900.009725</v>
      </c>
      <c r="D168">
        <f t="shared" si="44"/>
        <v>0</v>
      </c>
      <c r="E168">
        <f t="shared" si="45"/>
        <v>0</v>
      </c>
      <c r="F168">
        <f t="shared" si="46"/>
        <v>3924</v>
      </c>
      <c r="G168">
        <f t="shared" si="47"/>
        <v>-10166.814224999998</v>
      </c>
      <c r="H168">
        <f t="shared" si="48"/>
        <v>41396.973749999997</v>
      </c>
      <c r="I168">
        <f t="shared" si="49"/>
        <v>-18263.00446593744</v>
      </c>
      <c r="J168">
        <f t="shared" si="50"/>
        <v>5497606.0756972106</v>
      </c>
      <c r="K168">
        <f t="shared" si="51"/>
        <v>-26942261.593585268</v>
      </c>
      <c r="L168">
        <f t="shared" si="52"/>
        <v>-4894497.9194889348</v>
      </c>
      <c r="M168">
        <f t="shared" si="61"/>
        <v>32439867.669282477</v>
      </c>
      <c r="O168" s="29"/>
      <c r="P168">
        <v>0</v>
      </c>
      <c r="Q168">
        <f t="shared" si="53"/>
        <v>0</v>
      </c>
      <c r="R168">
        <f t="shared" si="54"/>
        <v>0</v>
      </c>
      <c r="S168">
        <f t="shared" si="55"/>
        <v>3924</v>
      </c>
      <c r="T168">
        <f t="shared" si="56"/>
        <v>-2354.4</v>
      </c>
      <c r="U168">
        <f t="shared" si="57"/>
        <v>5886</v>
      </c>
      <c r="V168">
        <f t="shared" si="58"/>
        <v>2413.260000000002</v>
      </c>
      <c r="W168">
        <f t="shared" si="59"/>
        <v>781673.30677290831</v>
      </c>
      <c r="X168">
        <f>((V168*(0.5*sim3_depth_of_section_0))/(sim3_second_moment_x_0))*(100000000/1000)</f>
        <v>3560130.663856694</v>
      </c>
      <c r="Y168">
        <f t="shared" si="60"/>
        <v>-11334.529820864069</v>
      </c>
      <c r="Z168">
        <f t="shared" si="62"/>
        <v>4341803.9706296027</v>
      </c>
    </row>
    <row r="169" spans="1:26" x14ac:dyDescent="0.25">
      <c r="A169" s="1">
        <v>138</v>
      </c>
      <c r="B169" s="17">
        <f t="shared" si="42"/>
        <v>24.15</v>
      </c>
      <c r="C169">
        <f t="shared" si="43"/>
        <v>14001.469649999999</v>
      </c>
      <c r="D169">
        <f t="shared" si="44"/>
        <v>0</v>
      </c>
      <c r="E169">
        <f t="shared" si="45"/>
        <v>0</v>
      </c>
      <c r="F169">
        <f t="shared" si="46"/>
        <v>3924</v>
      </c>
      <c r="G169">
        <f t="shared" si="47"/>
        <v>-10268.274149999997</v>
      </c>
      <c r="H169">
        <f t="shared" si="48"/>
        <v>41396.973749999997</v>
      </c>
      <c r="I169">
        <f t="shared" si="49"/>
        <v>-20051.074698749944</v>
      </c>
      <c r="J169">
        <f t="shared" si="50"/>
        <v>5497606.0756972106</v>
      </c>
      <c r="K169">
        <f t="shared" si="51"/>
        <v>-29580089.123551022</v>
      </c>
      <c r="L169">
        <f t="shared" si="52"/>
        <v>-4943342.658935721</v>
      </c>
      <c r="M169">
        <f t="shared" si="61"/>
        <v>35077695.199248232</v>
      </c>
      <c r="O169" s="29"/>
      <c r="P169">
        <v>0</v>
      </c>
      <c r="Q169">
        <f t="shared" si="53"/>
        <v>0</v>
      </c>
      <c r="R169">
        <f t="shared" si="54"/>
        <v>0</v>
      </c>
      <c r="S169">
        <f t="shared" si="55"/>
        <v>3924</v>
      </c>
      <c r="T169">
        <f t="shared" si="56"/>
        <v>-2354.4</v>
      </c>
      <c r="U169">
        <f t="shared" si="57"/>
        <v>5886</v>
      </c>
      <c r="V169">
        <f t="shared" si="58"/>
        <v>2001.2400000000052</v>
      </c>
      <c r="W169">
        <f t="shared" si="59"/>
        <v>781673.30677290831</v>
      </c>
      <c r="X169">
        <f>((V169*(0.5*sim3_depth_of_section_0))/(sim3_second_moment_x_0))*(100000000/1000)</f>
        <v>2952303.4773445809</v>
      </c>
      <c r="Y169">
        <f t="shared" si="60"/>
        <v>-11334.529820864069</v>
      </c>
      <c r="Z169">
        <f t="shared" si="62"/>
        <v>3733976.7841174891</v>
      </c>
    </row>
    <row r="170" spans="1:26" x14ac:dyDescent="0.25">
      <c r="A170" s="1">
        <v>139</v>
      </c>
      <c r="B170" s="17">
        <f t="shared" si="42"/>
        <v>24.324999999999999</v>
      </c>
      <c r="C170">
        <f t="shared" si="43"/>
        <v>14102.929575000002</v>
      </c>
      <c r="D170">
        <f t="shared" si="44"/>
        <v>0</v>
      </c>
      <c r="E170">
        <f t="shared" si="45"/>
        <v>0</v>
      </c>
      <c r="F170">
        <f t="shared" si="46"/>
        <v>3924</v>
      </c>
      <c r="G170">
        <f t="shared" si="47"/>
        <v>-10369.734075</v>
      </c>
      <c r="H170">
        <f t="shared" si="48"/>
        <v>41396.973749999997</v>
      </c>
      <c r="I170">
        <f t="shared" si="49"/>
        <v>-21856.900418437472</v>
      </c>
      <c r="J170">
        <f t="shared" si="50"/>
        <v>5497606.0756972106</v>
      </c>
      <c r="K170">
        <f t="shared" si="51"/>
        <v>-32244110.206335574</v>
      </c>
      <c r="L170">
        <f t="shared" si="52"/>
        <v>-4992187.3983825073</v>
      </c>
      <c r="M170">
        <f t="shared" si="61"/>
        <v>37741716.282032788</v>
      </c>
      <c r="O170" s="29"/>
      <c r="P170">
        <v>0</v>
      </c>
      <c r="Q170">
        <f t="shared" si="53"/>
        <v>0</v>
      </c>
      <c r="R170">
        <f t="shared" si="54"/>
        <v>0</v>
      </c>
      <c r="S170">
        <f t="shared" si="55"/>
        <v>3924</v>
      </c>
      <c r="T170">
        <f t="shared" si="56"/>
        <v>-2354.4</v>
      </c>
      <c r="U170">
        <f t="shared" si="57"/>
        <v>5886</v>
      </c>
      <c r="V170">
        <f t="shared" si="58"/>
        <v>1589.2200000000012</v>
      </c>
      <c r="W170">
        <f t="shared" si="59"/>
        <v>781673.30677290831</v>
      </c>
      <c r="X170">
        <f>((V170*(0.5*sim3_depth_of_section_0))/(sim3_second_moment_x_0))*(100000000/1000)</f>
        <v>2344476.2908324571</v>
      </c>
      <c r="Y170">
        <f t="shared" si="60"/>
        <v>-11334.529820864069</v>
      </c>
      <c r="Z170">
        <f t="shared" si="62"/>
        <v>3126149.5976053653</v>
      </c>
    </row>
    <row r="171" spans="1:26" x14ac:dyDescent="0.25">
      <c r="A171" s="1">
        <v>140</v>
      </c>
      <c r="B171" s="17">
        <f t="shared" si="42"/>
        <v>24.5</v>
      </c>
      <c r="C171">
        <f t="shared" si="43"/>
        <v>14204.389500000001</v>
      </c>
      <c r="D171">
        <f t="shared" si="44"/>
        <v>0</v>
      </c>
      <c r="E171">
        <f t="shared" si="45"/>
        <v>0</v>
      </c>
      <c r="F171">
        <f t="shared" si="46"/>
        <v>3924</v>
      </c>
      <c r="G171">
        <f t="shared" si="47"/>
        <v>-10471.194</v>
      </c>
      <c r="H171">
        <f t="shared" si="48"/>
        <v>41396.973749999997</v>
      </c>
      <c r="I171">
        <f t="shared" si="49"/>
        <v>-23680.481624999957</v>
      </c>
      <c r="J171">
        <f t="shared" si="50"/>
        <v>5497606.0756972106</v>
      </c>
      <c r="K171">
        <f t="shared" si="51"/>
        <v>-34934324.841938823</v>
      </c>
      <c r="L171">
        <f t="shared" si="52"/>
        <v>-5041032.1378292935</v>
      </c>
      <c r="M171">
        <f t="shared" si="61"/>
        <v>40431930.917636037</v>
      </c>
      <c r="O171" s="29"/>
      <c r="P171">
        <v>0</v>
      </c>
      <c r="Q171">
        <f t="shared" si="53"/>
        <v>0</v>
      </c>
      <c r="R171">
        <f t="shared" si="54"/>
        <v>0</v>
      </c>
      <c r="S171">
        <f t="shared" si="55"/>
        <v>3924</v>
      </c>
      <c r="T171">
        <f t="shared" si="56"/>
        <v>-2354.4</v>
      </c>
      <c r="U171">
        <f t="shared" si="57"/>
        <v>5886</v>
      </c>
      <c r="V171">
        <f t="shared" si="58"/>
        <v>1177.1999999999971</v>
      </c>
      <c r="W171">
        <f t="shared" si="59"/>
        <v>781673.30677290831</v>
      </c>
      <c r="X171">
        <f>((V171*(0.5*sim3_depth_of_section_0))/(sim3_second_moment_x_0))*(100000000/1000)</f>
        <v>1736649.1043203329</v>
      </c>
      <c r="Y171">
        <f t="shared" si="60"/>
        <v>-11334.529820864069</v>
      </c>
      <c r="Z171">
        <f t="shared" si="62"/>
        <v>2518322.4110932411</v>
      </c>
    </row>
    <row r="172" spans="1:26" x14ac:dyDescent="0.25">
      <c r="A172" s="1">
        <v>141</v>
      </c>
      <c r="B172" s="17">
        <f t="shared" si="42"/>
        <v>24.674999999999997</v>
      </c>
      <c r="C172">
        <f t="shared" si="43"/>
        <v>14305.849424999999</v>
      </c>
      <c r="D172">
        <f t="shared" si="44"/>
        <v>0</v>
      </c>
      <c r="E172">
        <f t="shared" si="45"/>
        <v>0</v>
      </c>
      <c r="F172">
        <f t="shared" si="46"/>
        <v>3924</v>
      </c>
      <c r="G172">
        <f t="shared" si="47"/>
        <v>-10572.653924999997</v>
      </c>
      <c r="H172">
        <f t="shared" si="48"/>
        <v>41396.973749999997</v>
      </c>
      <c r="I172">
        <f t="shared" si="49"/>
        <v>-25521.818318437443</v>
      </c>
      <c r="J172">
        <f t="shared" si="50"/>
        <v>5497606.0756972106</v>
      </c>
      <c r="K172">
        <f t="shared" si="51"/>
        <v>-37650733.030360818</v>
      </c>
      <c r="L172">
        <f t="shared" si="52"/>
        <v>-5089876.8772760788</v>
      </c>
      <c r="M172">
        <f t="shared" si="61"/>
        <v>43148339.106058031</v>
      </c>
      <c r="O172" s="29"/>
      <c r="P172">
        <v>0</v>
      </c>
      <c r="Q172">
        <f t="shared" si="53"/>
        <v>0</v>
      </c>
      <c r="R172">
        <f t="shared" si="54"/>
        <v>0</v>
      </c>
      <c r="S172">
        <f t="shared" si="55"/>
        <v>3924</v>
      </c>
      <c r="T172">
        <f t="shared" si="56"/>
        <v>-2354.4</v>
      </c>
      <c r="U172">
        <f t="shared" si="57"/>
        <v>5886</v>
      </c>
      <c r="V172">
        <f t="shared" si="58"/>
        <v>765.18000000000029</v>
      </c>
      <c r="W172">
        <f t="shared" si="59"/>
        <v>781673.30677290831</v>
      </c>
      <c r="X172">
        <f>((V172*(0.5*sim3_depth_of_section_0))/(sim3_second_moment_x_0))*(100000000/1000)</f>
        <v>1128821.9178082196</v>
      </c>
      <c r="Y172">
        <f t="shared" si="60"/>
        <v>-11334.529820864069</v>
      </c>
      <c r="Z172">
        <f t="shared" si="62"/>
        <v>1910495.224581128</v>
      </c>
    </row>
    <row r="173" spans="1:26" x14ac:dyDescent="0.25">
      <c r="A173" s="1">
        <v>142</v>
      </c>
      <c r="B173" s="17">
        <f t="shared" si="42"/>
        <v>24.849999999999998</v>
      </c>
      <c r="C173">
        <f t="shared" si="43"/>
        <v>14407.309350000001</v>
      </c>
      <c r="D173">
        <f t="shared" si="44"/>
        <v>0</v>
      </c>
      <c r="E173">
        <f t="shared" si="45"/>
        <v>0</v>
      </c>
      <c r="F173">
        <f t="shared" si="46"/>
        <v>3924</v>
      </c>
      <c r="G173">
        <f t="shared" si="47"/>
        <v>-10674.11385</v>
      </c>
      <c r="H173">
        <f t="shared" si="48"/>
        <v>41396.973749999997</v>
      </c>
      <c r="I173">
        <f t="shared" si="49"/>
        <v>-27380.910498749989</v>
      </c>
      <c r="J173">
        <f t="shared" si="50"/>
        <v>5497606.0756972106</v>
      </c>
      <c r="K173">
        <f t="shared" si="51"/>
        <v>-40393334.771601669</v>
      </c>
      <c r="L173">
        <f t="shared" si="52"/>
        <v>-5138721.616722866</v>
      </c>
      <c r="M173">
        <f t="shared" si="61"/>
        <v>45890940.847298883</v>
      </c>
      <c r="O173" s="29"/>
      <c r="P173">
        <v>0</v>
      </c>
      <c r="Q173">
        <f t="shared" si="53"/>
        <v>0</v>
      </c>
      <c r="R173">
        <f t="shared" si="54"/>
        <v>0</v>
      </c>
      <c r="S173">
        <f t="shared" si="55"/>
        <v>3924</v>
      </c>
      <c r="T173">
        <f t="shared" si="56"/>
        <v>-2354.4</v>
      </c>
      <c r="U173">
        <f t="shared" si="57"/>
        <v>5886</v>
      </c>
      <c r="V173">
        <f t="shared" si="58"/>
        <v>353.16000000000349</v>
      </c>
      <c r="W173">
        <f t="shared" si="59"/>
        <v>781673.30677290831</v>
      </c>
      <c r="X173">
        <f>((V173*(0.5*sim3_depth_of_section_0))/(sim3_second_moment_x_0))*(100000000/1000)</f>
        <v>520994.7312961063</v>
      </c>
      <c r="Y173">
        <f t="shared" si="60"/>
        <v>-11334.529820864069</v>
      </c>
      <c r="Z173">
        <f t="shared" si="62"/>
        <v>1302668.0380690147</v>
      </c>
    </row>
    <row r="174" spans="1:26" x14ac:dyDescent="0.25">
      <c r="A174" s="1">
        <v>143</v>
      </c>
      <c r="B174" s="17">
        <f t="shared" si="42"/>
        <v>25.024999999999999</v>
      </c>
      <c r="C174">
        <f t="shared" si="43"/>
        <v>14508.769275000001</v>
      </c>
      <c r="D174">
        <f t="shared" si="44"/>
        <v>-16558.789499999999</v>
      </c>
      <c r="E174">
        <f t="shared" si="45"/>
        <v>-41396.973749999997</v>
      </c>
      <c r="F174">
        <f t="shared" si="46"/>
        <v>3924</v>
      </c>
      <c r="G174">
        <f t="shared" si="47"/>
        <v>5783.215725</v>
      </c>
      <c r="H174">
        <f t="shared" si="48"/>
        <v>0</v>
      </c>
      <c r="I174">
        <f t="shared" si="49"/>
        <v>-28843.788428437474</v>
      </c>
      <c r="J174">
        <f t="shared" si="50"/>
        <v>0</v>
      </c>
      <c r="K174">
        <f t="shared" si="51"/>
        <v>-42551426.554070033</v>
      </c>
      <c r="L174">
        <f t="shared" si="52"/>
        <v>2784150.1484668073</v>
      </c>
      <c r="M174">
        <f t="shared" si="61"/>
        <v>42551426.554070033</v>
      </c>
      <c r="O174" s="29"/>
      <c r="P174">
        <v>0</v>
      </c>
      <c r="Q174">
        <f t="shared" si="53"/>
        <v>-2354.4</v>
      </c>
      <c r="R174">
        <f t="shared" si="54"/>
        <v>-5886</v>
      </c>
      <c r="S174">
        <f t="shared" si="55"/>
        <v>3924</v>
      </c>
      <c r="T174">
        <f t="shared" si="56"/>
        <v>0</v>
      </c>
      <c r="U174">
        <f t="shared" si="57"/>
        <v>0</v>
      </c>
      <c r="V174">
        <f t="shared" si="58"/>
        <v>0</v>
      </c>
      <c r="W174">
        <f t="shared" si="59"/>
        <v>0</v>
      </c>
      <c r="X174">
        <f>((V174*(0.5*sim3_depth_of_section_0))/(sim3_second_moment_x_0))*(100000000/1000)</f>
        <v>0</v>
      </c>
      <c r="Y174">
        <f t="shared" si="60"/>
        <v>0</v>
      </c>
      <c r="Z174">
        <f t="shared" si="62"/>
        <v>0</v>
      </c>
    </row>
    <row r="175" spans="1:26" x14ac:dyDescent="0.25">
      <c r="A175" s="1">
        <v>144</v>
      </c>
      <c r="B175" s="17">
        <f t="shared" si="42"/>
        <v>25.2</v>
      </c>
      <c r="C175">
        <f t="shared" si="43"/>
        <v>14610.2292</v>
      </c>
      <c r="D175">
        <f t="shared" si="44"/>
        <v>-16558.789499999999</v>
      </c>
      <c r="E175">
        <f t="shared" si="45"/>
        <v>-41396.973749999997</v>
      </c>
      <c r="F175">
        <f t="shared" si="46"/>
        <v>3924</v>
      </c>
      <c r="G175">
        <f t="shared" si="47"/>
        <v>5681.7558000000008</v>
      </c>
      <c r="H175">
        <f t="shared" si="48"/>
        <v>0</v>
      </c>
      <c r="I175">
        <f t="shared" si="49"/>
        <v>-27840.603419999949</v>
      </c>
      <c r="J175">
        <f t="shared" si="50"/>
        <v>0</v>
      </c>
      <c r="K175">
        <f t="shared" si="51"/>
        <v>-41071490.819810249</v>
      </c>
      <c r="L175">
        <f t="shared" si="52"/>
        <v>2735305.4090200216</v>
      </c>
      <c r="M175">
        <f t="shared" si="61"/>
        <v>41071490.819810249</v>
      </c>
      <c r="O175" s="29"/>
      <c r="P175">
        <v>0</v>
      </c>
      <c r="Q175">
        <f t="shared" si="53"/>
        <v>-2354.4</v>
      </c>
      <c r="R175">
        <f t="shared" si="54"/>
        <v>-5886</v>
      </c>
      <c r="S175">
        <f t="shared" si="55"/>
        <v>3924</v>
      </c>
      <c r="T175">
        <f t="shared" si="56"/>
        <v>0</v>
      </c>
      <c r="U175">
        <f t="shared" si="57"/>
        <v>0</v>
      </c>
      <c r="V175">
        <f t="shared" si="58"/>
        <v>0</v>
      </c>
      <c r="W175">
        <f t="shared" si="59"/>
        <v>0</v>
      </c>
      <c r="X175">
        <f>((V175*(0.5*sim3_depth_of_section_0))/(sim3_second_moment_x_0))*(100000000/1000)</f>
        <v>0</v>
      </c>
      <c r="Y175">
        <f t="shared" si="60"/>
        <v>0</v>
      </c>
      <c r="Z175">
        <f t="shared" si="62"/>
        <v>0</v>
      </c>
    </row>
    <row r="176" spans="1:26" x14ac:dyDescent="0.25">
      <c r="A176" s="1">
        <v>145</v>
      </c>
      <c r="B176" s="17">
        <f t="shared" si="42"/>
        <v>25.375</v>
      </c>
      <c r="C176">
        <f t="shared" si="43"/>
        <v>14711.689125000003</v>
      </c>
      <c r="D176">
        <f t="shared" si="44"/>
        <v>-16558.789499999999</v>
      </c>
      <c r="E176">
        <f t="shared" si="45"/>
        <v>-41396.973749999997</v>
      </c>
      <c r="F176">
        <f t="shared" si="46"/>
        <v>3924</v>
      </c>
      <c r="G176">
        <f t="shared" si="47"/>
        <v>5580.295874999998</v>
      </c>
      <c r="H176">
        <f t="shared" si="48"/>
        <v>0</v>
      </c>
      <c r="I176">
        <f t="shared" si="49"/>
        <v>-26855.173898437497</v>
      </c>
      <c r="J176">
        <f t="shared" si="50"/>
        <v>0</v>
      </c>
      <c r="K176">
        <f t="shared" si="51"/>
        <v>-39617748.638369329</v>
      </c>
      <c r="L176">
        <f t="shared" si="52"/>
        <v>2686460.6695732339</v>
      </c>
      <c r="M176">
        <f t="shared" si="61"/>
        <v>39617748.638369329</v>
      </c>
      <c r="O176" s="29"/>
      <c r="P176">
        <v>0</v>
      </c>
      <c r="Q176">
        <f t="shared" si="53"/>
        <v>-2354.4</v>
      </c>
      <c r="R176">
        <f t="shared" si="54"/>
        <v>-5886</v>
      </c>
      <c r="S176">
        <f t="shared" si="55"/>
        <v>3924</v>
      </c>
      <c r="T176">
        <f t="shared" si="56"/>
        <v>0</v>
      </c>
      <c r="U176">
        <f t="shared" si="57"/>
        <v>0</v>
      </c>
      <c r="V176">
        <f t="shared" si="58"/>
        <v>0</v>
      </c>
      <c r="W176">
        <f t="shared" si="59"/>
        <v>0</v>
      </c>
      <c r="X176">
        <f>((V176*(0.5*sim3_depth_of_section_0))/(sim3_second_moment_x_0))*(100000000/1000)</f>
        <v>0</v>
      </c>
      <c r="Y176">
        <f t="shared" si="60"/>
        <v>0</v>
      </c>
      <c r="Z176">
        <f t="shared" si="62"/>
        <v>0</v>
      </c>
    </row>
    <row r="177" spans="1:26" x14ac:dyDescent="0.25">
      <c r="A177" s="1">
        <v>146</v>
      </c>
      <c r="B177" s="17">
        <f t="shared" si="42"/>
        <v>25.549999999999997</v>
      </c>
      <c r="C177">
        <f t="shared" si="43"/>
        <v>14813.14905</v>
      </c>
      <c r="D177">
        <f t="shared" si="44"/>
        <v>-16558.789499999999</v>
      </c>
      <c r="E177">
        <f t="shared" si="45"/>
        <v>-41396.973749999997</v>
      </c>
      <c r="F177">
        <f t="shared" si="46"/>
        <v>3924</v>
      </c>
      <c r="G177">
        <f t="shared" si="47"/>
        <v>5478.8359500000006</v>
      </c>
      <c r="H177">
        <f t="shared" si="48"/>
        <v>0</v>
      </c>
      <c r="I177">
        <f t="shared" si="49"/>
        <v>-25887.499863750018</v>
      </c>
      <c r="J177">
        <f t="shared" si="50"/>
        <v>0</v>
      </c>
      <c r="K177">
        <f t="shared" si="51"/>
        <v>-38190200.009747125</v>
      </c>
      <c r="L177">
        <f t="shared" si="52"/>
        <v>2637615.9301264491</v>
      </c>
      <c r="M177">
        <f t="shared" si="61"/>
        <v>38190200.009747125</v>
      </c>
      <c r="O177" s="29"/>
      <c r="P177">
        <v>0</v>
      </c>
      <c r="Q177">
        <f t="shared" si="53"/>
        <v>-2354.4</v>
      </c>
      <c r="R177">
        <f t="shared" si="54"/>
        <v>-5886</v>
      </c>
      <c r="S177">
        <f t="shared" si="55"/>
        <v>3924</v>
      </c>
      <c r="T177">
        <f t="shared" si="56"/>
        <v>0</v>
      </c>
      <c r="U177">
        <f t="shared" si="57"/>
        <v>0</v>
      </c>
      <c r="V177">
        <f t="shared" si="58"/>
        <v>0</v>
      </c>
      <c r="W177">
        <f t="shared" si="59"/>
        <v>0</v>
      </c>
      <c r="X177">
        <f>((V177*(0.5*sim3_depth_of_section_0))/(sim3_second_moment_x_0))*(100000000/1000)</f>
        <v>0</v>
      </c>
      <c r="Y177">
        <f t="shared" si="60"/>
        <v>0</v>
      </c>
      <c r="Z177">
        <f t="shared" si="62"/>
        <v>0</v>
      </c>
    </row>
    <row r="178" spans="1:26" x14ac:dyDescent="0.25">
      <c r="A178" s="1">
        <v>147</v>
      </c>
      <c r="B178" s="17">
        <f t="shared" si="42"/>
        <v>25.724999999999998</v>
      </c>
      <c r="C178">
        <f t="shared" si="43"/>
        <v>14914.608974999999</v>
      </c>
      <c r="D178">
        <f t="shared" si="44"/>
        <v>-16558.789499999999</v>
      </c>
      <c r="E178">
        <f t="shared" si="45"/>
        <v>-41396.973749999997</v>
      </c>
      <c r="F178">
        <f t="shared" si="46"/>
        <v>3924</v>
      </c>
      <c r="G178">
        <f t="shared" si="47"/>
        <v>5377.3760250000014</v>
      </c>
      <c r="H178">
        <f t="shared" si="48"/>
        <v>0</v>
      </c>
      <c r="I178">
        <f t="shared" si="49"/>
        <v>-24937.581315937481</v>
      </c>
      <c r="J178">
        <f t="shared" si="50"/>
        <v>0</v>
      </c>
      <c r="K178">
        <f t="shared" si="51"/>
        <v>-36788844.933943599</v>
      </c>
      <c r="L178">
        <f t="shared" si="52"/>
        <v>2588771.1906796633</v>
      </c>
      <c r="M178">
        <f t="shared" si="61"/>
        <v>36788844.933943599</v>
      </c>
      <c r="O178" s="29"/>
      <c r="P178">
        <v>0</v>
      </c>
      <c r="Q178">
        <f t="shared" si="53"/>
        <v>-2354.4</v>
      </c>
      <c r="R178">
        <f t="shared" si="54"/>
        <v>-5886</v>
      </c>
      <c r="S178">
        <f t="shared" si="55"/>
        <v>3924</v>
      </c>
      <c r="T178">
        <f t="shared" si="56"/>
        <v>0</v>
      </c>
      <c r="U178">
        <f t="shared" si="57"/>
        <v>0</v>
      </c>
      <c r="V178">
        <f t="shared" si="58"/>
        <v>0</v>
      </c>
      <c r="W178">
        <f t="shared" si="59"/>
        <v>0</v>
      </c>
      <c r="X178">
        <f>((V178*(0.5*sim3_depth_of_section_0))/(sim3_second_moment_x_0))*(100000000/1000)</f>
        <v>0</v>
      </c>
      <c r="Y178">
        <f t="shared" si="60"/>
        <v>0</v>
      </c>
      <c r="Z178">
        <f t="shared" si="62"/>
        <v>0</v>
      </c>
    </row>
    <row r="179" spans="1:26" x14ac:dyDescent="0.25">
      <c r="A179" s="1">
        <v>148</v>
      </c>
      <c r="B179" s="17">
        <f t="shared" si="42"/>
        <v>25.9</v>
      </c>
      <c r="C179">
        <f t="shared" si="43"/>
        <v>15016.068900000002</v>
      </c>
      <c r="D179">
        <f t="shared" si="44"/>
        <v>-16558.789499999999</v>
      </c>
      <c r="E179">
        <f t="shared" si="45"/>
        <v>-41396.973749999997</v>
      </c>
      <c r="F179">
        <f t="shared" si="46"/>
        <v>3924</v>
      </c>
      <c r="G179">
        <f t="shared" si="47"/>
        <v>5275.9160999999986</v>
      </c>
      <c r="H179">
        <f t="shared" si="48"/>
        <v>0</v>
      </c>
      <c r="I179">
        <f t="shared" si="49"/>
        <v>-24005.418255000011</v>
      </c>
      <c r="J179">
        <f t="shared" si="50"/>
        <v>0</v>
      </c>
      <c r="K179">
        <f t="shared" si="51"/>
        <v>-35413683.410958923</v>
      </c>
      <c r="L179">
        <f t="shared" si="52"/>
        <v>2539926.4512328757</v>
      </c>
      <c r="M179">
        <f t="shared" si="61"/>
        <v>35413683.410958923</v>
      </c>
      <c r="O179" s="29"/>
      <c r="P179">
        <v>0</v>
      </c>
      <c r="Q179">
        <f t="shared" si="53"/>
        <v>-2354.4</v>
      </c>
      <c r="R179">
        <f t="shared" si="54"/>
        <v>-5886</v>
      </c>
      <c r="S179">
        <f t="shared" si="55"/>
        <v>3924</v>
      </c>
      <c r="T179">
        <f t="shared" si="56"/>
        <v>0</v>
      </c>
      <c r="U179">
        <f t="shared" si="57"/>
        <v>0</v>
      </c>
      <c r="V179">
        <f t="shared" si="58"/>
        <v>0</v>
      </c>
      <c r="W179">
        <f t="shared" si="59"/>
        <v>0</v>
      </c>
      <c r="X179">
        <f>((V179*(0.5*sim3_depth_of_section_0))/(sim3_second_moment_x_0))*(100000000/1000)</f>
        <v>0</v>
      </c>
      <c r="Y179">
        <f t="shared" si="60"/>
        <v>0</v>
      </c>
      <c r="Z179">
        <f t="shared" si="62"/>
        <v>0</v>
      </c>
    </row>
    <row r="180" spans="1:26" x14ac:dyDescent="0.25">
      <c r="A180" s="1">
        <v>149</v>
      </c>
      <c r="B180" s="17">
        <f t="shared" si="42"/>
        <v>26.074999999999999</v>
      </c>
      <c r="C180">
        <f t="shared" si="43"/>
        <v>15117.528825000001</v>
      </c>
      <c r="D180">
        <f t="shared" si="44"/>
        <v>-16558.789499999999</v>
      </c>
      <c r="E180">
        <f t="shared" si="45"/>
        <v>-41396.973749999997</v>
      </c>
      <c r="F180">
        <f t="shared" si="46"/>
        <v>3924</v>
      </c>
      <c r="G180">
        <f t="shared" si="47"/>
        <v>5174.4561749999993</v>
      </c>
      <c r="H180">
        <f t="shared" si="48"/>
        <v>0</v>
      </c>
      <c r="I180">
        <f t="shared" si="49"/>
        <v>-23091.010680937477</v>
      </c>
      <c r="J180">
        <f t="shared" si="50"/>
        <v>0</v>
      </c>
      <c r="K180">
        <f t="shared" si="51"/>
        <v>-34064715.440792903</v>
      </c>
      <c r="L180">
        <f t="shared" si="52"/>
        <v>2491081.7117860904</v>
      </c>
      <c r="M180">
        <f t="shared" si="61"/>
        <v>34064715.440792903</v>
      </c>
      <c r="O180" s="29"/>
      <c r="P180">
        <v>0</v>
      </c>
      <c r="Q180">
        <f t="shared" si="53"/>
        <v>-2354.4</v>
      </c>
      <c r="R180">
        <f t="shared" si="54"/>
        <v>-5886</v>
      </c>
      <c r="S180">
        <f t="shared" si="55"/>
        <v>3924</v>
      </c>
      <c r="T180">
        <f t="shared" si="56"/>
        <v>0</v>
      </c>
      <c r="U180">
        <f t="shared" si="57"/>
        <v>0</v>
      </c>
      <c r="V180">
        <f t="shared" si="58"/>
        <v>0</v>
      </c>
      <c r="W180">
        <f t="shared" si="59"/>
        <v>0</v>
      </c>
      <c r="X180">
        <f>((V180*(0.5*sim3_depth_of_section_0))/(sim3_second_moment_x_0))*(100000000/1000)</f>
        <v>0</v>
      </c>
      <c r="Y180">
        <f t="shared" si="60"/>
        <v>0</v>
      </c>
      <c r="Z180">
        <f t="shared" si="62"/>
        <v>0</v>
      </c>
    </row>
    <row r="181" spans="1:26" x14ac:dyDescent="0.25">
      <c r="A181" s="1">
        <v>150</v>
      </c>
      <c r="B181" s="17">
        <f t="shared" si="42"/>
        <v>26.25</v>
      </c>
      <c r="C181">
        <f t="shared" si="43"/>
        <v>15218.98875</v>
      </c>
      <c r="D181">
        <f t="shared" si="44"/>
        <v>-16558.789499999999</v>
      </c>
      <c r="E181">
        <f t="shared" si="45"/>
        <v>-41396.973749999997</v>
      </c>
      <c r="F181">
        <f t="shared" si="46"/>
        <v>3924</v>
      </c>
      <c r="G181">
        <f t="shared" si="47"/>
        <v>5072.9962500000001</v>
      </c>
      <c r="H181">
        <f t="shared" si="48"/>
        <v>0</v>
      </c>
      <c r="I181">
        <f t="shared" si="49"/>
        <v>-22194.358593749959</v>
      </c>
      <c r="J181">
        <f t="shared" si="50"/>
        <v>0</v>
      </c>
      <c r="K181">
        <f t="shared" si="51"/>
        <v>-32741941.02344567</v>
      </c>
      <c r="L181">
        <f t="shared" si="52"/>
        <v>2442236.9723393046</v>
      </c>
      <c r="M181">
        <f t="shared" si="61"/>
        <v>32741941.02344567</v>
      </c>
      <c r="O181" s="29"/>
      <c r="P181">
        <v>0</v>
      </c>
      <c r="Q181">
        <f t="shared" si="53"/>
        <v>-2354.4</v>
      </c>
      <c r="R181">
        <f t="shared" si="54"/>
        <v>-5886</v>
      </c>
      <c r="S181">
        <f t="shared" si="55"/>
        <v>3924</v>
      </c>
      <c r="T181">
        <f t="shared" si="56"/>
        <v>0</v>
      </c>
      <c r="U181">
        <f t="shared" si="57"/>
        <v>0</v>
      </c>
      <c r="V181">
        <f t="shared" si="58"/>
        <v>0</v>
      </c>
      <c r="W181">
        <f t="shared" si="59"/>
        <v>0</v>
      </c>
      <c r="X181">
        <f>((V181*(0.5*sim3_depth_of_section_0))/(sim3_second_moment_x_0))*(100000000/1000)</f>
        <v>0</v>
      </c>
      <c r="Y181">
        <f t="shared" si="60"/>
        <v>0</v>
      </c>
      <c r="Z181">
        <f t="shared" si="62"/>
        <v>0</v>
      </c>
    </row>
    <row r="182" spans="1:26" x14ac:dyDescent="0.25">
      <c r="A182" s="1">
        <v>151</v>
      </c>
      <c r="B182" s="17">
        <f t="shared" si="42"/>
        <v>26.424999999999997</v>
      </c>
      <c r="C182">
        <f t="shared" si="43"/>
        <v>15320.448675</v>
      </c>
      <c r="D182">
        <f t="shared" si="44"/>
        <v>-16558.789499999999</v>
      </c>
      <c r="E182">
        <f t="shared" si="45"/>
        <v>-41396.973749999997</v>
      </c>
      <c r="F182">
        <f t="shared" si="46"/>
        <v>3924</v>
      </c>
      <c r="G182">
        <f t="shared" si="47"/>
        <v>4971.5363250000009</v>
      </c>
      <c r="H182">
        <f t="shared" si="48"/>
        <v>0</v>
      </c>
      <c r="I182">
        <f t="shared" si="49"/>
        <v>-21315.461993437471</v>
      </c>
      <c r="J182">
        <f t="shared" si="50"/>
        <v>0</v>
      </c>
      <c r="K182">
        <f t="shared" si="51"/>
        <v>-31445360.158917237</v>
      </c>
      <c r="L182">
        <f t="shared" si="52"/>
        <v>2393392.2328925189</v>
      </c>
      <c r="M182">
        <f t="shared" si="61"/>
        <v>31445360.158917237</v>
      </c>
      <c r="O182" s="29"/>
      <c r="P182">
        <v>0</v>
      </c>
      <c r="Q182">
        <f t="shared" si="53"/>
        <v>-2354.4</v>
      </c>
      <c r="R182">
        <f t="shared" si="54"/>
        <v>-5886</v>
      </c>
      <c r="S182">
        <f t="shared" si="55"/>
        <v>3924</v>
      </c>
      <c r="T182">
        <f t="shared" si="56"/>
        <v>0</v>
      </c>
      <c r="U182">
        <f t="shared" si="57"/>
        <v>0</v>
      </c>
      <c r="V182">
        <f t="shared" si="58"/>
        <v>0</v>
      </c>
      <c r="W182">
        <f t="shared" si="59"/>
        <v>0</v>
      </c>
      <c r="X182">
        <f>((V182*(0.5*sim3_depth_of_section_0))/(sim3_second_moment_x_0))*(100000000/1000)</f>
        <v>0</v>
      </c>
      <c r="Y182">
        <f t="shared" si="60"/>
        <v>0</v>
      </c>
      <c r="Z182">
        <f t="shared" si="62"/>
        <v>0</v>
      </c>
    </row>
    <row r="183" spans="1:26" x14ac:dyDescent="0.25">
      <c r="A183" s="1">
        <v>152</v>
      </c>
      <c r="B183" s="17">
        <f t="shared" si="42"/>
        <v>26.599999999999998</v>
      </c>
      <c r="C183">
        <f t="shared" si="43"/>
        <v>15421.908600000001</v>
      </c>
      <c r="D183">
        <f t="shared" si="44"/>
        <v>-16558.789499999999</v>
      </c>
      <c r="E183">
        <f t="shared" si="45"/>
        <v>-41396.973749999997</v>
      </c>
      <c r="F183">
        <f t="shared" si="46"/>
        <v>3924</v>
      </c>
      <c r="G183">
        <f t="shared" si="47"/>
        <v>4870.0763999999999</v>
      </c>
      <c r="H183">
        <f t="shared" si="48"/>
        <v>0</v>
      </c>
      <c r="I183">
        <f t="shared" si="49"/>
        <v>-20454.320879999985</v>
      </c>
      <c r="J183">
        <f t="shared" si="50"/>
        <v>0</v>
      </c>
      <c r="K183">
        <f t="shared" si="51"/>
        <v>-30174972.847207561</v>
      </c>
      <c r="L183">
        <f t="shared" si="52"/>
        <v>2344547.4934457326</v>
      </c>
      <c r="M183">
        <f t="shared" si="61"/>
        <v>30174972.847207561</v>
      </c>
      <c r="O183" s="29"/>
      <c r="P183">
        <v>0</v>
      </c>
      <c r="Q183">
        <f t="shared" si="53"/>
        <v>-2354.4</v>
      </c>
      <c r="R183">
        <f t="shared" si="54"/>
        <v>-5886</v>
      </c>
      <c r="S183">
        <f t="shared" si="55"/>
        <v>3924</v>
      </c>
      <c r="T183">
        <f t="shared" si="56"/>
        <v>0</v>
      </c>
      <c r="U183">
        <f t="shared" si="57"/>
        <v>0</v>
      </c>
      <c r="V183">
        <f t="shared" si="58"/>
        <v>0</v>
      </c>
      <c r="W183">
        <f t="shared" si="59"/>
        <v>0</v>
      </c>
      <c r="X183">
        <f>((V183*(0.5*sim3_depth_of_section_0))/(sim3_second_moment_x_0))*(100000000/1000)</f>
        <v>0</v>
      </c>
      <c r="Y183">
        <f t="shared" si="60"/>
        <v>0</v>
      </c>
      <c r="Z183">
        <f t="shared" si="62"/>
        <v>0</v>
      </c>
    </row>
    <row r="184" spans="1:26" x14ac:dyDescent="0.25">
      <c r="A184" s="1">
        <v>153</v>
      </c>
      <c r="B184" s="17">
        <f t="shared" si="42"/>
        <v>26.774999999999999</v>
      </c>
      <c r="C184">
        <f t="shared" si="43"/>
        <v>15523.368525</v>
      </c>
      <c r="D184">
        <f t="shared" si="44"/>
        <v>-16558.789499999999</v>
      </c>
      <c r="E184">
        <f t="shared" si="45"/>
        <v>-41396.973749999997</v>
      </c>
      <c r="F184">
        <f t="shared" si="46"/>
        <v>3924</v>
      </c>
      <c r="G184">
        <f t="shared" si="47"/>
        <v>4768.6164750000007</v>
      </c>
      <c r="H184">
        <f t="shared" si="48"/>
        <v>0</v>
      </c>
      <c r="I184">
        <f t="shared" si="49"/>
        <v>-19610.935253437448</v>
      </c>
      <c r="J184">
        <f t="shared" si="50"/>
        <v>0</v>
      </c>
      <c r="K184">
        <f t="shared" si="51"/>
        <v>-28930779.088316575</v>
      </c>
      <c r="L184">
        <f t="shared" si="52"/>
        <v>2295702.7539989469</v>
      </c>
      <c r="M184">
        <f t="shared" si="61"/>
        <v>28930779.088316575</v>
      </c>
      <c r="O184" s="29"/>
      <c r="P184">
        <v>0</v>
      </c>
      <c r="Q184">
        <f t="shared" si="53"/>
        <v>-2354.4</v>
      </c>
      <c r="R184">
        <f t="shared" si="54"/>
        <v>-5886</v>
      </c>
      <c r="S184">
        <f t="shared" si="55"/>
        <v>3924</v>
      </c>
      <c r="T184">
        <f t="shared" si="56"/>
        <v>0</v>
      </c>
      <c r="U184">
        <f t="shared" si="57"/>
        <v>0</v>
      </c>
      <c r="V184">
        <f t="shared" si="58"/>
        <v>0</v>
      </c>
      <c r="W184">
        <f t="shared" si="59"/>
        <v>0</v>
      </c>
      <c r="X184">
        <f>((V184*(0.5*sim3_depth_of_section_0))/(sim3_second_moment_x_0))*(100000000/1000)</f>
        <v>0</v>
      </c>
      <c r="Y184">
        <f t="shared" si="60"/>
        <v>0</v>
      </c>
      <c r="Z184">
        <f t="shared" si="62"/>
        <v>0</v>
      </c>
    </row>
    <row r="185" spans="1:26" x14ac:dyDescent="0.25">
      <c r="A185" s="1">
        <v>154</v>
      </c>
      <c r="B185" s="17">
        <f t="shared" si="42"/>
        <v>26.95</v>
      </c>
      <c r="C185">
        <f t="shared" si="43"/>
        <v>15624.828449999999</v>
      </c>
      <c r="D185">
        <f t="shared" si="44"/>
        <v>-16558.789499999999</v>
      </c>
      <c r="E185">
        <f t="shared" si="45"/>
        <v>-41396.973749999997</v>
      </c>
      <c r="F185">
        <f t="shared" si="46"/>
        <v>3924</v>
      </c>
      <c r="G185">
        <f t="shared" si="47"/>
        <v>4667.1565500000015</v>
      </c>
      <c r="H185">
        <f t="shared" si="48"/>
        <v>0</v>
      </c>
      <c r="I185">
        <f t="shared" si="49"/>
        <v>-18785.305113749964</v>
      </c>
      <c r="J185">
        <f t="shared" si="50"/>
        <v>0</v>
      </c>
      <c r="K185">
        <f t="shared" si="51"/>
        <v>-27712778.882244412</v>
      </c>
      <c r="L185">
        <f t="shared" si="52"/>
        <v>2246858.0145521606</v>
      </c>
      <c r="M185">
        <f t="shared" si="61"/>
        <v>27712778.882244412</v>
      </c>
      <c r="O185" s="29"/>
      <c r="P185">
        <v>0</v>
      </c>
      <c r="Q185">
        <f t="shared" si="53"/>
        <v>-2354.4</v>
      </c>
      <c r="R185">
        <f t="shared" si="54"/>
        <v>-5886</v>
      </c>
      <c r="S185">
        <f t="shared" si="55"/>
        <v>3924</v>
      </c>
      <c r="T185">
        <f t="shared" si="56"/>
        <v>0</v>
      </c>
      <c r="U185">
        <f t="shared" si="57"/>
        <v>0</v>
      </c>
      <c r="V185">
        <f t="shared" si="58"/>
        <v>0</v>
      </c>
      <c r="W185">
        <f t="shared" si="59"/>
        <v>0</v>
      </c>
      <c r="X185">
        <f>((V185*(0.5*sim3_depth_of_section_0))/(sim3_second_moment_x_0))*(100000000/1000)</f>
        <v>0</v>
      </c>
      <c r="Y185">
        <f t="shared" si="60"/>
        <v>0</v>
      </c>
      <c r="Z185">
        <f t="shared" si="62"/>
        <v>0</v>
      </c>
    </row>
    <row r="186" spans="1:26" x14ac:dyDescent="0.25">
      <c r="A186" s="1">
        <v>155</v>
      </c>
      <c r="B186" s="17">
        <f t="shared" si="42"/>
        <v>27.125</v>
      </c>
      <c r="C186">
        <f t="shared" si="43"/>
        <v>15726.288375000002</v>
      </c>
      <c r="D186">
        <f t="shared" si="44"/>
        <v>-16558.789499999999</v>
      </c>
      <c r="E186">
        <f t="shared" si="45"/>
        <v>-41396.973749999997</v>
      </c>
      <c r="F186">
        <f t="shared" si="46"/>
        <v>3924</v>
      </c>
      <c r="G186">
        <f t="shared" si="47"/>
        <v>4565.6966249999987</v>
      </c>
      <c r="H186">
        <f t="shared" si="48"/>
        <v>0</v>
      </c>
      <c r="I186">
        <f t="shared" si="49"/>
        <v>-17977.430460937496</v>
      </c>
      <c r="J186">
        <f t="shared" si="50"/>
        <v>0</v>
      </c>
      <c r="K186">
        <f t="shared" si="51"/>
        <v>-26520972.228991035</v>
      </c>
      <c r="L186">
        <f t="shared" si="52"/>
        <v>2198013.2751053735</v>
      </c>
      <c r="M186">
        <f t="shared" si="61"/>
        <v>26520972.228991035</v>
      </c>
      <c r="O186" s="29"/>
      <c r="P186">
        <v>0</v>
      </c>
      <c r="Q186">
        <f t="shared" si="53"/>
        <v>-2354.4</v>
      </c>
      <c r="R186">
        <f t="shared" si="54"/>
        <v>-5886</v>
      </c>
      <c r="S186">
        <f t="shared" si="55"/>
        <v>3924</v>
      </c>
      <c r="T186">
        <f t="shared" si="56"/>
        <v>0</v>
      </c>
      <c r="U186">
        <f t="shared" si="57"/>
        <v>0</v>
      </c>
      <c r="V186">
        <f t="shared" si="58"/>
        <v>0</v>
      </c>
      <c r="W186">
        <f t="shared" si="59"/>
        <v>0</v>
      </c>
      <c r="X186">
        <f>((V186*(0.5*sim3_depth_of_section_0))/(sim3_second_moment_x_0))*(100000000/1000)</f>
        <v>0</v>
      </c>
      <c r="Y186">
        <f t="shared" si="60"/>
        <v>0</v>
      </c>
      <c r="Z186">
        <f t="shared" si="62"/>
        <v>0</v>
      </c>
    </row>
    <row r="187" spans="1:26" x14ac:dyDescent="0.25">
      <c r="A187" s="1">
        <v>156</v>
      </c>
      <c r="B187" s="17">
        <f t="shared" si="42"/>
        <v>27.299999999999997</v>
      </c>
      <c r="C187">
        <f t="shared" si="43"/>
        <v>15827.748299999999</v>
      </c>
      <c r="D187">
        <f t="shared" si="44"/>
        <v>-16558.789499999999</v>
      </c>
      <c r="E187">
        <f t="shared" si="45"/>
        <v>-41396.973749999997</v>
      </c>
      <c r="F187">
        <f t="shared" si="46"/>
        <v>3924</v>
      </c>
      <c r="G187">
        <f t="shared" si="47"/>
        <v>4464.2367000000013</v>
      </c>
      <c r="H187">
        <f t="shared" si="48"/>
        <v>0</v>
      </c>
      <c r="I187">
        <f t="shared" si="49"/>
        <v>-17187.311295</v>
      </c>
      <c r="J187">
        <f t="shared" si="50"/>
        <v>0</v>
      </c>
      <c r="K187">
        <f t="shared" si="51"/>
        <v>-25355359.128556374</v>
      </c>
      <c r="L187">
        <f t="shared" si="52"/>
        <v>2149168.5356585886</v>
      </c>
      <c r="M187">
        <f t="shared" si="61"/>
        <v>25355359.128556374</v>
      </c>
      <c r="O187" s="29"/>
      <c r="P187">
        <v>0</v>
      </c>
      <c r="Q187">
        <f t="shared" si="53"/>
        <v>-2354.4</v>
      </c>
      <c r="R187">
        <f t="shared" si="54"/>
        <v>-5886</v>
      </c>
      <c r="S187">
        <f t="shared" si="55"/>
        <v>3924</v>
      </c>
      <c r="T187">
        <f t="shared" si="56"/>
        <v>0</v>
      </c>
      <c r="U187">
        <f t="shared" si="57"/>
        <v>0</v>
      </c>
      <c r="V187">
        <f t="shared" si="58"/>
        <v>0</v>
      </c>
      <c r="W187">
        <f t="shared" si="59"/>
        <v>0</v>
      </c>
      <c r="X187">
        <f>((V187*(0.5*sim3_depth_of_section_0))/(sim3_second_moment_x_0))*(100000000/1000)</f>
        <v>0</v>
      </c>
      <c r="Y187">
        <f t="shared" si="60"/>
        <v>0</v>
      </c>
      <c r="Z187">
        <f t="shared" si="62"/>
        <v>0</v>
      </c>
    </row>
    <row r="188" spans="1:26" x14ac:dyDescent="0.25">
      <c r="A188" s="1">
        <v>157</v>
      </c>
      <c r="B188" s="17">
        <f t="shared" si="42"/>
        <v>27.474999999999998</v>
      </c>
      <c r="C188">
        <f t="shared" si="43"/>
        <v>15929.208224999998</v>
      </c>
      <c r="D188">
        <f t="shared" si="44"/>
        <v>-16558.789499999999</v>
      </c>
      <c r="E188">
        <f t="shared" si="45"/>
        <v>-41396.973749999997</v>
      </c>
      <c r="F188">
        <f t="shared" si="46"/>
        <v>3924</v>
      </c>
      <c r="G188">
        <f t="shared" si="47"/>
        <v>4362.7767750000021</v>
      </c>
      <c r="H188">
        <f t="shared" si="48"/>
        <v>0</v>
      </c>
      <c r="I188">
        <f t="shared" si="49"/>
        <v>-16414.947615937475</v>
      </c>
      <c r="J188">
        <f t="shared" si="50"/>
        <v>0</v>
      </c>
      <c r="K188">
        <f t="shared" si="51"/>
        <v>-24215939.580940429</v>
      </c>
      <c r="L188">
        <f t="shared" si="52"/>
        <v>2100323.7962118029</v>
      </c>
      <c r="M188">
        <f t="shared" si="61"/>
        <v>24215939.580940429</v>
      </c>
      <c r="O188" s="29"/>
      <c r="P188">
        <v>0</v>
      </c>
      <c r="Q188">
        <f t="shared" si="53"/>
        <v>-2354.4</v>
      </c>
      <c r="R188">
        <f t="shared" si="54"/>
        <v>-5886</v>
      </c>
      <c r="S188">
        <f t="shared" si="55"/>
        <v>3924</v>
      </c>
      <c r="T188">
        <f t="shared" si="56"/>
        <v>0</v>
      </c>
      <c r="U188">
        <f t="shared" si="57"/>
        <v>0</v>
      </c>
      <c r="V188">
        <f t="shared" si="58"/>
        <v>0</v>
      </c>
      <c r="W188">
        <f t="shared" si="59"/>
        <v>0</v>
      </c>
      <c r="X188">
        <f>((V188*(0.5*sim3_depth_of_section_0))/(sim3_second_moment_x_0))*(100000000/1000)</f>
        <v>0</v>
      </c>
      <c r="Y188">
        <f t="shared" si="60"/>
        <v>0</v>
      </c>
      <c r="Z188">
        <f t="shared" si="62"/>
        <v>0</v>
      </c>
    </row>
    <row r="189" spans="1:26" x14ac:dyDescent="0.25">
      <c r="A189" s="1">
        <v>158</v>
      </c>
      <c r="B189" s="17">
        <f t="shared" si="42"/>
        <v>27.65</v>
      </c>
      <c r="C189">
        <f t="shared" si="43"/>
        <v>16030.668150000001</v>
      </c>
      <c r="D189">
        <f t="shared" si="44"/>
        <v>-16558.789499999999</v>
      </c>
      <c r="E189">
        <f t="shared" si="45"/>
        <v>-41396.973749999997</v>
      </c>
      <c r="F189">
        <f t="shared" si="46"/>
        <v>3924</v>
      </c>
      <c r="G189">
        <f t="shared" si="47"/>
        <v>4261.3168499999992</v>
      </c>
      <c r="H189">
        <f t="shared" si="48"/>
        <v>0</v>
      </c>
      <c r="I189">
        <f t="shared" si="49"/>
        <v>-15660.339423749989</v>
      </c>
      <c r="J189">
        <f t="shared" si="50"/>
        <v>0</v>
      </c>
      <c r="K189">
        <f t="shared" si="51"/>
        <v>-23102713.586143292</v>
      </c>
      <c r="L189">
        <f t="shared" si="52"/>
        <v>2051479.0567650155</v>
      </c>
      <c r="M189">
        <f t="shared" si="61"/>
        <v>23102713.586143292</v>
      </c>
      <c r="O189" s="29"/>
      <c r="P189">
        <v>0</v>
      </c>
      <c r="Q189">
        <f t="shared" si="53"/>
        <v>-2354.4</v>
      </c>
      <c r="R189">
        <f t="shared" si="54"/>
        <v>-5886</v>
      </c>
      <c r="S189">
        <f t="shared" si="55"/>
        <v>3924</v>
      </c>
      <c r="T189">
        <f t="shared" si="56"/>
        <v>0</v>
      </c>
      <c r="U189">
        <f t="shared" si="57"/>
        <v>0</v>
      </c>
      <c r="V189">
        <f t="shared" si="58"/>
        <v>0</v>
      </c>
      <c r="W189">
        <f t="shared" si="59"/>
        <v>0</v>
      </c>
      <c r="X189">
        <f>((V189*(0.5*sim3_depth_of_section_0))/(sim3_second_moment_x_0))*(100000000/1000)</f>
        <v>0</v>
      </c>
      <c r="Y189">
        <f t="shared" si="60"/>
        <v>0</v>
      </c>
      <c r="Z189">
        <f t="shared" si="62"/>
        <v>0</v>
      </c>
    </row>
    <row r="190" spans="1:26" x14ac:dyDescent="0.25">
      <c r="A190" s="1">
        <v>159</v>
      </c>
      <c r="B190" s="17">
        <f t="shared" si="42"/>
        <v>27.824999999999999</v>
      </c>
      <c r="C190">
        <f t="shared" si="43"/>
        <v>16132.128075000001</v>
      </c>
      <c r="D190">
        <f t="shared" si="44"/>
        <v>-16558.789499999999</v>
      </c>
      <c r="E190">
        <f t="shared" si="45"/>
        <v>-41396.973749999997</v>
      </c>
      <c r="F190">
        <f t="shared" si="46"/>
        <v>3924</v>
      </c>
      <c r="G190">
        <f t="shared" si="47"/>
        <v>4159.856925</v>
      </c>
      <c r="H190">
        <f t="shared" si="48"/>
        <v>0</v>
      </c>
      <c r="I190">
        <f t="shared" si="49"/>
        <v>-14923.486718437467</v>
      </c>
      <c r="J190">
        <f t="shared" si="50"/>
        <v>0</v>
      </c>
      <c r="K190">
        <f t="shared" si="51"/>
        <v>-22015681.14416486</v>
      </c>
      <c r="L190">
        <f t="shared" si="52"/>
        <v>2002634.3173182297</v>
      </c>
      <c r="M190">
        <f t="shared" si="61"/>
        <v>22015681.14416486</v>
      </c>
      <c r="O190" s="29"/>
      <c r="P190">
        <v>0</v>
      </c>
      <c r="Q190">
        <f t="shared" si="53"/>
        <v>-2354.4</v>
      </c>
      <c r="R190">
        <f t="shared" si="54"/>
        <v>-5886</v>
      </c>
      <c r="S190">
        <f t="shared" si="55"/>
        <v>3924</v>
      </c>
      <c r="T190">
        <f t="shared" si="56"/>
        <v>0</v>
      </c>
      <c r="U190">
        <f t="shared" si="57"/>
        <v>0</v>
      </c>
      <c r="V190">
        <f t="shared" si="58"/>
        <v>0</v>
      </c>
      <c r="W190">
        <f t="shared" si="59"/>
        <v>0</v>
      </c>
      <c r="X190">
        <f>((V190*(0.5*sim3_depth_of_section_0))/(sim3_second_moment_x_0))*(100000000/1000)</f>
        <v>0</v>
      </c>
      <c r="Y190">
        <f t="shared" si="60"/>
        <v>0</v>
      </c>
      <c r="Z190">
        <f t="shared" si="62"/>
        <v>0</v>
      </c>
    </row>
    <row r="191" spans="1:26" x14ac:dyDescent="0.25">
      <c r="A191" s="1">
        <v>160</v>
      </c>
      <c r="B191" s="17">
        <f t="shared" si="42"/>
        <v>28</v>
      </c>
      <c r="C191">
        <f t="shared" si="43"/>
        <v>16233.588</v>
      </c>
      <c r="D191">
        <f t="shared" si="44"/>
        <v>-16558.789499999999</v>
      </c>
      <c r="E191">
        <f t="shared" si="45"/>
        <v>-41396.973749999997</v>
      </c>
      <c r="F191">
        <f t="shared" si="46"/>
        <v>3924</v>
      </c>
      <c r="G191">
        <f t="shared" si="47"/>
        <v>4058.3970000000008</v>
      </c>
      <c r="H191">
        <f t="shared" si="48"/>
        <v>0</v>
      </c>
      <c r="I191">
        <f t="shared" si="49"/>
        <v>-14204.389499999961</v>
      </c>
      <c r="J191">
        <f t="shared" si="50"/>
        <v>0</v>
      </c>
      <c r="K191">
        <f t="shared" si="51"/>
        <v>-20954842.255005211</v>
      </c>
      <c r="L191">
        <f t="shared" si="52"/>
        <v>1953789.5778714439</v>
      </c>
      <c r="M191">
        <f t="shared" si="61"/>
        <v>20954842.255005211</v>
      </c>
      <c r="O191" s="29"/>
      <c r="P191">
        <v>0</v>
      </c>
      <c r="Q191">
        <f t="shared" si="53"/>
        <v>-2354.4</v>
      </c>
      <c r="R191">
        <f t="shared" si="54"/>
        <v>-5886</v>
      </c>
      <c r="S191">
        <f t="shared" si="55"/>
        <v>3924</v>
      </c>
      <c r="T191">
        <f t="shared" si="56"/>
        <v>0</v>
      </c>
      <c r="U191">
        <f t="shared" si="57"/>
        <v>0</v>
      </c>
      <c r="V191">
        <f t="shared" si="58"/>
        <v>0</v>
      </c>
      <c r="W191">
        <f t="shared" si="59"/>
        <v>0</v>
      </c>
      <c r="X191">
        <f>((V191*(0.5*sim3_depth_of_section_0))/(sim3_second_moment_x_0))*(100000000/1000)</f>
        <v>0</v>
      </c>
      <c r="Y191">
        <f t="shared" si="60"/>
        <v>0</v>
      </c>
      <c r="Z191">
        <f t="shared" si="62"/>
        <v>0</v>
      </c>
    </row>
    <row r="192" spans="1:26" x14ac:dyDescent="0.25">
      <c r="A192" s="1">
        <v>161</v>
      </c>
      <c r="B192" s="17">
        <f t="shared" si="42"/>
        <v>28.174999999999997</v>
      </c>
      <c r="C192">
        <f t="shared" si="43"/>
        <v>16335.047925000001</v>
      </c>
      <c r="D192">
        <f t="shared" si="44"/>
        <v>-16558.789499999999</v>
      </c>
      <c r="E192">
        <f t="shared" si="45"/>
        <v>-41396.973749999997</v>
      </c>
      <c r="F192">
        <f t="shared" si="46"/>
        <v>3924</v>
      </c>
      <c r="G192">
        <f t="shared" si="47"/>
        <v>3956.9370749999998</v>
      </c>
      <c r="H192">
        <f t="shared" si="48"/>
        <v>0</v>
      </c>
      <c r="I192">
        <f t="shared" si="49"/>
        <v>-13503.047768437486</v>
      </c>
      <c r="J192">
        <f t="shared" si="50"/>
        <v>0</v>
      </c>
      <c r="K192">
        <f t="shared" si="51"/>
        <v>-19920196.918664362</v>
      </c>
      <c r="L192">
        <f t="shared" si="52"/>
        <v>1904944.8384246575</v>
      </c>
      <c r="M192">
        <f t="shared" si="61"/>
        <v>19920196.918664362</v>
      </c>
      <c r="O192" s="29"/>
      <c r="P192">
        <v>0</v>
      </c>
      <c r="Q192">
        <f t="shared" si="53"/>
        <v>-2354.4</v>
      </c>
      <c r="R192">
        <f t="shared" si="54"/>
        <v>-5886</v>
      </c>
      <c r="S192">
        <f t="shared" si="55"/>
        <v>3924</v>
      </c>
      <c r="T192">
        <f t="shared" si="56"/>
        <v>0</v>
      </c>
      <c r="U192">
        <f t="shared" si="57"/>
        <v>0</v>
      </c>
      <c r="V192">
        <f t="shared" si="58"/>
        <v>0</v>
      </c>
      <c r="W192">
        <f t="shared" si="59"/>
        <v>0</v>
      </c>
      <c r="X192">
        <f>((V192*(0.5*sim3_depth_of_section_0))/(sim3_second_moment_x_0))*(100000000/1000)</f>
        <v>0</v>
      </c>
      <c r="Y192">
        <f t="shared" si="60"/>
        <v>0</v>
      </c>
      <c r="Z192">
        <f t="shared" si="62"/>
        <v>0</v>
      </c>
    </row>
    <row r="193" spans="1:26" x14ac:dyDescent="0.25">
      <c r="A193" s="1">
        <v>162</v>
      </c>
      <c r="B193" s="17">
        <f t="shared" si="42"/>
        <v>28.349999999999998</v>
      </c>
      <c r="C193">
        <f t="shared" si="43"/>
        <v>16436.507849999998</v>
      </c>
      <c r="D193">
        <f t="shared" si="44"/>
        <v>-16558.789499999999</v>
      </c>
      <c r="E193">
        <f t="shared" si="45"/>
        <v>-41396.973749999997</v>
      </c>
      <c r="F193">
        <f t="shared" si="46"/>
        <v>3924</v>
      </c>
      <c r="G193">
        <f t="shared" si="47"/>
        <v>3855.4771500000024</v>
      </c>
      <c r="H193">
        <f t="shared" si="48"/>
        <v>0</v>
      </c>
      <c r="I193">
        <f t="shared" si="49"/>
        <v>-12819.461523749924</v>
      </c>
      <c r="J193">
        <f t="shared" si="50"/>
        <v>0</v>
      </c>
      <c r="K193">
        <f t="shared" si="51"/>
        <v>-18911745.135142144</v>
      </c>
      <c r="L193">
        <f t="shared" si="52"/>
        <v>1856100.0989778724</v>
      </c>
      <c r="M193">
        <f t="shared" si="61"/>
        <v>18911745.135142144</v>
      </c>
      <c r="O193" s="29"/>
      <c r="P193">
        <v>0</v>
      </c>
      <c r="Q193">
        <f t="shared" si="53"/>
        <v>-2354.4</v>
      </c>
      <c r="R193">
        <f t="shared" si="54"/>
        <v>-5886</v>
      </c>
      <c r="S193">
        <f t="shared" si="55"/>
        <v>3924</v>
      </c>
      <c r="T193">
        <f t="shared" si="56"/>
        <v>0</v>
      </c>
      <c r="U193">
        <f t="shared" si="57"/>
        <v>0</v>
      </c>
      <c r="V193">
        <f t="shared" si="58"/>
        <v>0</v>
      </c>
      <c r="W193">
        <f t="shared" si="59"/>
        <v>0</v>
      </c>
      <c r="X193">
        <f>((V193*(0.5*sim3_depth_of_section_0))/(sim3_second_moment_x_0))*(100000000/1000)</f>
        <v>0</v>
      </c>
      <c r="Y193">
        <f t="shared" si="60"/>
        <v>0</v>
      </c>
      <c r="Z193">
        <f t="shared" si="62"/>
        <v>0</v>
      </c>
    </row>
    <row r="194" spans="1:26" x14ac:dyDescent="0.25">
      <c r="A194" s="1">
        <v>163</v>
      </c>
      <c r="B194" s="17">
        <f t="shared" si="42"/>
        <v>28.524999999999999</v>
      </c>
      <c r="C194">
        <f t="shared" si="43"/>
        <v>16537.967775000001</v>
      </c>
      <c r="D194">
        <f t="shared" si="44"/>
        <v>-16558.789499999999</v>
      </c>
      <c r="E194">
        <f t="shared" si="45"/>
        <v>-41396.973749999997</v>
      </c>
      <c r="F194">
        <f t="shared" si="46"/>
        <v>3924</v>
      </c>
      <c r="G194">
        <f t="shared" si="47"/>
        <v>3754.0172249999996</v>
      </c>
      <c r="H194">
        <f t="shared" si="48"/>
        <v>0</v>
      </c>
      <c r="I194">
        <f t="shared" si="49"/>
        <v>-12153.630765937458</v>
      </c>
      <c r="J194">
        <f t="shared" si="50"/>
        <v>0</v>
      </c>
      <c r="K194">
        <f t="shared" si="51"/>
        <v>-17929486.90443882</v>
      </c>
      <c r="L194">
        <f t="shared" si="52"/>
        <v>1807255.3595310852</v>
      </c>
      <c r="M194">
        <f t="shared" si="61"/>
        <v>17929486.90443882</v>
      </c>
      <c r="O194" s="29"/>
      <c r="P194">
        <v>0</v>
      </c>
      <c r="Q194">
        <f t="shared" si="53"/>
        <v>-2354.4</v>
      </c>
      <c r="R194">
        <f t="shared" si="54"/>
        <v>-5886</v>
      </c>
      <c r="S194">
        <f t="shared" si="55"/>
        <v>3924</v>
      </c>
      <c r="T194">
        <f t="shared" si="56"/>
        <v>0</v>
      </c>
      <c r="U194">
        <f t="shared" si="57"/>
        <v>0</v>
      </c>
      <c r="V194">
        <f t="shared" si="58"/>
        <v>0</v>
      </c>
      <c r="W194">
        <f t="shared" si="59"/>
        <v>0</v>
      </c>
      <c r="X194">
        <f>((V194*(0.5*sim3_depth_of_section_0))/(sim3_second_moment_x_0))*(100000000/1000)</f>
        <v>0</v>
      </c>
      <c r="Y194">
        <f t="shared" si="60"/>
        <v>0</v>
      </c>
      <c r="Z194">
        <f t="shared" si="62"/>
        <v>0</v>
      </c>
    </row>
    <row r="195" spans="1:26" x14ac:dyDescent="0.25">
      <c r="A195" s="1">
        <v>164</v>
      </c>
      <c r="B195" s="17">
        <f t="shared" si="42"/>
        <v>28.7</v>
      </c>
      <c r="C195">
        <f t="shared" si="43"/>
        <v>16639.4277</v>
      </c>
      <c r="D195">
        <f t="shared" si="44"/>
        <v>-16558.789499999999</v>
      </c>
      <c r="E195">
        <f t="shared" si="45"/>
        <v>-41396.973749999997</v>
      </c>
      <c r="F195">
        <f t="shared" si="46"/>
        <v>3924</v>
      </c>
      <c r="G195">
        <f t="shared" si="47"/>
        <v>3652.5573000000004</v>
      </c>
      <c r="H195">
        <f t="shared" si="48"/>
        <v>0</v>
      </c>
      <c r="I195">
        <f t="shared" si="49"/>
        <v>-11505.555494999986</v>
      </c>
      <c r="J195">
        <f t="shared" si="50"/>
        <v>0</v>
      </c>
      <c r="K195">
        <f t="shared" si="51"/>
        <v>-16973422.226554248</v>
      </c>
      <c r="L195">
        <f t="shared" si="52"/>
        <v>1758410.6200842995</v>
      </c>
      <c r="M195">
        <f t="shared" si="61"/>
        <v>16973422.226554248</v>
      </c>
      <c r="O195" s="29"/>
      <c r="P195">
        <v>0</v>
      </c>
      <c r="Q195">
        <f t="shared" si="53"/>
        <v>-2354.4</v>
      </c>
      <c r="R195">
        <f t="shared" si="54"/>
        <v>-5886</v>
      </c>
      <c r="S195">
        <f t="shared" si="55"/>
        <v>3924</v>
      </c>
      <c r="T195">
        <f t="shared" si="56"/>
        <v>0</v>
      </c>
      <c r="U195">
        <f t="shared" si="57"/>
        <v>0</v>
      </c>
      <c r="V195">
        <f t="shared" si="58"/>
        <v>0</v>
      </c>
      <c r="W195">
        <f t="shared" si="59"/>
        <v>0</v>
      </c>
      <c r="X195">
        <f>((V195*(0.5*sim3_depth_of_section_0))/(sim3_second_moment_x_0))*(100000000/1000)</f>
        <v>0</v>
      </c>
      <c r="Y195">
        <f t="shared" si="60"/>
        <v>0</v>
      </c>
      <c r="Z195">
        <f t="shared" si="62"/>
        <v>0</v>
      </c>
    </row>
    <row r="196" spans="1:26" x14ac:dyDescent="0.25">
      <c r="A196" s="1">
        <v>165</v>
      </c>
      <c r="B196" s="17">
        <f t="shared" si="42"/>
        <v>28.874999999999996</v>
      </c>
      <c r="C196">
        <f t="shared" si="43"/>
        <v>16740.887624999999</v>
      </c>
      <c r="D196">
        <f t="shared" si="44"/>
        <v>-16558.789499999999</v>
      </c>
      <c r="E196">
        <f t="shared" si="45"/>
        <v>-41396.973749999997</v>
      </c>
      <c r="F196">
        <f t="shared" si="46"/>
        <v>3924</v>
      </c>
      <c r="G196">
        <f t="shared" si="47"/>
        <v>3551.0973750000012</v>
      </c>
      <c r="H196">
        <f t="shared" si="48"/>
        <v>0</v>
      </c>
      <c r="I196">
        <f t="shared" si="49"/>
        <v>-10875.235710937486</v>
      </c>
      <c r="J196">
        <f t="shared" si="50"/>
        <v>0</v>
      </c>
      <c r="K196">
        <f t="shared" si="51"/>
        <v>-16043551.101488387</v>
      </c>
      <c r="L196">
        <f t="shared" si="52"/>
        <v>1709565.8806375137</v>
      </c>
      <c r="M196">
        <f t="shared" si="61"/>
        <v>16043551.101488387</v>
      </c>
      <c r="O196" s="29"/>
      <c r="P196">
        <v>0</v>
      </c>
      <c r="Q196">
        <f t="shared" si="53"/>
        <v>-2354.4</v>
      </c>
      <c r="R196">
        <f t="shared" si="54"/>
        <v>-5886</v>
      </c>
      <c r="S196">
        <f t="shared" si="55"/>
        <v>3924</v>
      </c>
      <c r="T196">
        <f t="shared" si="56"/>
        <v>0</v>
      </c>
      <c r="U196">
        <f t="shared" si="57"/>
        <v>0</v>
      </c>
      <c r="V196">
        <f t="shared" si="58"/>
        <v>0</v>
      </c>
      <c r="W196">
        <f t="shared" si="59"/>
        <v>0</v>
      </c>
      <c r="X196">
        <f>((V196*(0.5*sim3_depth_of_section_0))/(sim3_second_moment_x_0))*(100000000/1000)</f>
        <v>0</v>
      </c>
      <c r="Y196">
        <f t="shared" si="60"/>
        <v>0</v>
      </c>
      <c r="Z196">
        <f t="shared" si="62"/>
        <v>0</v>
      </c>
    </row>
    <row r="197" spans="1:26" x14ac:dyDescent="0.25">
      <c r="A197" s="1">
        <v>166</v>
      </c>
      <c r="B197" s="17">
        <f t="shared" si="42"/>
        <v>29.049999999999997</v>
      </c>
      <c r="C197">
        <f t="shared" si="43"/>
        <v>16842.347549999999</v>
      </c>
      <c r="D197">
        <f t="shared" si="44"/>
        <v>-16558.789499999999</v>
      </c>
      <c r="E197">
        <f t="shared" si="45"/>
        <v>-41396.973749999997</v>
      </c>
      <c r="F197">
        <f t="shared" si="46"/>
        <v>3924</v>
      </c>
      <c r="G197">
        <f t="shared" si="47"/>
        <v>3449.637450000002</v>
      </c>
      <c r="H197">
        <f t="shared" si="48"/>
        <v>0</v>
      </c>
      <c r="I197">
        <f t="shared" si="49"/>
        <v>-10262.671413749958</v>
      </c>
      <c r="J197">
        <f t="shared" si="50"/>
        <v>0</v>
      </c>
      <c r="K197">
        <f t="shared" si="51"/>
        <v>-15139873.529241245</v>
      </c>
      <c r="L197">
        <f t="shared" si="52"/>
        <v>1660721.1411907279</v>
      </c>
      <c r="M197">
        <f t="shared" si="61"/>
        <v>15139873.529241245</v>
      </c>
      <c r="O197" s="29"/>
      <c r="P197">
        <v>0</v>
      </c>
      <c r="Q197">
        <f t="shared" si="53"/>
        <v>-2354.4</v>
      </c>
      <c r="R197">
        <f t="shared" si="54"/>
        <v>-5886</v>
      </c>
      <c r="S197">
        <f t="shared" si="55"/>
        <v>3924</v>
      </c>
      <c r="T197">
        <f t="shared" si="56"/>
        <v>0</v>
      </c>
      <c r="U197">
        <f t="shared" si="57"/>
        <v>0</v>
      </c>
      <c r="V197">
        <f t="shared" si="58"/>
        <v>0</v>
      </c>
      <c r="W197">
        <f t="shared" si="59"/>
        <v>0</v>
      </c>
      <c r="X197">
        <f>((V197*(0.5*sim3_depth_of_section_0))/(sim3_second_moment_x_0))*(100000000/1000)</f>
        <v>0</v>
      </c>
      <c r="Y197">
        <f t="shared" si="60"/>
        <v>0</v>
      </c>
      <c r="Z197">
        <f t="shared" si="62"/>
        <v>0</v>
      </c>
    </row>
    <row r="198" spans="1:26" x14ac:dyDescent="0.25">
      <c r="A198" s="1">
        <v>167</v>
      </c>
      <c r="B198" s="17">
        <f t="shared" si="42"/>
        <v>29.224999999999998</v>
      </c>
      <c r="C198">
        <f t="shared" si="43"/>
        <v>16943.807475000001</v>
      </c>
      <c r="D198">
        <f t="shared" si="44"/>
        <v>-16558.789499999999</v>
      </c>
      <c r="E198">
        <f t="shared" si="45"/>
        <v>-41396.973749999997</v>
      </c>
      <c r="F198">
        <f t="shared" si="46"/>
        <v>3924</v>
      </c>
      <c r="G198">
        <f t="shared" si="47"/>
        <v>3348.1775249999992</v>
      </c>
      <c r="H198">
        <f t="shared" si="48"/>
        <v>0</v>
      </c>
      <c r="I198">
        <f t="shared" si="49"/>
        <v>-9667.8626034374756</v>
      </c>
      <c r="J198">
        <f t="shared" si="50"/>
        <v>0</v>
      </c>
      <c r="K198">
        <f t="shared" si="51"/>
        <v>-14262389.509812925</v>
      </c>
      <c r="L198">
        <f t="shared" si="52"/>
        <v>1611876.4017439405</v>
      </c>
      <c r="M198">
        <f t="shared" si="61"/>
        <v>14262389.509812925</v>
      </c>
      <c r="O198" s="29"/>
      <c r="P198">
        <v>0</v>
      </c>
      <c r="Q198">
        <f t="shared" si="53"/>
        <v>-2354.4</v>
      </c>
      <c r="R198">
        <f t="shared" si="54"/>
        <v>-5886</v>
      </c>
      <c r="S198">
        <f t="shared" si="55"/>
        <v>3924</v>
      </c>
      <c r="T198">
        <f t="shared" si="56"/>
        <v>0</v>
      </c>
      <c r="U198">
        <f t="shared" si="57"/>
        <v>0</v>
      </c>
      <c r="V198">
        <f t="shared" si="58"/>
        <v>0</v>
      </c>
      <c r="W198">
        <f t="shared" si="59"/>
        <v>0</v>
      </c>
      <c r="X198">
        <f>((V198*(0.5*sim3_depth_of_section_0))/(sim3_second_moment_x_0))*(100000000/1000)</f>
        <v>0</v>
      </c>
      <c r="Y198">
        <f t="shared" si="60"/>
        <v>0</v>
      </c>
      <c r="Z198">
        <f t="shared" si="62"/>
        <v>0</v>
      </c>
    </row>
    <row r="199" spans="1:26" x14ac:dyDescent="0.25">
      <c r="A199" s="1">
        <v>168</v>
      </c>
      <c r="B199" s="17">
        <f t="shared" si="42"/>
        <v>29.4</v>
      </c>
      <c r="C199">
        <f t="shared" si="43"/>
        <v>17045.267400000001</v>
      </c>
      <c r="D199">
        <f t="shared" si="44"/>
        <v>-16558.789499999999</v>
      </c>
      <c r="E199">
        <f t="shared" si="45"/>
        <v>-41396.973749999997</v>
      </c>
      <c r="F199">
        <f t="shared" si="46"/>
        <v>3924</v>
      </c>
      <c r="G199">
        <f t="shared" si="47"/>
        <v>3246.7175999999999</v>
      </c>
      <c r="H199">
        <f t="shared" si="48"/>
        <v>0</v>
      </c>
      <c r="I199">
        <f t="shared" si="49"/>
        <v>-9090.8092800000013</v>
      </c>
      <c r="J199">
        <f t="shared" si="50"/>
        <v>0</v>
      </c>
      <c r="K199">
        <f t="shared" si="51"/>
        <v>-13411099.043203373</v>
      </c>
      <c r="L199">
        <f t="shared" si="52"/>
        <v>1563031.6622971548</v>
      </c>
      <c r="M199">
        <f t="shared" si="61"/>
        <v>13411099.043203373</v>
      </c>
      <c r="O199" s="29"/>
      <c r="P199">
        <v>0</v>
      </c>
      <c r="Q199">
        <f t="shared" si="53"/>
        <v>-2354.4</v>
      </c>
      <c r="R199">
        <f t="shared" si="54"/>
        <v>-5886</v>
      </c>
      <c r="S199">
        <f t="shared" si="55"/>
        <v>3924</v>
      </c>
      <c r="T199">
        <f t="shared" si="56"/>
        <v>0</v>
      </c>
      <c r="U199">
        <f t="shared" si="57"/>
        <v>0</v>
      </c>
      <c r="V199">
        <f t="shared" si="58"/>
        <v>0</v>
      </c>
      <c r="W199">
        <f t="shared" si="59"/>
        <v>0</v>
      </c>
      <c r="X199">
        <f>((V199*(0.5*sim3_depth_of_section_0))/(sim3_second_moment_x_0))*(100000000/1000)</f>
        <v>0</v>
      </c>
      <c r="Y199">
        <f t="shared" si="60"/>
        <v>0</v>
      </c>
      <c r="Z199">
        <f t="shared" si="62"/>
        <v>0</v>
      </c>
    </row>
    <row r="200" spans="1:26" x14ac:dyDescent="0.25">
      <c r="A200" s="1">
        <v>169</v>
      </c>
      <c r="B200" s="17">
        <f t="shared" si="42"/>
        <v>29.574999999999999</v>
      </c>
      <c r="C200">
        <f t="shared" si="43"/>
        <v>17146.727325</v>
      </c>
      <c r="D200">
        <f t="shared" si="44"/>
        <v>-16558.789499999999</v>
      </c>
      <c r="E200">
        <f t="shared" si="45"/>
        <v>-41396.973749999997</v>
      </c>
      <c r="F200">
        <f t="shared" si="46"/>
        <v>3924</v>
      </c>
      <c r="G200">
        <f t="shared" si="47"/>
        <v>3145.2576750000007</v>
      </c>
      <c r="H200">
        <f t="shared" si="48"/>
        <v>0</v>
      </c>
      <c r="I200">
        <f t="shared" si="49"/>
        <v>-8531.5114434374918</v>
      </c>
      <c r="J200">
        <f t="shared" si="50"/>
        <v>0</v>
      </c>
      <c r="K200">
        <f t="shared" si="51"/>
        <v>-12586002.129412526</v>
      </c>
      <c r="L200">
        <f t="shared" si="52"/>
        <v>1514186.9228503692</v>
      </c>
      <c r="M200">
        <f t="shared" si="61"/>
        <v>12586002.129412526</v>
      </c>
      <c r="O200" s="29"/>
      <c r="P200">
        <v>0</v>
      </c>
      <c r="Q200">
        <f t="shared" si="53"/>
        <v>-2354.4</v>
      </c>
      <c r="R200">
        <f t="shared" si="54"/>
        <v>-5886</v>
      </c>
      <c r="S200">
        <f t="shared" si="55"/>
        <v>3924</v>
      </c>
      <c r="T200">
        <f t="shared" si="56"/>
        <v>0</v>
      </c>
      <c r="U200">
        <f t="shared" si="57"/>
        <v>0</v>
      </c>
      <c r="V200">
        <f t="shared" si="58"/>
        <v>0</v>
      </c>
      <c r="W200">
        <f t="shared" si="59"/>
        <v>0</v>
      </c>
      <c r="X200">
        <f>((V200*(0.5*sim3_depth_of_section_0))/(sim3_second_moment_x_0))*(100000000/1000)</f>
        <v>0</v>
      </c>
      <c r="Y200">
        <f t="shared" si="60"/>
        <v>0</v>
      </c>
      <c r="Z200">
        <f t="shared" si="62"/>
        <v>0</v>
      </c>
    </row>
    <row r="201" spans="1:26" x14ac:dyDescent="0.25">
      <c r="A201" s="1">
        <v>170</v>
      </c>
      <c r="B201" s="17">
        <f t="shared" si="42"/>
        <v>29.749999999999996</v>
      </c>
      <c r="C201">
        <f t="shared" si="43"/>
        <v>17248.187249999999</v>
      </c>
      <c r="D201">
        <f t="shared" si="44"/>
        <v>-16558.789499999999</v>
      </c>
      <c r="E201">
        <f t="shared" si="45"/>
        <v>-41396.973749999997</v>
      </c>
      <c r="F201">
        <f t="shared" si="46"/>
        <v>3924</v>
      </c>
      <c r="G201">
        <f t="shared" si="47"/>
        <v>3043.7977500000015</v>
      </c>
      <c r="H201">
        <f t="shared" si="48"/>
        <v>0</v>
      </c>
      <c r="I201">
        <f t="shared" si="49"/>
        <v>-7989.9690937500127</v>
      </c>
      <c r="J201">
        <f t="shared" si="50"/>
        <v>0</v>
      </c>
      <c r="K201">
        <f t="shared" si="51"/>
        <v>-11787098.768440483</v>
      </c>
      <c r="L201">
        <f t="shared" si="52"/>
        <v>1465342.1834035832</v>
      </c>
      <c r="M201">
        <f t="shared" si="61"/>
        <v>11787098.768440483</v>
      </c>
      <c r="O201" s="29"/>
      <c r="P201">
        <v>0</v>
      </c>
      <c r="Q201">
        <f t="shared" si="53"/>
        <v>-2354.4</v>
      </c>
      <c r="R201">
        <f t="shared" si="54"/>
        <v>-5886</v>
      </c>
      <c r="S201">
        <f t="shared" si="55"/>
        <v>3924</v>
      </c>
      <c r="T201">
        <f t="shared" si="56"/>
        <v>0</v>
      </c>
      <c r="U201">
        <f t="shared" si="57"/>
        <v>0</v>
      </c>
      <c r="V201">
        <f t="shared" si="58"/>
        <v>0</v>
      </c>
      <c r="W201">
        <f t="shared" si="59"/>
        <v>0</v>
      </c>
      <c r="X201">
        <f>((V201*(0.5*sim3_depth_of_section_0))/(sim3_second_moment_x_0))*(100000000/1000)</f>
        <v>0</v>
      </c>
      <c r="Y201">
        <f t="shared" si="60"/>
        <v>0</v>
      </c>
      <c r="Z201">
        <f t="shared" si="62"/>
        <v>0</v>
      </c>
    </row>
    <row r="202" spans="1:26" x14ac:dyDescent="0.25">
      <c r="A202" s="1">
        <v>171</v>
      </c>
      <c r="B202" s="17">
        <f t="shared" si="42"/>
        <v>29.924999999999997</v>
      </c>
      <c r="C202">
        <f t="shared" si="43"/>
        <v>17349.647174999998</v>
      </c>
      <c r="D202">
        <f t="shared" si="44"/>
        <v>-16558.789499999999</v>
      </c>
      <c r="E202">
        <f t="shared" si="45"/>
        <v>-41396.973749999997</v>
      </c>
      <c r="F202">
        <f t="shared" si="46"/>
        <v>3924</v>
      </c>
      <c r="G202">
        <f t="shared" si="47"/>
        <v>2942.3378250000023</v>
      </c>
      <c r="H202">
        <f t="shared" si="48"/>
        <v>0</v>
      </c>
      <c r="I202">
        <f t="shared" si="49"/>
        <v>-7466.1822309374475</v>
      </c>
      <c r="J202">
        <f t="shared" si="50"/>
        <v>0</v>
      </c>
      <c r="K202">
        <f t="shared" si="51"/>
        <v>-11014388.960287066</v>
      </c>
      <c r="L202">
        <f t="shared" si="52"/>
        <v>1416497.4439567977</v>
      </c>
      <c r="M202">
        <f t="shared" si="61"/>
        <v>11014388.960287066</v>
      </c>
      <c r="O202" s="29"/>
      <c r="P202">
        <v>0</v>
      </c>
      <c r="Q202">
        <f t="shared" si="53"/>
        <v>-2354.4</v>
      </c>
      <c r="R202">
        <f t="shared" si="54"/>
        <v>-5886</v>
      </c>
      <c r="S202">
        <f t="shared" si="55"/>
        <v>3924</v>
      </c>
      <c r="T202">
        <f t="shared" si="56"/>
        <v>0</v>
      </c>
      <c r="U202">
        <f t="shared" si="57"/>
        <v>0</v>
      </c>
      <c r="V202">
        <f t="shared" si="58"/>
        <v>0</v>
      </c>
      <c r="W202">
        <f t="shared" si="59"/>
        <v>0</v>
      </c>
      <c r="X202">
        <f>((V202*(0.5*sim3_depth_of_section_0))/(sim3_second_moment_x_0))*(100000000/1000)</f>
        <v>0</v>
      </c>
      <c r="Y202">
        <f t="shared" si="60"/>
        <v>0</v>
      </c>
      <c r="Z202">
        <f t="shared" si="62"/>
        <v>0</v>
      </c>
    </row>
    <row r="203" spans="1:26" x14ac:dyDescent="0.25">
      <c r="A203" s="1">
        <v>172</v>
      </c>
      <c r="B203" s="17">
        <f t="shared" si="42"/>
        <v>30.099999999999998</v>
      </c>
      <c r="C203">
        <f t="shared" si="43"/>
        <v>17451.107100000001</v>
      </c>
      <c r="D203">
        <f t="shared" si="44"/>
        <v>-16558.789499999999</v>
      </c>
      <c r="E203">
        <f t="shared" si="45"/>
        <v>-41396.973749999997</v>
      </c>
      <c r="F203">
        <f t="shared" si="46"/>
        <v>3924</v>
      </c>
      <c r="G203">
        <f t="shared" si="47"/>
        <v>2840.8778999999995</v>
      </c>
      <c r="H203">
        <f t="shared" si="48"/>
        <v>0</v>
      </c>
      <c r="I203">
        <f t="shared" si="49"/>
        <v>-6960.1508550000435</v>
      </c>
      <c r="J203">
        <f t="shared" si="50"/>
        <v>0</v>
      </c>
      <c r="K203">
        <f t="shared" si="51"/>
        <v>-10267872.704952648</v>
      </c>
      <c r="L203">
        <f t="shared" si="52"/>
        <v>1367652.7045100103</v>
      </c>
      <c r="M203">
        <f t="shared" si="61"/>
        <v>10267872.704952648</v>
      </c>
      <c r="O203" s="29"/>
      <c r="P203">
        <v>0</v>
      </c>
      <c r="Q203">
        <f t="shared" si="53"/>
        <v>-2354.4</v>
      </c>
      <c r="R203">
        <f t="shared" si="54"/>
        <v>-5886</v>
      </c>
      <c r="S203">
        <f t="shared" si="55"/>
        <v>3924</v>
      </c>
      <c r="T203">
        <f t="shared" si="56"/>
        <v>0</v>
      </c>
      <c r="U203">
        <f t="shared" si="57"/>
        <v>0</v>
      </c>
      <c r="V203">
        <f t="shared" si="58"/>
        <v>0</v>
      </c>
      <c r="W203">
        <f t="shared" si="59"/>
        <v>0</v>
      </c>
      <c r="X203">
        <f>((V203*(0.5*sim3_depth_of_section_0))/(sim3_second_moment_x_0))*(100000000/1000)</f>
        <v>0</v>
      </c>
      <c r="Y203">
        <f t="shared" si="60"/>
        <v>0</v>
      </c>
      <c r="Z203">
        <f t="shared" si="62"/>
        <v>0</v>
      </c>
    </row>
    <row r="204" spans="1:26" x14ac:dyDescent="0.25">
      <c r="A204" s="1">
        <v>173</v>
      </c>
      <c r="B204" s="17">
        <f t="shared" si="42"/>
        <v>30.274999999999999</v>
      </c>
      <c r="C204">
        <f t="shared" si="43"/>
        <v>17552.567025</v>
      </c>
      <c r="D204">
        <f t="shared" si="44"/>
        <v>-16558.789499999999</v>
      </c>
      <c r="E204">
        <f t="shared" si="45"/>
        <v>-41396.973749999997</v>
      </c>
      <c r="F204">
        <f t="shared" si="46"/>
        <v>3924</v>
      </c>
      <c r="G204">
        <f t="shared" si="47"/>
        <v>2739.4179750000003</v>
      </c>
      <c r="H204">
        <f t="shared" si="48"/>
        <v>0</v>
      </c>
      <c r="I204">
        <f t="shared" si="49"/>
        <v>-6471.8749659374735</v>
      </c>
      <c r="J204">
        <f t="shared" si="50"/>
        <v>0</v>
      </c>
      <c r="K204">
        <f t="shared" si="51"/>
        <v>-9547550.0024367366</v>
      </c>
      <c r="L204">
        <f t="shared" si="52"/>
        <v>1318807.9650632245</v>
      </c>
      <c r="M204">
        <f t="shared" si="61"/>
        <v>9547550.0024367366</v>
      </c>
      <c r="O204" s="29"/>
      <c r="P204">
        <v>0</v>
      </c>
      <c r="Q204">
        <f t="shared" si="53"/>
        <v>-2354.4</v>
      </c>
      <c r="R204">
        <f t="shared" si="54"/>
        <v>-5886</v>
      </c>
      <c r="S204">
        <f t="shared" si="55"/>
        <v>3924</v>
      </c>
      <c r="T204">
        <f t="shared" si="56"/>
        <v>0</v>
      </c>
      <c r="U204">
        <f t="shared" si="57"/>
        <v>0</v>
      </c>
      <c r="V204">
        <f t="shared" si="58"/>
        <v>0</v>
      </c>
      <c r="W204">
        <f t="shared" si="59"/>
        <v>0</v>
      </c>
      <c r="X204">
        <f>((V204*(0.5*sim3_depth_of_section_0))/(sim3_second_moment_x_0))*(100000000/1000)</f>
        <v>0</v>
      </c>
      <c r="Y204">
        <f t="shared" si="60"/>
        <v>0</v>
      </c>
      <c r="Z204">
        <f t="shared" si="62"/>
        <v>0</v>
      </c>
    </row>
    <row r="205" spans="1:26" x14ac:dyDescent="0.25">
      <c r="A205" s="1">
        <v>174</v>
      </c>
      <c r="B205" s="17">
        <f t="shared" si="42"/>
        <v>30.45</v>
      </c>
      <c r="C205">
        <f t="shared" si="43"/>
        <v>17654.026949999999</v>
      </c>
      <c r="D205">
        <f t="shared" si="44"/>
        <v>-16558.789499999999</v>
      </c>
      <c r="E205">
        <f t="shared" si="45"/>
        <v>-41396.973749999997</v>
      </c>
      <c r="F205">
        <f t="shared" si="46"/>
        <v>3924</v>
      </c>
      <c r="G205">
        <f t="shared" si="47"/>
        <v>2637.9580500000011</v>
      </c>
      <c r="H205">
        <f t="shared" si="48"/>
        <v>0</v>
      </c>
      <c r="I205">
        <f t="shared" si="49"/>
        <v>-6001.3545637499847</v>
      </c>
      <c r="J205">
        <f t="shared" si="50"/>
        <v>0</v>
      </c>
      <c r="K205">
        <f t="shared" si="51"/>
        <v>-8853420.8527397048</v>
      </c>
      <c r="L205">
        <f t="shared" si="52"/>
        <v>1269963.2256164388</v>
      </c>
      <c r="M205">
        <f t="shared" si="61"/>
        <v>8853420.8527397048</v>
      </c>
      <c r="O205" s="29"/>
      <c r="P205">
        <v>0</v>
      </c>
      <c r="Q205">
        <f t="shared" si="53"/>
        <v>-2354.4</v>
      </c>
      <c r="R205">
        <f t="shared" si="54"/>
        <v>-5886</v>
      </c>
      <c r="S205">
        <f t="shared" si="55"/>
        <v>3924</v>
      </c>
      <c r="T205">
        <f t="shared" si="56"/>
        <v>0</v>
      </c>
      <c r="U205">
        <f t="shared" si="57"/>
        <v>0</v>
      </c>
      <c r="V205">
        <f t="shared" si="58"/>
        <v>0</v>
      </c>
      <c r="W205">
        <f t="shared" si="59"/>
        <v>0</v>
      </c>
      <c r="X205">
        <f>((V205*(0.5*sim3_depth_of_section_0))/(sim3_second_moment_x_0))*(100000000/1000)</f>
        <v>0</v>
      </c>
      <c r="Y205">
        <f t="shared" si="60"/>
        <v>0</v>
      </c>
      <c r="Z205">
        <f t="shared" si="62"/>
        <v>0</v>
      </c>
    </row>
    <row r="206" spans="1:26" x14ac:dyDescent="0.25">
      <c r="A206" s="1">
        <v>175</v>
      </c>
      <c r="B206" s="17">
        <f t="shared" si="42"/>
        <v>30.624999999999996</v>
      </c>
      <c r="C206">
        <f t="shared" si="43"/>
        <v>17755.486874999999</v>
      </c>
      <c r="D206">
        <f t="shared" si="44"/>
        <v>-16558.789499999999</v>
      </c>
      <c r="E206">
        <f t="shared" si="45"/>
        <v>-41396.973749999997</v>
      </c>
      <c r="F206">
        <f t="shared" si="46"/>
        <v>3924</v>
      </c>
      <c r="G206">
        <f t="shared" si="47"/>
        <v>2536.4981250000019</v>
      </c>
      <c r="H206">
        <f t="shared" si="48"/>
        <v>0</v>
      </c>
      <c r="I206">
        <f t="shared" si="49"/>
        <v>-5548.5896484374389</v>
      </c>
      <c r="J206">
        <f t="shared" si="50"/>
        <v>0</v>
      </c>
      <c r="K206">
        <f t="shared" si="51"/>
        <v>-8185485.2558613429</v>
      </c>
      <c r="L206">
        <f t="shared" si="52"/>
        <v>1221118.486169653</v>
      </c>
      <c r="M206">
        <f t="shared" si="61"/>
        <v>8185485.2558613429</v>
      </c>
      <c r="O206" s="29"/>
      <c r="P206">
        <v>0</v>
      </c>
      <c r="Q206">
        <f t="shared" si="53"/>
        <v>-2354.4</v>
      </c>
      <c r="R206">
        <f t="shared" si="54"/>
        <v>-5886</v>
      </c>
      <c r="S206">
        <f t="shared" si="55"/>
        <v>3924</v>
      </c>
      <c r="T206">
        <f t="shared" si="56"/>
        <v>0</v>
      </c>
      <c r="U206">
        <f t="shared" si="57"/>
        <v>0</v>
      </c>
      <c r="V206">
        <f t="shared" si="58"/>
        <v>0</v>
      </c>
      <c r="W206">
        <f t="shared" si="59"/>
        <v>0</v>
      </c>
      <c r="X206">
        <f>((V206*(0.5*sim3_depth_of_section_0))/(sim3_second_moment_x_0))*(100000000/1000)</f>
        <v>0</v>
      </c>
      <c r="Y206">
        <f t="shared" si="60"/>
        <v>0</v>
      </c>
      <c r="Z206">
        <f t="shared" si="62"/>
        <v>0</v>
      </c>
    </row>
    <row r="207" spans="1:26" x14ac:dyDescent="0.25">
      <c r="A207" s="1">
        <v>176</v>
      </c>
      <c r="B207" s="17">
        <f t="shared" si="42"/>
        <v>30.799999999999997</v>
      </c>
      <c r="C207">
        <f t="shared" si="43"/>
        <v>17856.946800000002</v>
      </c>
      <c r="D207">
        <f t="shared" si="44"/>
        <v>-16558.789499999999</v>
      </c>
      <c r="E207">
        <f t="shared" si="45"/>
        <v>-41396.973749999997</v>
      </c>
      <c r="F207">
        <f t="shared" si="46"/>
        <v>3924</v>
      </c>
      <c r="G207">
        <f t="shared" si="47"/>
        <v>2435.0381999999991</v>
      </c>
      <c r="H207">
        <f t="shared" si="48"/>
        <v>0</v>
      </c>
      <c r="I207">
        <f t="shared" si="49"/>
        <v>-5113.5802199999816</v>
      </c>
      <c r="J207">
        <f t="shared" si="50"/>
        <v>0</v>
      </c>
      <c r="K207">
        <f t="shared" si="51"/>
        <v>-7543743.2118018689</v>
      </c>
      <c r="L207">
        <f t="shared" si="52"/>
        <v>1172273.7467228656</v>
      </c>
      <c r="M207">
        <f t="shared" si="61"/>
        <v>7543743.2118018689</v>
      </c>
      <c r="O207" s="29"/>
      <c r="P207">
        <v>0</v>
      </c>
      <c r="Q207">
        <f t="shared" si="53"/>
        <v>-2354.4</v>
      </c>
      <c r="R207">
        <f t="shared" si="54"/>
        <v>-5886</v>
      </c>
      <c r="S207">
        <f t="shared" si="55"/>
        <v>3924</v>
      </c>
      <c r="T207">
        <f t="shared" si="56"/>
        <v>0</v>
      </c>
      <c r="U207">
        <f t="shared" si="57"/>
        <v>0</v>
      </c>
      <c r="V207">
        <f t="shared" si="58"/>
        <v>0</v>
      </c>
      <c r="W207">
        <f t="shared" si="59"/>
        <v>0</v>
      </c>
      <c r="X207">
        <f>((V207*(0.5*sim3_depth_of_section_0))/(sim3_second_moment_x_0))*(100000000/1000)</f>
        <v>0</v>
      </c>
      <c r="Y207">
        <f t="shared" si="60"/>
        <v>0</v>
      </c>
      <c r="Z207">
        <f t="shared" si="62"/>
        <v>0</v>
      </c>
    </row>
    <row r="208" spans="1:26" x14ac:dyDescent="0.25">
      <c r="A208" s="1">
        <v>177</v>
      </c>
      <c r="B208" s="17">
        <f t="shared" si="42"/>
        <v>30.974999999999998</v>
      </c>
      <c r="C208">
        <f t="shared" si="43"/>
        <v>17958.406725000001</v>
      </c>
      <c r="D208">
        <f t="shared" si="44"/>
        <v>-16558.789499999999</v>
      </c>
      <c r="E208">
        <f t="shared" si="45"/>
        <v>-41396.973749999997</v>
      </c>
      <c r="F208">
        <f t="shared" si="46"/>
        <v>3924</v>
      </c>
      <c r="G208">
        <f t="shared" si="47"/>
        <v>2333.5782749999998</v>
      </c>
      <c r="H208">
        <f t="shared" si="48"/>
        <v>0</v>
      </c>
      <c r="I208">
        <f t="shared" si="49"/>
        <v>-4696.326278437482</v>
      </c>
      <c r="J208">
        <f t="shared" si="50"/>
        <v>0</v>
      </c>
      <c r="K208">
        <f t="shared" si="51"/>
        <v>-6928194.720561089</v>
      </c>
      <c r="L208">
        <f t="shared" si="52"/>
        <v>1123429.0072760801</v>
      </c>
      <c r="M208">
        <f t="shared" si="61"/>
        <v>6928194.720561089</v>
      </c>
      <c r="O208" s="29"/>
      <c r="P208">
        <v>0</v>
      </c>
      <c r="Q208">
        <f t="shared" si="53"/>
        <v>-2354.4</v>
      </c>
      <c r="R208">
        <f t="shared" si="54"/>
        <v>-5886</v>
      </c>
      <c r="S208">
        <f t="shared" si="55"/>
        <v>3924</v>
      </c>
      <c r="T208">
        <f t="shared" si="56"/>
        <v>0</v>
      </c>
      <c r="U208">
        <f t="shared" si="57"/>
        <v>0</v>
      </c>
      <c r="V208">
        <f t="shared" si="58"/>
        <v>0</v>
      </c>
      <c r="W208">
        <f t="shared" si="59"/>
        <v>0</v>
      </c>
      <c r="X208">
        <f>((V208*(0.5*sim3_depth_of_section_0))/(sim3_second_moment_x_0))*(100000000/1000)</f>
        <v>0</v>
      </c>
      <c r="Y208">
        <f t="shared" si="60"/>
        <v>0</v>
      </c>
      <c r="Z208">
        <f t="shared" si="62"/>
        <v>0</v>
      </c>
    </row>
    <row r="209" spans="1:26" x14ac:dyDescent="0.25">
      <c r="A209" s="1">
        <v>178</v>
      </c>
      <c r="B209" s="17">
        <f t="shared" si="42"/>
        <v>31.15</v>
      </c>
      <c r="C209">
        <f t="shared" si="43"/>
        <v>18059.86665</v>
      </c>
      <c r="D209">
        <f t="shared" si="44"/>
        <v>-16558.789499999999</v>
      </c>
      <c r="E209">
        <f t="shared" si="45"/>
        <v>-41396.973749999997</v>
      </c>
      <c r="F209">
        <f t="shared" si="46"/>
        <v>3924</v>
      </c>
      <c r="G209">
        <f t="shared" si="47"/>
        <v>2232.1183500000006</v>
      </c>
      <c r="H209">
        <f t="shared" si="48"/>
        <v>0</v>
      </c>
      <c r="I209">
        <f t="shared" si="49"/>
        <v>-4296.8278237499908</v>
      </c>
      <c r="J209">
        <f t="shared" si="50"/>
        <v>0</v>
      </c>
      <c r="K209">
        <f t="shared" si="51"/>
        <v>-6338839.7821390806</v>
      </c>
      <c r="L209">
        <f t="shared" si="52"/>
        <v>1074584.2678292943</v>
      </c>
      <c r="M209">
        <f t="shared" si="61"/>
        <v>6338839.7821390806</v>
      </c>
      <c r="O209" s="29"/>
      <c r="P209">
        <v>0</v>
      </c>
      <c r="Q209">
        <f t="shared" si="53"/>
        <v>-2354.4</v>
      </c>
      <c r="R209">
        <f t="shared" si="54"/>
        <v>-5886</v>
      </c>
      <c r="S209">
        <f t="shared" si="55"/>
        <v>3924</v>
      </c>
      <c r="T209">
        <f t="shared" si="56"/>
        <v>0</v>
      </c>
      <c r="U209">
        <f t="shared" si="57"/>
        <v>0</v>
      </c>
      <c r="V209">
        <f t="shared" si="58"/>
        <v>0</v>
      </c>
      <c r="W209">
        <f t="shared" si="59"/>
        <v>0</v>
      </c>
      <c r="X209">
        <f>((V209*(0.5*sim3_depth_of_section_0))/(sim3_second_moment_x_0))*(100000000/1000)</f>
        <v>0</v>
      </c>
      <c r="Y209">
        <f t="shared" si="60"/>
        <v>0</v>
      </c>
      <c r="Z209">
        <f t="shared" si="62"/>
        <v>0</v>
      </c>
    </row>
    <row r="210" spans="1:26" x14ac:dyDescent="0.25">
      <c r="A210" s="1">
        <v>179</v>
      </c>
      <c r="B210" s="17">
        <f t="shared" si="42"/>
        <v>31.324999999999999</v>
      </c>
      <c r="C210">
        <f t="shared" si="43"/>
        <v>18161.326574999999</v>
      </c>
      <c r="D210">
        <f t="shared" si="44"/>
        <v>-16558.789499999999</v>
      </c>
      <c r="E210">
        <f t="shared" si="45"/>
        <v>-41396.973749999997</v>
      </c>
      <c r="F210">
        <f t="shared" si="46"/>
        <v>3924</v>
      </c>
      <c r="G210">
        <f t="shared" si="47"/>
        <v>2130.6584250000014</v>
      </c>
      <c r="H210">
        <f t="shared" si="48"/>
        <v>0</v>
      </c>
      <c r="I210">
        <f t="shared" si="49"/>
        <v>-3915.0848559374062</v>
      </c>
      <c r="J210">
        <f t="shared" si="50"/>
        <v>0</v>
      </c>
      <c r="K210">
        <f t="shared" si="51"/>
        <v>-5775678.396535689</v>
      </c>
      <c r="L210">
        <f t="shared" si="52"/>
        <v>1025739.5283825087</v>
      </c>
      <c r="M210">
        <f t="shared" si="61"/>
        <v>5775678.396535689</v>
      </c>
      <c r="O210" s="29"/>
      <c r="P210">
        <v>0</v>
      </c>
      <c r="Q210">
        <f t="shared" si="53"/>
        <v>-2354.4</v>
      </c>
      <c r="R210">
        <f t="shared" si="54"/>
        <v>-5886</v>
      </c>
      <c r="S210">
        <f t="shared" si="55"/>
        <v>3924</v>
      </c>
      <c r="T210">
        <f t="shared" si="56"/>
        <v>0</v>
      </c>
      <c r="U210">
        <f t="shared" si="57"/>
        <v>0</v>
      </c>
      <c r="V210">
        <f t="shared" si="58"/>
        <v>0</v>
      </c>
      <c r="W210">
        <f t="shared" si="59"/>
        <v>0</v>
      </c>
      <c r="X210">
        <f>((V210*(0.5*sim3_depth_of_section_0))/(sim3_second_moment_x_0))*(100000000/1000)</f>
        <v>0</v>
      </c>
      <c r="Y210">
        <f t="shared" si="60"/>
        <v>0</v>
      </c>
      <c r="Z210">
        <f t="shared" si="62"/>
        <v>0</v>
      </c>
    </row>
    <row r="211" spans="1:26" x14ac:dyDescent="0.25">
      <c r="A211" s="1">
        <v>180</v>
      </c>
      <c r="B211" s="17">
        <f t="shared" si="42"/>
        <v>31.499999999999996</v>
      </c>
      <c r="C211">
        <f t="shared" si="43"/>
        <v>18262.786499999998</v>
      </c>
      <c r="D211">
        <f t="shared" si="44"/>
        <v>-16558.789499999999</v>
      </c>
      <c r="E211">
        <f t="shared" si="45"/>
        <v>-41396.973749999997</v>
      </c>
      <c r="F211">
        <f t="shared" si="46"/>
        <v>3924</v>
      </c>
      <c r="G211">
        <f t="shared" si="47"/>
        <v>2029.1985000000022</v>
      </c>
      <c r="H211">
        <f t="shared" si="48"/>
        <v>0</v>
      </c>
      <c r="I211">
        <f t="shared" si="49"/>
        <v>-3551.0973749999393</v>
      </c>
      <c r="J211">
        <f t="shared" si="50"/>
        <v>0</v>
      </c>
      <c r="K211">
        <f t="shared" si="51"/>
        <v>-5238710.5637512272</v>
      </c>
      <c r="L211">
        <f t="shared" si="52"/>
        <v>976894.7889357229</v>
      </c>
      <c r="M211">
        <f t="shared" si="61"/>
        <v>5238710.5637512272</v>
      </c>
      <c r="O211" s="29"/>
      <c r="P211">
        <v>0</v>
      </c>
      <c r="Q211">
        <f t="shared" si="53"/>
        <v>-2354.4</v>
      </c>
      <c r="R211">
        <f t="shared" si="54"/>
        <v>-5886</v>
      </c>
      <c r="S211">
        <f t="shared" si="55"/>
        <v>3924</v>
      </c>
      <c r="T211">
        <f t="shared" si="56"/>
        <v>0</v>
      </c>
      <c r="U211">
        <f t="shared" si="57"/>
        <v>0</v>
      </c>
      <c r="V211">
        <f t="shared" si="58"/>
        <v>0</v>
      </c>
      <c r="W211">
        <f t="shared" si="59"/>
        <v>0</v>
      </c>
      <c r="X211">
        <f>((V211*(0.5*sim3_depth_of_section_0))/(sim3_second_moment_x_0))*(100000000/1000)</f>
        <v>0</v>
      </c>
      <c r="Y211">
        <f t="shared" si="60"/>
        <v>0</v>
      </c>
      <c r="Z211">
        <f t="shared" si="62"/>
        <v>0</v>
      </c>
    </row>
    <row r="212" spans="1:26" x14ac:dyDescent="0.25">
      <c r="A212" s="1">
        <v>181</v>
      </c>
      <c r="B212" s="17">
        <f t="shared" si="42"/>
        <v>31.674999999999997</v>
      </c>
      <c r="C212">
        <f t="shared" si="43"/>
        <v>18364.246424999998</v>
      </c>
      <c r="D212">
        <f t="shared" si="44"/>
        <v>-16558.789499999999</v>
      </c>
      <c r="E212">
        <f t="shared" si="45"/>
        <v>-41396.973749999997</v>
      </c>
      <c r="F212">
        <f t="shared" si="46"/>
        <v>3924</v>
      </c>
      <c r="G212">
        <f t="shared" si="47"/>
        <v>1927.738575000003</v>
      </c>
      <c r="H212">
        <f t="shared" si="48"/>
        <v>0</v>
      </c>
      <c r="I212">
        <f t="shared" si="49"/>
        <v>-3204.8653809375028</v>
      </c>
      <c r="J212">
        <f t="shared" si="50"/>
        <v>0</v>
      </c>
      <c r="K212">
        <f t="shared" si="51"/>
        <v>-4727936.2837855676</v>
      </c>
      <c r="L212">
        <f t="shared" si="52"/>
        <v>928050.04948893713</v>
      </c>
      <c r="M212">
        <f t="shared" si="61"/>
        <v>4727936.2837855676</v>
      </c>
      <c r="O212" s="29"/>
      <c r="P212">
        <v>0</v>
      </c>
      <c r="Q212">
        <f t="shared" si="53"/>
        <v>-2354.4</v>
      </c>
      <c r="R212">
        <f t="shared" si="54"/>
        <v>-5886</v>
      </c>
      <c r="S212">
        <f t="shared" si="55"/>
        <v>3924</v>
      </c>
      <c r="T212">
        <f t="shared" si="56"/>
        <v>0</v>
      </c>
      <c r="U212">
        <f t="shared" si="57"/>
        <v>0</v>
      </c>
      <c r="V212">
        <f t="shared" si="58"/>
        <v>0</v>
      </c>
      <c r="W212">
        <f t="shared" si="59"/>
        <v>0</v>
      </c>
      <c r="X212">
        <f>((V212*(0.5*sim3_depth_of_section_0))/(sim3_second_moment_x_0))*(100000000/1000)</f>
        <v>0</v>
      </c>
      <c r="Y212">
        <f t="shared" si="60"/>
        <v>0</v>
      </c>
      <c r="Z212">
        <f t="shared" si="62"/>
        <v>0</v>
      </c>
    </row>
    <row r="213" spans="1:26" x14ac:dyDescent="0.25">
      <c r="A213" s="1">
        <v>182</v>
      </c>
      <c r="B213" s="17">
        <f t="shared" si="42"/>
        <v>31.849999999999998</v>
      </c>
      <c r="C213">
        <f t="shared" si="43"/>
        <v>18465.70635</v>
      </c>
      <c r="D213">
        <f t="shared" si="44"/>
        <v>-16558.789499999999</v>
      </c>
      <c r="E213">
        <f t="shared" si="45"/>
        <v>-41396.973749999997</v>
      </c>
      <c r="F213">
        <f t="shared" si="46"/>
        <v>3924</v>
      </c>
      <c r="G213">
        <f t="shared" si="47"/>
        <v>1826.2786500000002</v>
      </c>
      <c r="H213">
        <f t="shared" si="48"/>
        <v>0</v>
      </c>
      <c r="I213">
        <f t="shared" si="49"/>
        <v>-2876.3888737500238</v>
      </c>
      <c r="J213">
        <f t="shared" si="50"/>
        <v>0</v>
      </c>
      <c r="K213">
        <f t="shared" si="51"/>
        <v>-4243355.5566386022</v>
      </c>
      <c r="L213">
        <f t="shared" si="52"/>
        <v>879205.31004214974</v>
      </c>
      <c r="M213">
        <f t="shared" si="61"/>
        <v>4243355.5566386022</v>
      </c>
      <c r="O213" s="29"/>
      <c r="P213">
        <v>0</v>
      </c>
      <c r="Q213">
        <f t="shared" si="53"/>
        <v>-2354.4</v>
      </c>
      <c r="R213">
        <f t="shared" si="54"/>
        <v>-5886</v>
      </c>
      <c r="S213">
        <f t="shared" si="55"/>
        <v>3924</v>
      </c>
      <c r="T213">
        <f t="shared" si="56"/>
        <v>0</v>
      </c>
      <c r="U213">
        <f t="shared" si="57"/>
        <v>0</v>
      </c>
      <c r="V213">
        <f t="shared" si="58"/>
        <v>0</v>
      </c>
      <c r="W213">
        <f t="shared" si="59"/>
        <v>0</v>
      </c>
      <c r="X213">
        <f>((V213*(0.5*sim3_depth_of_section_0))/(sim3_second_moment_x_0))*(100000000/1000)</f>
        <v>0</v>
      </c>
      <c r="Y213">
        <f t="shared" si="60"/>
        <v>0</v>
      </c>
      <c r="Z213">
        <f t="shared" si="62"/>
        <v>0</v>
      </c>
    </row>
    <row r="214" spans="1:26" x14ac:dyDescent="0.25">
      <c r="A214" s="1">
        <v>183</v>
      </c>
      <c r="B214" s="17">
        <f t="shared" si="42"/>
        <v>32.024999999999999</v>
      </c>
      <c r="C214">
        <f t="shared" si="43"/>
        <v>18567.166275</v>
      </c>
      <c r="D214">
        <f t="shared" si="44"/>
        <v>-16558.789499999999</v>
      </c>
      <c r="E214">
        <f t="shared" si="45"/>
        <v>-41396.973749999997</v>
      </c>
      <c r="F214">
        <f t="shared" si="46"/>
        <v>3924</v>
      </c>
      <c r="G214">
        <f t="shared" si="47"/>
        <v>1724.818725000001</v>
      </c>
      <c r="H214">
        <f t="shared" si="48"/>
        <v>0</v>
      </c>
      <c r="I214">
        <f t="shared" si="49"/>
        <v>-2565.6678534374951</v>
      </c>
      <c r="J214">
        <f t="shared" si="50"/>
        <v>0</v>
      </c>
      <c r="K214">
        <f t="shared" si="51"/>
        <v>-3784968.3823103197</v>
      </c>
      <c r="L214">
        <f t="shared" si="52"/>
        <v>830360.57059536397</v>
      </c>
      <c r="M214">
        <f t="shared" si="61"/>
        <v>3784968.3823103197</v>
      </c>
      <c r="O214" s="29"/>
      <c r="P214">
        <v>0</v>
      </c>
      <c r="Q214">
        <f t="shared" si="53"/>
        <v>-2354.4</v>
      </c>
      <c r="R214">
        <f t="shared" si="54"/>
        <v>-5886</v>
      </c>
      <c r="S214">
        <f t="shared" si="55"/>
        <v>3924</v>
      </c>
      <c r="T214">
        <f t="shared" si="56"/>
        <v>0</v>
      </c>
      <c r="U214">
        <f t="shared" si="57"/>
        <v>0</v>
      </c>
      <c r="V214">
        <f t="shared" si="58"/>
        <v>0</v>
      </c>
      <c r="W214">
        <f t="shared" si="59"/>
        <v>0</v>
      </c>
      <c r="X214">
        <f>((V214*(0.5*sim3_depth_of_section_0))/(sim3_second_moment_x_0))*(100000000/1000)</f>
        <v>0</v>
      </c>
      <c r="Y214">
        <f t="shared" si="60"/>
        <v>0</v>
      </c>
      <c r="Z214">
        <f t="shared" si="62"/>
        <v>0</v>
      </c>
    </row>
    <row r="215" spans="1:26" x14ac:dyDescent="0.25">
      <c r="A215" s="1">
        <v>184</v>
      </c>
      <c r="B215" s="17">
        <f t="shared" si="42"/>
        <v>32.199999999999996</v>
      </c>
      <c r="C215">
        <f t="shared" si="43"/>
        <v>18668.626199999999</v>
      </c>
      <c r="D215">
        <f t="shared" si="44"/>
        <v>-16558.789499999999</v>
      </c>
      <c r="E215">
        <f t="shared" si="45"/>
        <v>-41396.973749999997</v>
      </c>
      <c r="F215">
        <f t="shared" si="46"/>
        <v>3924</v>
      </c>
      <c r="G215">
        <f t="shared" si="47"/>
        <v>1623.3588000000018</v>
      </c>
      <c r="H215">
        <f t="shared" si="48"/>
        <v>0</v>
      </c>
      <c r="I215">
        <f t="shared" si="49"/>
        <v>-2272.7023200000403</v>
      </c>
      <c r="J215">
        <f t="shared" si="50"/>
        <v>0</v>
      </c>
      <c r="K215">
        <f t="shared" si="51"/>
        <v>-3352774.7608009023</v>
      </c>
      <c r="L215">
        <f t="shared" si="52"/>
        <v>781515.83114857844</v>
      </c>
      <c r="M215">
        <f t="shared" si="61"/>
        <v>3352774.7608009023</v>
      </c>
      <c r="O215" s="29"/>
      <c r="P215">
        <v>0</v>
      </c>
      <c r="Q215">
        <f t="shared" si="53"/>
        <v>-2354.4</v>
      </c>
      <c r="R215">
        <f t="shared" si="54"/>
        <v>-5886</v>
      </c>
      <c r="S215">
        <f t="shared" si="55"/>
        <v>3924</v>
      </c>
      <c r="T215">
        <f t="shared" si="56"/>
        <v>0</v>
      </c>
      <c r="U215">
        <f t="shared" si="57"/>
        <v>0</v>
      </c>
      <c r="V215">
        <f t="shared" si="58"/>
        <v>0</v>
      </c>
      <c r="W215">
        <f t="shared" si="59"/>
        <v>0</v>
      </c>
      <c r="X215">
        <f>((V215*(0.5*sim3_depth_of_section_0))/(sim3_second_moment_x_0))*(100000000/1000)</f>
        <v>0</v>
      </c>
      <c r="Y215">
        <f t="shared" si="60"/>
        <v>0</v>
      </c>
      <c r="Z215">
        <f t="shared" si="62"/>
        <v>0</v>
      </c>
    </row>
    <row r="216" spans="1:26" x14ac:dyDescent="0.25">
      <c r="A216" s="1">
        <v>185</v>
      </c>
      <c r="B216" s="17">
        <f t="shared" si="42"/>
        <v>32.375</v>
      </c>
      <c r="C216">
        <f t="shared" si="43"/>
        <v>18770.086125000002</v>
      </c>
      <c r="D216">
        <f t="shared" si="44"/>
        <v>-16558.789499999999</v>
      </c>
      <c r="E216">
        <f t="shared" si="45"/>
        <v>-41396.973749999997</v>
      </c>
      <c r="F216">
        <f t="shared" si="46"/>
        <v>3924</v>
      </c>
      <c r="G216">
        <f t="shared" si="47"/>
        <v>1521.898874999999</v>
      </c>
      <c r="H216">
        <f t="shared" si="48"/>
        <v>0</v>
      </c>
      <c r="I216">
        <f t="shared" si="49"/>
        <v>-1997.4922734374995</v>
      </c>
      <c r="J216">
        <f t="shared" si="50"/>
        <v>0</v>
      </c>
      <c r="K216">
        <f t="shared" si="51"/>
        <v>-2946774.6921101152</v>
      </c>
      <c r="L216">
        <f t="shared" si="52"/>
        <v>732671.09170179092</v>
      </c>
      <c r="M216">
        <f t="shared" si="61"/>
        <v>2946774.6921101152</v>
      </c>
      <c r="O216" s="29"/>
      <c r="P216">
        <v>0</v>
      </c>
      <c r="Q216">
        <f t="shared" si="53"/>
        <v>-2354.4</v>
      </c>
      <c r="R216">
        <f t="shared" si="54"/>
        <v>-5886</v>
      </c>
      <c r="S216">
        <f t="shared" si="55"/>
        <v>3924</v>
      </c>
      <c r="T216">
        <f t="shared" si="56"/>
        <v>0</v>
      </c>
      <c r="U216">
        <f t="shared" si="57"/>
        <v>0</v>
      </c>
      <c r="V216">
        <f t="shared" si="58"/>
        <v>0</v>
      </c>
      <c r="W216">
        <f t="shared" si="59"/>
        <v>0</v>
      </c>
      <c r="X216">
        <f>((V216*(0.5*sim3_depth_of_section_0))/(sim3_second_moment_x_0))*(100000000/1000)</f>
        <v>0</v>
      </c>
      <c r="Y216">
        <f t="shared" si="60"/>
        <v>0</v>
      </c>
      <c r="Z216">
        <f t="shared" si="62"/>
        <v>0</v>
      </c>
    </row>
    <row r="217" spans="1:26" x14ac:dyDescent="0.25">
      <c r="A217" s="1">
        <v>186</v>
      </c>
      <c r="B217" s="17">
        <f t="shared" si="42"/>
        <v>32.549999999999997</v>
      </c>
      <c r="C217">
        <f t="shared" si="43"/>
        <v>18871.546050000001</v>
      </c>
      <c r="D217">
        <f t="shared" si="44"/>
        <v>-16558.789499999999</v>
      </c>
      <c r="E217">
        <f t="shared" si="45"/>
        <v>-41396.973749999997</v>
      </c>
      <c r="F217">
        <f t="shared" si="46"/>
        <v>3924</v>
      </c>
      <c r="G217">
        <f t="shared" si="47"/>
        <v>1420.4389499999997</v>
      </c>
      <c r="H217">
        <f t="shared" si="48"/>
        <v>0</v>
      </c>
      <c r="I217">
        <f t="shared" si="49"/>
        <v>-1740.0377137500036</v>
      </c>
      <c r="J217">
        <f t="shared" si="50"/>
        <v>0</v>
      </c>
      <c r="K217">
        <f t="shared" si="51"/>
        <v>-2566968.1762381508</v>
      </c>
      <c r="L217">
        <f t="shared" si="52"/>
        <v>683826.35225500516</v>
      </c>
      <c r="M217">
        <f t="shared" si="61"/>
        <v>2566968.1762381508</v>
      </c>
      <c r="O217" s="29"/>
      <c r="P217">
        <v>0</v>
      </c>
      <c r="Q217">
        <f t="shared" si="53"/>
        <v>-2354.4</v>
      </c>
      <c r="R217">
        <f t="shared" si="54"/>
        <v>-5886</v>
      </c>
      <c r="S217">
        <f t="shared" si="55"/>
        <v>3924</v>
      </c>
      <c r="T217">
        <f t="shared" si="56"/>
        <v>0</v>
      </c>
      <c r="U217">
        <f t="shared" si="57"/>
        <v>0</v>
      </c>
      <c r="V217">
        <f t="shared" si="58"/>
        <v>0</v>
      </c>
      <c r="W217">
        <f t="shared" si="59"/>
        <v>0</v>
      </c>
      <c r="X217">
        <f>((V217*(0.5*sim3_depth_of_section_0))/(sim3_second_moment_x_0))*(100000000/1000)</f>
        <v>0</v>
      </c>
      <c r="Y217">
        <f t="shared" si="60"/>
        <v>0</v>
      </c>
      <c r="Z217">
        <f t="shared" si="62"/>
        <v>0</v>
      </c>
    </row>
    <row r="218" spans="1:26" x14ac:dyDescent="0.25">
      <c r="A218" s="1">
        <v>187</v>
      </c>
      <c r="B218" s="17">
        <f t="shared" si="42"/>
        <v>32.725000000000001</v>
      </c>
      <c r="C218">
        <f t="shared" si="43"/>
        <v>18973.005975000004</v>
      </c>
      <c r="D218">
        <f t="shared" si="44"/>
        <v>-16558.789499999999</v>
      </c>
      <c r="E218">
        <f t="shared" si="45"/>
        <v>-41396.973749999997</v>
      </c>
      <c r="F218">
        <f t="shared" si="46"/>
        <v>3924</v>
      </c>
      <c r="G218">
        <f t="shared" si="47"/>
        <v>1318.9790249999969</v>
      </c>
      <c r="H218">
        <f t="shared" si="48"/>
        <v>0</v>
      </c>
      <c r="I218">
        <f t="shared" si="49"/>
        <v>-1500.3386409375089</v>
      </c>
      <c r="J218">
        <f t="shared" si="50"/>
        <v>0</v>
      </c>
      <c r="K218">
        <f t="shared" si="51"/>
        <v>-2213355.2131849444</v>
      </c>
      <c r="L218">
        <f t="shared" si="52"/>
        <v>634981.61280821764</v>
      </c>
      <c r="M218">
        <f t="shared" si="61"/>
        <v>2213355.2131849444</v>
      </c>
      <c r="O218" s="29"/>
      <c r="P218">
        <v>0</v>
      </c>
      <c r="Q218">
        <f t="shared" si="53"/>
        <v>-2354.4</v>
      </c>
      <c r="R218">
        <f t="shared" si="54"/>
        <v>-5886</v>
      </c>
      <c r="S218">
        <f t="shared" si="55"/>
        <v>3924</v>
      </c>
      <c r="T218">
        <f t="shared" si="56"/>
        <v>0</v>
      </c>
      <c r="U218">
        <f t="shared" si="57"/>
        <v>0</v>
      </c>
      <c r="V218">
        <f t="shared" si="58"/>
        <v>0</v>
      </c>
      <c r="W218">
        <f t="shared" si="59"/>
        <v>0</v>
      </c>
      <c r="X218">
        <f>((V218*(0.5*sim3_depth_of_section_0))/(sim3_second_moment_x_0))*(100000000/1000)</f>
        <v>0</v>
      </c>
      <c r="Y218">
        <f t="shared" si="60"/>
        <v>0</v>
      </c>
      <c r="Z218">
        <f t="shared" si="62"/>
        <v>0</v>
      </c>
    </row>
    <row r="219" spans="1:26" x14ac:dyDescent="0.25">
      <c r="A219" s="1">
        <v>188</v>
      </c>
      <c r="B219" s="17">
        <f t="shared" si="42"/>
        <v>32.9</v>
      </c>
      <c r="C219">
        <f t="shared" si="43"/>
        <v>19074.465899999999</v>
      </c>
      <c r="D219">
        <f t="shared" si="44"/>
        <v>-16558.789499999999</v>
      </c>
      <c r="E219">
        <f t="shared" si="45"/>
        <v>-41396.973749999997</v>
      </c>
      <c r="F219">
        <f t="shared" si="46"/>
        <v>3924</v>
      </c>
      <c r="G219">
        <f t="shared" si="47"/>
        <v>1217.5191000000013</v>
      </c>
      <c r="H219">
        <f t="shared" si="48"/>
        <v>0</v>
      </c>
      <c r="I219">
        <f t="shared" si="49"/>
        <v>-1278.3950549999863</v>
      </c>
      <c r="J219">
        <f t="shared" si="50"/>
        <v>0</v>
      </c>
      <c r="K219">
        <f t="shared" si="51"/>
        <v>-1885935.8029504542</v>
      </c>
      <c r="L219">
        <f t="shared" si="52"/>
        <v>586136.87336143374</v>
      </c>
      <c r="M219">
        <f t="shared" si="61"/>
        <v>1885935.8029504542</v>
      </c>
      <c r="O219" s="29"/>
      <c r="P219">
        <v>0</v>
      </c>
      <c r="Q219">
        <f t="shared" si="53"/>
        <v>-2354.4</v>
      </c>
      <c r="R219">
        <f t="shared" si="54"/>
        <v>-5886</v>
      </c>
      <c r="S219">
        <f t="shared" si="55"/>
        <v>3924</v>
      </c>
      <c r="T219">
        <f t="shared" si="56"/>
        <v>0</v>
      </c>
      <c r="U219">
        <f t="shared" si="57"/>
        <v>0</v>
      </c>
      <c r="V219">
        <f t="shared" si="58"/>
        <v>0</v>
      </c>
      <c r="W219">
        <f t="shared" si="59"/>
        <v>0</v>
      </c>
      <c r="X219">
        <f>((V219*(0.5*sim3_depth_of_section_0))/(sim3_second_moment_x_0))*(100000000/1000)</f>
        <v>0</v>
      </c>
      <c r="Y219">
        <f t="shared" si="60"/>
        <v>0</v>
      </c>
      <c r="Z219">
        <f t="shared" si="62"/>
        <v>0</v>
      </c>
    </row>
    <row r="220" spans="1:26" x14ac:dyDescent="0.25">
      <c r="A220" s="1">
        <v>189</v>
      </c>
      <c r="B220" s="17">
        <f t="shared" si="42"/>
        <v>33.074999999999996</v>
      </c>
      <c r="C220">
        <f t="shared" si="43"/>
        <v>19175.925824999998</v>
      </c>
      <c r="D220">
        <f t="shared" si="44"/>
        <v>-16558.789499999999</v>
      </c>
      <c r="E220">
        <f t="shared" si="45"/>
        <v>-41396.973749999997</v>
      </c>
      <c r="F220">
        <f t="shared" si="46"/>
        <v>3924</v>
      </c>
      <c r="G220">
        <f t="shared" si="47"/>
        <v>1116.0591750000021</v>
      </c>
      <c r="H220">
        <f t="shared" si="48"/>
        <v>0</v>
      </c>
      <c r="I220">
        <f t="shared" si="49"/>
        <v>-1074.2069559374359</v>
      </c>
      <c r="J220">
        <f t="shared" si="50"/>
        <v>0</v>
      </c>
      <c r="K220">
        <f t="shared" si="51"/>
        <v>-1584709.9455346789</v>
      </c>
      <c r="L220">
        <f t="shared" si="52"/>
        <v>537292.13391464797</v>
      </c>
      <c r="M220">
        <f t="shared" si="61"/>
        <v>1584709.9455346789</v>
      </c>
      <c r="O220" s="29"/>
      <c r="P220">
        <v>0</v>
      </c>
      <c r="Q220">
        <f t="shared" si="53"/>
        <v>-2354.4</v>
      </c>
      <c r="R220">
        <f t="shared" si="54"/>
        <v>-5886</v>
      </c>
      <c r="S220">
        <f t="shared" si="55"/>
        <v>3924</v>
      </c>
      <c r="T220">
        <f t="shared" si="56"/>
        <v>0</v>
      </c>
      <c r="U220">
        <f t="shared" si="57"/>
        <v>0</v>
      </c>
      <c r="V220">
        <f t="shared" si="58"/>
        <v>0</v>
      </c>
      <c r="W220">
        <f t="shared" si="59"/>
        <v>0</v>
      </c>
      <c r="X220">
        <f>((V220*(0.5*sim3_depth_of_section_0))/(sim3_second_moment_x_0))*(100000000/1000)</f>
        <v>0</v>
      </c>
      <c r="Y220">
        <f t="shared" si="60"/>
        <v>0</v>
      </c>
      <c r="Z220">
        <f t="shared" si="62"/>
        <v>0</v>
      </c>
    </row>
    <row r="221" spans="1:26" x14ac:dyDescent="0.25">
      <c r="A221" s="1">
        <v>190</v>
      </c>
      <c r="B221" s="17">
        <f t="shared" si="42"/>
        <v>33.25</v>
      </c>
      <c r="C221">
        <f t="shared" si="43"/>
        <v>19277.385750000001</v>
      </c>
      <c r="D221">
        <f t="shared" si="44"/>
        <v>-16558.789499999999</v>
      </c>
      <c r="E221">
        <f t="shared" si="45"/>
        <v>-41396.973749999997</v>
      </c>
      <c r="F221">
        <f t="shared" si="46"/>
        <v>3924</v>
      </c>
      <c r="G221">
        <f t="shared" si="47"/>
        <v>1014.5992499999993</v>
      </c>
      <c r="H221">
        <f t="shared" si="48"/>
        <v>0</v>
      </c>
      <c r="I221">
        <f t="shared" si="49"/>
        <v>-887.77434374997392</v>
      </c>
      <c r="J221">
        <f t="shared" si="50"/>
        <v>0</v>
      </c>
      <c r="K221">
        <f t="shared" si="51"/>
        <v>-1309677.6409377907</v>
      </c>
      <c r="L221">
        <f t="shared" si="52"/>
        <v>488447.39446786052</v>
      </c>
      <c r="M221">
        <f t="shared" si="61"/>
        <v>1309677.6409377907</v>
      </c>
      <c r="O221" s="29"/>
      <c r="P221">
        <v>0</v>
      </c>
      <c r="Q221">
        <f t="shared" si="53"/>
        <v>-2354.4</v>
      </c>
      <c r="R221">
        <f t="shared" si="54"/>
        <v>-5886</v>
      </c>
      <c r="S221">
        <f t="shared" si="55"/>
        <v>3924</v>
      </c>
      <c r="T221">
        <f t="shared" si="56"/>
        <v>0</v>
      </c>
      <c r="U221">
        <f t="shared" si="57"/>
        <v>0</v>
      </c>
      <c r="V221">
        <f t="shared" si="58"/>
        <v>0</v>
      </c>
      <c r="W221">
        <f t="shared" si="59"/>
        <v>0</v>
      </c>
      <c r="X221">
        <f>((V221*(0.5*sim3_depth_of_section_0))/(sim3_second_moment_x_0))*(100000000/1000)</f>
        <v>0</v>
      </c>
      <c r="Y221">
        <f t="shared" si="60"/>
        <v>0</v>
      </c>
      <c r="Z221">
        <f t="shared" si="62"/>
        <v>0</v>
      </c>
    </row>
    <row r="222" spans="1:26" x14ac:dyDescent="0.25">
      <c r="A222" s="1">
        <v>191</v>
      </c>
      <c r="B222" s="17">
        <f t="shared" si="42"/>
        <v>33.424999999999997</v>
      </c>
      <c r="C222">
        <f t="shared" si="43"/>
        <v>19378.845675</v>
      </c>
      <c r="D222">
        <f t="shared" si="44"/>
        <v>-16558.789499999999</v>
      </c>
      <c r="E222">
        <f t="shared" si="45"/>
        <v>-41396.973749999997</v>
      </c>
      <c r="F222">
        <f t="shared" si="46"/>
        <v>3924</v>
      </c>
      <c r="G222">
        <f t="shared" si="47"/>
        <v>913.1393250000001</v>
      </c>
      <c r="H222">
        <f t="shared" si="48"/>
        <v>0</v>
      </c>
      <c r="I222">
        <f t="shared" si="49"/>
        <v>-719.09721843744046</v>
      </c>
      <c r="J222">
        <f t="shared" si="50"/>
        <v>0</v>
      </c>
      <c r="K222">
        <f t="shared" si="51"/>
        <v>-1060838.8891595539</v>
      </c>
      <c r="L222">
        <f t="shared" si="52"/>
        <v>439602.65502107487</v>
      </c>
      <c r="M222">
        <f t="shared" si="61"/>
        <v>1060838.8891595539</v>
      </c>
      <c r="O222" s="29"/>
      <c r="P222">
        <v>0</v>
      </c>
      <c r="Q222">
        <f t="shared" si="53"/>
        <v>-2354.4</v>
      </c>
      <c r="R222">
        <f t="shared" si="54"/>
        <v>-5886</v>
      </c>
      <c r="S222">
        <f t="shared" si="55"/>
        <v>3924</v>
      </c>
      <c r="T222">
        <f t="shared" si="56"/>
        <v>0</v>
      </c>
      <c r="U222">
        <f t="shared" si="57"/>
        <v>0</v>
      </c>
      <c r="V222">
        <f t="shared" si="58"/>
        <v>0</v>
      </c>
      <c r="W222">
        <f t="shared" si="59"/>
        <v>0</v>
      </c>
      <c r="X222">
        <f>((V222*(0.5*sim3_depth_of_section_0))/(sim3_second_moment_x_0))*(100000000/1000)</f>
        <v>0</v>
      </c>
      <c r="Y222">
        <f t="shared" si="60"/>
        <v>0</v>
      </c>
      <c r="Z222">
        <f t="shared" si="62"/>
        <v>0</v>
      </c>
    </row>
    <row r="223" spans="1:26" x14ac:dyDescent="0.25">
      <c r="A223" s="1">
        <v>192</v>
      </c>
      <c r="B223" s="17">
        <f t="shared" ref="B223:B231" si="63">length/length_division*A223</f>
        <v>33.599999999999994</v>
      </c>
      <c r="C223">
        <f t="shared" ref="C223:C235" si="64">sim3_mass_per_length*B223*sim3_gravity</f>
        <v>19480.3056</v>
      </c>
      <c r="D223">
        <f t="shared" ref="D223:D235" si="65">IF(B223&lt;sim3_l_tx,0,sim3_ty)</f>
        <v>-16558.789499999999</v>
      </c>
      <c r="E223">
        <f t="shared" ref="E223:E235" si="66">IF(B223&lt;sim3_l_tx,0,sim3_tx)</f>
        <v>-41396.973749999997</v>
      </c>
      <c r="F223">
        <f t="shared" ref="F223:F235" si="67">IF(B223&lt;sim3_force_position,0,sim3_force)</f>
        <v>3924</v>
      </c>
      <c r="G223">
        <f t="shared" ref="G223:G235" si="68">sim3_ay-C223-D223-F223</f>
        <v>811.6794000000009</v>
      </c>
      <c r="H223">
        <f t="shared" ref="H223:H235" si="69">E223-sim3_ax</f>
        <v>0</v>
      </c>
      <c r="I223">
        <f t="shared" ref="I223:I235" si="70">(sim3_ay*B223) - (D223*(B223-sim3_l_tx))-(0.5*B223*C223)-(F223*(B223-force_position))</f>
        <v>-568.17557999999553</v>
      </c>
      <c r="J223">
        <f t="shared" ref="J223:J235" si="71">H223/sim3_cross_section_area*10000</f>
        <v>0</v>
      </c>
      <c r="K223">
        <f t="shared" ref="K223:K235" si="72">((I223*(0.5*sim3_depth_of_section))/(sim3_second_moment_x))*(100000000/1000)</f>
        <v>-838193.69020020426</v>
      </c>
      <c r="L223">
        <f t="shared" ref="L223:L235" si="73">((G223*sim3_q)/(sim3_second_moment_x*sim3_thickness_web))*((100000000*1000)/1000000000)</f>
        <v>390757.91557428922</v>
      </c>
      <c r="M223">
        <f t="shared" si="61"/>
        <v>838193.69020020426</v>
      </c>
      <c r="O223" s="29"/>
      <c r="P223">
        <v>0</v>
      </c>
      <c r="Q223">
        <f t="shared" ref="Q223:Q235" si="74">IF(B223&lt;sim3_l_tx_0,0,sim3_ty_0)</f>
        <v>-2354.4</v>
      </c>
      <c r="R223">
        <f t="shared" ref="R223:R235" si="75">IF(B223&lt;sim3_l_tx_0,0,sim3_tx_0)</f>
        <v>-5886</v>
      </c>
      <c r="S223">
        <f t="shared" ref="S223:S235" si="76">IF(B223&lt;sim3_force_position_0,0,sim3_force_0)</f>
        <v>3924</v>
      </c>
      <c r="T223">
        <f t="shared" ref="T223:T235" si="77">sim3_ay_0-P223-Q223-S223</f>
        <v>0</v>
      </c>
      <c r="U223">
        <f t="shared" ref="U223:U235" si="78">R223-sim3_ax_0</f>
        <v>0</v>
      </c>
      <c r="V223">
        <f t="shared" ref="V223:V235" si="79">(sim3_ay_0*B223) - (Q223*(B223-sim3_l_tx_0))-(0.5*B223*P223)-(S223*(B223-sim3_force_position_0))</f>
        <v>0</v>
      </c>
      <c r="W223">
        <f t="shared" ref="W223:W235" si="80">U223/sim3_cross_section_area_0*10000</f>
        <v>0</v>
      </c>
      <c r="X223">
        <f>((V223*(0.5*sim3_depth_of_section_0))/(sim3_second_moment_x_0))*(100000000/1000)</f>
        <v>0</v>
      </c>
      <c r="Y223">
        <f t="shared" ref="Y223:Y235" si="81">((T223*sim3_q_0)/(sim3_second_moment_x_0*sim3_thickness_web_0))</f>
        <v>0</v>
      </c>
      <c r="Z223">
        <f t="shared" si="62"/>
        <v>0</v>
      </c>
    </row>
    <row r="224" spans="1:26" x14ac:dyDescent="0.25">
      <c r="A224" s="1">
        <v>193</v>
      </c>
      <c r="B224" s="17">
        <f t="shared" si="63"/>
        <v>33.774999999999999</v>
      </c>
      <c r="C224">
        <f t="shared" si="64"/>
        <v>19581.765524999999</v>
      </c>
      <c r="D224">
        <f t="shared" si="65"/>
        <v>-16558.789499999999</v>
      </c>
      <c r="E224">
        <f t="shared" si="66"/>
        <v>-41396.973749999997</v>
      </c>
      <c r="F224">
        <f t="shared" si="67"/>
        <v>3924</v>
      </c>
      <c r="G224">
        <f t="shared" si="68"/>
        <v>710.21947500000169</v>
      </c>
      <c r="H224">
        <f t="shared" si="69"/>
        <v>0</v>
      </c>
      <c r="I224">
        <f t="shared" si="70"/>
        <v>-435.00942843740631</v>
      </c>
      <c r="J224">
        <f t="shared" si="71"/>
        <v>0</v>
      </c>
      <c r="K224">
        <f t="shared" si="72"/>
        <v>-641742.04405939812</v>
      </c>
      <c r="L224">
        <f t="shared" si="73"/>
        <v>341913.17612750345</v>
      </c>
      <c r="M224">
        <f t="shared" ref="M224:M235" si="82">(ABS(J224)+ABS(K224))/2+SQRT( ((ABS(J224)+ABS(K224))/2)^2 + 0 )</f>
        <v>641742.04405939812</v>
      </c>
      <c r="O224" s="29"/>
      <c r="P224">
        <v>0</v>
      </c>
      <c r="Q224">
        <f t="shared" si="74"/>
        <v>-2354.4</v>
      </c>
      <c r="R224">
        <f t="shared" si="75"/>
        <v>-5886</v>
      </c>
      <c r="S224">
        <f t="shared" si="76"/>
        <v>3924</v>
      </c>
      <c r="T224">
        <f t="shared" si="77"/>
        <v>0</v>
      </c>
      <c r="U224">
        <f t="shared" si="78"/>
        <v>0</v>
      </c>
      <c r="V224">
        <f t="shared" si="79"/>
        <v>0</v>
      </c>
      <c r="W224">
        <f t="shared" si="80"/>
        <v>0</v>
      </c>
      <c r="X224">
        <f>((V224*(0.5*sim3_depth_of_section_0))/(sim3_second_moment_x_0))*(100000000/1000)</f>
        <v>0</v>
      </c>
      <c r="Y224">
        <f t="shared" si="81"/>
        <v>0</v>
      </c>
      <c r="Z224">
        <f t="shared" ref="Z224:Z235" si="83">(ABS(W224)+ABS(X224))/2+SQRT( ((ABS(W224)+ABS(X224))/2)^2 + 0 )</f>
        <v>0</v>
      </c>
    </row>
    <row r="225" spans="1:26" x14ac:dyDescent="0.25">
      <c r="A225" s="1">
        <v>194</v>
      </c>
      <c r="B225" s="17">
        <f t="shared" si="63"/>
        <v>33.949999999999996</v>
      </c>
      <c r="C225">
        <f t="shared" si="64"/>
        <v>19683.225449999998</v>
      </c>
      <c r="D225">
        <f t="shared" si="65"/>
        <v>-16558.789499999999</v>
      </c>
      <c r="E225">
        <f t="shared" si="66"/>
        <v>-41396.973749999997</v>
      </c>
      <c r="F225">
        <f t="shared" si="67"/>
        <v>3924</v>
      </c>
      <c r="G225">
        <f t="shared" si="68"/>
        <v>608.75955000000249</v>
      </c>
      <c r="H225">
        <f t="shared" si="69"/>
        <v>0</v>
      </c>
      <c r="I225">
        <f t="shared" si="70"/>
        <v>-319.59876374993473</v>
      </c>
      <c r="J225">
        <f t="shared" si="71"/>
        <v>0</v>
      </c>
      <c r="K225">
        <f t="shared" si="72"/>
        <v>-471483.95073752222</v>
      </c>
      <c r="L225">
        <f t="shared" si="73"/>
        <v>293068.43668071774</v>
      </c>
      <c r="M225">
        <f t="shared" si="82"/>
        <v>471483.95073752222</v>
      </c>
      <c r="O225" s="29"/>
      <c r="P225">
        <v>0</v>
      </c>
      <c r="Q225">
        <f t="shared" si="74"/>
        <v>-2354.4</v>
      </c>
      <c r="R225">
        <f t="shared" si="75"/>
        <v>-5886</v>
      </c>
      <c r="S225">
        <f t="shared" si="76"/>
        <v>3924</v>
      </c>
      <c r="T225">
        <f t="shared" si="77"/>
        <v>0</v>
      </c>
      <c r="U225">
        <f t="shared" si="78"/>
        <v>0</v>
      </c>
      <c r="V225">
        <f t="shared" si="79"/>
        <v>0</v>
      </c>
      <c r="W225">
        <f t="shared" si="80"/>
        <v>0</v>
      </c>
      <c r="X225">
        <f>((V225*(0.5*sim3_depth_of_section_0))/(sim3_second_moment_x_0))*(100000000/1000)</f>
        <v>0</v>
      </c>
      <c r="Y225">
        <f t="shared" si="81"/>
        <v>0</v>
      </c>
      <c r="Z225">
        <f t="shared" si="83"/>
        <v>0</v>
      </c>
    </row>
    <row r="226" spans="1:26" x14ac:dyDescent="0.25">
      <c r="A226" s="1">
        <v>195</v>
      </c>
      <c r="B226" s="17">
        <f t="shared" si="63"/>
        <v>34.125</v>
      </c>
      <c r="C226">
        <f t="shared" si="64"/>
        <v>19784.685375000001</v>
      </c>
      <c r="D226">
        <f t="shared" si="65"/>
        <v>-16558.789499999999</v>
      </c>
      <c r="E226">
        <f t="shared" si="66"/>
        <v>-41396.973749999997</v>
      </c>
      <c r="F226">
        <f t="shared" si="67"/>
        <v>3924</v>
      </c>
      <c r="G226">
        <f t="shared" si="68"/>
        <v>507.29962499999965</v>
      </c>
      <c r="H226">
        <f t="shared" si="69"/>
        <v>0</v>
      </c>
      <c r="I226">
        <f t="shared" si="70"/>
        <v>-221.94358593749348</v>
      </c>
      <c r="J226">
        <f t="shared" si="71"/>
        <v>0</v>
      </c>
      <c r="K226">
        <f t="shared" si="72"/>
        <v>-327419.41023444769</v>
      </c>
      <c r="L226">
        <f t="shared" si="73"/>
        <v>244223.69723393026</v>
      </c>
      <c r="M226">
        <f t="shared" si="82"/>
        <v>327419.41023444769</v>
      </c>
      <c r="O226" s="29"/>
      <c r="P226">
        <v>0</v>
      </c>
      <c r="Q226">
        <f t="shared" si="74"/>
        <v>-2354.4</v>
      </c>
      <c r="R226">
        <f t="shared" si="75"/>
        <v>-5886</v>
      </c>
      <c r="S226">
        <f t="shared" si="76"/>
        <v>3924</v>
      </c>
      <c r="T226">
        <f t="shared" si="77"/>
        <v>0</v>
      </c>
      <c r="U226">
        <f t="shared" si="78"/>
        <v>0</v>
      </c>
      <c r="V226">
        <f t="shared" si="79"/>
        <v>0</v>
      </c>
      <c r="W226">
        <f t="shared" si="80"/>
        <v>0</v>
      </c>
      <c r="X226">
        <f>((V226*(0.5*sim3_depth_of_section_0))/(sim3_second_moment_x_0))*(100000000/1000)</f>
        <v>0</v>
      </c>
      <c r="Y226">
        <f t="shared" si="81"/>
        <v>0</v>
      </c>
      <c r="Z226">
        <f t="shared" si="83"/>
        <v>0</v>
      </c>
    </row>
    <row r="227" spans="1:26" x14ac:dyDescent="0.25">
      <c r="A227" s="1">
        <v>196</v>
      </c>
      <c r="B227" s="17">
        <f t="shared" si="63"/>
        <v>34.299999999999997</v>
      </c>
      <c r="C227">
        <f t="shared" si="64"/>
        <v>19886.1453</v>
      </c>
      <c r="D227">
        <f t="shared" si="65"/>
        <v>-16558.789499999999</v>
      </c>
      <c r="E227">
        <f t="shared" si="66"/>
        <v>-41396.973749999997</v>
      </c>
      <c r="F227">
        <f t="shared" si="67"/>
        <v>3924</v>
      </c>
      <c r="G227">
        <f t="shared" si="68"/>
        <v>405.83970000000045</v>
      </c>
      <c r="H227">
        <f t="shared" si="69"/>
        <v>0</v>
      </c>
      <c r="I227">
        <f t="shared" si="70"/>
        <v>-142.04389499992249</v>
      </c>
      <c r="J227">
        <f t="shared" si="71"/>
        <v>0</v>
      </c>
      <c r="K227">
        <f t="shared" si="72"/>
        <v>-209548.42254993835</v>
      </c>
      <c r="L227">
        <f t="shared" si="73"/>
        <v>195378.95778714461</v>
      </c>
      <c r="M227">
        <f t="shared" si="82"/>
        <v>209548.42254993835</v>
      </c>
      <c r="O227" s="29"/>
      <c r="P227">
        <v>0</v>
      </c>
      <c r="Q227">
        <f t="shared" si="74"/>
        <v>-2354.4</v>
      </c>
      <c r="R227">
        <f t="shared" si="75"/>
        <v>-5886</v>
      </c>
      <c r="S227">
        <f t="shared" si="76"/>
        <v>3924</v>
      </c>
      <c r="T227">
        <f t="shared" si="77"/>
        <v>0</v>
      </c>
      <c r="U227">
        <f t="shared" si="78"/>
        <v>0</v>
      </c>
      <c r="V227">
        <f t="shared" si="79"/>
        <v>0</v>
      </c>
      <c r="W227">
        <f t="shared" si="80"/>
        <v>0</v>
      </c>
      <c r="X227">
        <f>((V227*(0.5*sim3_depth_of_section_0))/(sim3_second_moment_x_0))*(100000000/1000)</f>
        <v>0</v>
      </c>
      <c r="Y227">
        <f t="shared" si="81"/>
        <v>0</v>
      </c>
      <c r="Z227">
        <f t="shared" si="83"/>
        <v>0</v>
      </c>
    </row>
    <row r="228" spans="1:26" x14ac:dyDescent="0.25">
      <c r="A228" s="1">
        <v>197</v>
      </c>
      <c r="B228" s="17">
        <f t="shared" si="63"/>
        <v>34.474999999999994</v>
      </c>
      <c r="C228">
        <f t="shared" si="64"/>
        <v>19987.605224999996</v>
      </c>
      <c r="D228">
        <f t="shared" si="65"/>
        <v>-16558.789499999999</v>
      </c>
      <c r="E228">
        <f t="shared" si="66"/>
        <v>-41396.973749999997</v>
      </c>
      <c r="F228">
        <f t="shared" si="67"/>
        <v>3924</v>
      </c>
      <c r="G228">
        <f t="shared" si="68"/>
        <v>304.37977500000488</v>
      </c>
      <c r="H228">
        <f t="shared" si="69"/>
        <v>0</v>
      </c>
      <c r="I228">
        <f t="shared" si="70"/>
        <v>-79.899690937440027</v>
      </c>
      <c r="J228">
        <f t="shared" si="71"/>
        <v>0</v>
      </c>
      <c r="K228">
        <f t="shared" si="72"/>
        <v>-117870.98768431616</v>
      </c>
      <c r="L228">
        <f t="shared" si="73"/>
        <v>146534.21834036062</v>
      </c>
      <c r="M228">
        <f t="shared" si="82"/>
        <v>117870.98768431616</v>
      </c>
      <c r="O228" s="29"/>
      <c r="P228">
        <v>0</v>
      </c>
      <c r="Q228">
        <f t="shared" si="74"/>
        <v>-2354.4</v>
      </c>
      <c r="R228">
        <f t="shared" si="75"/>
        <v>-5886</v>
      </c>
      <c r="S228">
        <f t="shared" si="76"/>
        <v>3924</v>
      </c>
      <c r="T228">
        <f t="shared" si="77"/>
        <v>0</v>
      </c>
      <c r="U228">
        <f t="shared" si="78"/>
        <v>0</v>
      </c>
      <c r="V228">
        <f t="shared" si="79"/>
        <v>0</v>
      </c>
      <c r="W228">
        <f t="shared" si="80"/>
        <v>0</v>
      </c>
      <c r="X228">
        <f>((V228*(0.5*sim3_depth_of_section_0))/(sim3_second_moment_x_0))*(100000000/1000)</f>
        <v>0</v>
      </c>
      <c r="Y228">
        <f t="shared" si="81"/>
        <v>0</v>
      </c>
      <c r="Z228">
        <f t="shared" si="83"/>
        <v>0</v>
      </c>
    </row>
    <row r="229" spans="1:26" x14ac:dyDescent="0.25">
      <c r="A229" s="1">
        <v>198</v>
      </c>
      <c r="B229" s="17">
        <f t="shared" si="63"/>
        <v>34.65</v>
      </c>
      <c r="C229">
        <f t="shared" si="64"/>
        <v>20089.065150000002</v>
      </c>
      <c r="D229">
        <f t="shared" si="65"/>
        <v>-16558.789499999999</v>
      </c>
      <c r="E229">
        <f t="shared" si="66"/>
        <v>-41396.973749999997</v>
      </c>
      <c r="F229">
        <f t="shared" si="67"/>
        <v>3924</v>
      </c>
      <c r="G229">
        <f t="shared" si="68"/>
        <v>202.91984999999841</v>
      </c>
      <c r="H229">
        <f t="shared" si="69"/>
        <v>0</v>
      </c>
      <c r="I229">
        <f t="shared" si="70"/>
        <v>-35.510973749987897</v>
      </c>
      <c r="J229">
        <f t="shared" si="71"/>
        <v>0</v>
      </c>
      <c r="K229">
        <f t="shared" si="72"/>
        <v>-52387.105637495311</v>
      </c>
      <c r="L229">
        <f t="shared" si="73"/>
        <v>97689.478893571431</v>
      </c>
      <c r="M229">
        <f t="shared" si="82"/>
        <v>52387.105637495311</v>
      </c>
      <c r="O229" s="29"/>
      <c r="P229">
        <v>0</v>
      </c>
      <c r="Q229">
        <f t="shared" si="74"/>
        <v>-2354.4</v>
      </c>
      <c r="R229">
        <f t="shared" si="75"/>
        <v>-5886</v>
      </c>
      <c r="S229">
        <f t="shared" si="76"/>
        <v>3924</v>
      </c>
      <c r="T229">
        <f t="shared" si="77"/>
        <v>0</v>
      </c>
      <c r="U229">
        <f t="shared" si="78"/>
        <v>0</v>
      </c>
      <c r="V229">
        <f t="shared" si="79"/>
        <v>0</v>
      </c>
      <c r="W229">
        <f t="shared" si="80"/>
        <v>0</v>
      </c>
      <c r="X229">
        <f>((V229*(0.5*sim3_depth_of_section_0))/(sim3_second_moment_x_0))*(100000000/1000)</f>
        <v>0</v>
      </c>
      <c r="Y229">
        <f t="shared" si="81"/>
        <v>0</v>
      </c>
      <c r="Z229">
        <f t="shared" si="83"/>
        <v>0</v>
      </c>
    </row>
    <row r="230" spans="1:26" x14ac:dyDescent="0.25">
      <c r="A230" s="1">
        <v>199</v>
      </c>
      <c r="B230" s="17">
        <f t="shared" si="63"/>
        <v>34.824999999999996</v>
      </c>
      <c r="C230">
        <f t="shared" si="64"/>
        <v>20190.525074999998</v>
      </c>
      <c r="D230">
        <f t="shared" si="65"/>
        <v>-16558.789499999999</v>
      </c>
      <c r="E230">
        <f t="shared" si="66"/>
        <v>-41396.973749999997</v>
      </c>
      <c r="F230">
        <f t="shared" si="67"/>
        <v>3924</v>
      </c>
      <c r="G230">
        <f t="shared" si="68"/>
        <v>101.45992500000284</v>
      </c>
      <c r="H230">
        <f t="shared" si="69"/>
        <v>0</v>
      </c>
      <c r="I230">
        <f t="shared" si="70"/>
        <v>-8.8777434374205768</v>
      </c>
      <c r="J230">
        <f t="shared" si="71"/>
        <v>0</v>
      </c>
      <c r="K230">
        <f t="shared" si="72"/>
        <v>-13096.776409261123</v>
      </c>
      <c r="L230">
        <f t="shared" si="73"/>
        <v>48844.739446787455</v>
      </c>
      <c r="M230">
        <f t="shared" si="82"/>
        <v>13096.776409261123</v>
      </c>
      <c r="O230" s="29"/>
      <c r="P230">
        <v>0</v>
      </c>
      <c r="Q230">
        <f t="shared" si="74"/>
        <v>-2354.4</v>
      </c>
      <c r="R230">
        <f t="shared" si="75"/>
        <v>-5886</v>
      </c>
      <c r="S230">
        <f t="shared" si="76"/>
        <v>3924</v>
      </c>
      <c r="T230">
        <f t="shared" si="77"/>
        <v>0</v>
      </c>
      <c r="U230">
        <f t="shared" si="78"/>
        <v>0</v>
      </c>
      <c r="V230">
        <f t="shared" si="79"/>
        <v>0</v>
      </c>
      <c r="W230">
        <f t="shared" si="80"/>
        <v>0</v>
      </c>
      <c r="X230">
        <f>((V230*(0.5*sim3_depth_of_section_0))/(sim3_second_moment_x_0))*(100000000/1000)</f>
        <v>0</v>
      </c>
      <c r="Y230">
        <f t="shared" si="81"/>
        <v>0</v>
      </c>
      <c r="Z230">
        <f t="shared" si="83"/>
        <v>0</v>
      </c>
    </row>
    <row r="231" spans="1:26" x14ac:dyDescent="0.25">
      <c r="A231" s="1">
        <v>200</v>
      </c>
      <c r="B231" s="17">
        <f t="shared" si="63"/>
        <v>35</v>
      </c>
      <c r="C231">
        <f t="shared" si="64"/>
        <v>20291.985000000001</v>
      </c>
      <c r="D231">
        <f t="shared" si="65"/>
        <v>-16558.789499999999</v>
      </c>
      <c r="E231">
        <f t="shared" si="66"/>
        <v>-41396.973749999997</v>
      </c>
      <c r="F231">
        <f t="shared" si="67"/>
        <v>3924</v>
      </c>
      <c r="G231">
        <f t="shared" si="68"/>
        <v>0</v>
      </c>
      <c r="H231">
        <f t="shared" si="69"/>
        <v>0</v>
      </c>
      <c r="I231">
        <f t="shared" si="70"/>
        <v>0</v>
      </c>
      <c r="J231">
        <f t="shared" si="71"/>
        <v>0</v>
      </c>
      <c r="K231">
        <f t="shared" si="72"/>
        <v>0</v>
      </c>
      <c r="L231">
        <f t="shared" si="73"/>
        <v>0</v>
      </c>
      <c r="M231">
        <f t="shared" si="82"/>
        <v>0</v>
      </c>
      <c r="O231" s="29"/>
      <c r="P231">
        <v>0</v>
      </c>
      <c r="Q231">
        <f t="shared" si="74"/>
        <v>-2354.4</v>
      </c>
      <c r="R231">
        <f t="shared" si="75"/>
        <v>-5886</v>
      </c>
      <c r="S231">
        <f t="shared" si="76"/>
        <v>3924</v>
      </c>
      <c r="T231">
        <f t="shared" si="77"/>
        <v>0</v>
      </c>
      <c r="U231">
        <f t="shared" si="78"/>
        <v>0</v>
      </c>
      <c r="V231">
        <f t="shared" si="79"/>
        <v>0</v>
      </c>
      <c r="W231">
        <f t="shared" si="80"/>
        <v>0</v>
      </c>
      <c r="X231">
        <f>((V231*(0.5*sim3_depth_of_section_0))/(sim3_second_moment_x_0))*(100000000/1000)</f>
        <v>0</v>
      </c>
      <c r="Y231">
        <f t="shared" si="81"/>
        <v>0</v>
      </c>
      <c r="Z231">
        <f t="shared" si="83"/>
        <v>0</v>
      </c>
    </row>
    <row r="232" spans="1:26" x14ac:dyDescent="0.25">
      <c r="B232">
        <f>(sim3_force_position*1000-1)/1000</f>
        <v>14.999000000000001</v>
      </c>
      <c r="C232">
        <f t="shared" si="64"/>
        <v>8695.9852290000017</v>
      </c>
      <c r="D232">
        <f t="shared" si="65"/>
        <v>0</v>
      </c>
      <c r="E232">
        <f t="shared" si="66"/>
        <v>0</v>
      </c>
      <c r="F232">
        <f t="shared" si="67"/>
        <v>0</v>
      </c>
      <c r="G232">
        <f t="shared" si="68"/>
        <v>-1038.7897290000001</v>
      </c>
      <c r="H232">
        <f t="shared" si="69"/>
        <v>41396.973749999997</v>
      </c>
      <c r="I232">
        <f t="shared" si="70"/>
        <v>49634.734079614514</v>
      </c>
      <c r="J232">
        <f t="shared" si="71"/>
        <v>5497606.0756972106</v>
      </c>
      <c r="K232">
        <f t="shared" si="72"/>
        <v>73223000.74969475</v>
      </c>
      <c r="L232">
        <f t="shared" si="73"/>
        <v>-500093.15158672287</v>
      </c>
      <c r="M232">
        <f t="shared" si="82"/>
        <v>78720606.825391963</v>
      </c>
      <c r="O232" s="29"/>
      <c r="P232">
        <v>0</v>
      </c>
      <c r="Q232">
        <f t="shared" si="74"/>
        <v>0</v>
      </c>
      <c r="R232">
        <f t="shared" si="75"/>
        <v>0</v>
      </c>
      <c r="S232">
        <f t="shared" si="76"/>
        <v>0</v>
      </c>
      <c r="T232">
        <f t="shared" si="77"/>
        <v>1569.6</v>
      </c>
      <c r="U232">
        <f t="shared" si="78"/>
        <v>5886</v>
      </c>
      <c r="V232">
        <f t="shared" si="79"/>
        <v>23542.430400000001</v>
      </c>
      <c r="W232">
        <f t="shared" si="80"/>
        <v>781673.30677290831</v>
      </c>
      <c r="X232">
        <f>((V232*(0.5*sim3_depth_of_section_0))/(sim3_second_moment_x_0))*(100000000/1000)</f>
        <v>34730666.554267652</v>
      </c>
      <c r="Y232">
        <f t="shared" si="81"/>
        <v>7556.3532139093777</v>
      </c>
      <c r="Z232">
        <f t="shared" si="83"/>
        <v>35512339.861040562</v>
      </c>
    </row>
    <row r="233" spans="1:26" x14ac:dyDescent="0.25">
      <c r="B233">
        <f>sim3_force_position</f>
        <v>15</v>
      </c>
      <c r="C233">
        <f t="shared" si="64"/>
        <v>8696.5650000000005</v>
      </c>
      <c r="D233">
        <f t="shared" si="65"/>
        <v>0</v>
      </c>
      <c r="E233">
        <f t="shared" si="66"/>
        <v>0</v>
      </c>
      <c r="F233">
        <f t="shared" si="67"/>
        <v>3924</v>
      </c>
      <c r="G233">
        <f t="shared" si="68"/>
        <v>-4963.3694999999989</v>
      </c>
      <c r="H233">
        <f t="shared" si="69"/>
        <v>41396.973749999997</v>
      </c>
      <c r="I233">
        <f t="shared" si="70"/>
        <v>49633.695000000022</v>
      </c>
      <c r="J233">
        <f t="shared" si="71"/>
        <v>5497606.0756972106</v>
      </c>
      <c r="K233">
        <f t="shared" si="72"/>
        <v>73221467.860906243</v>
      </c>
      <c r="L233">
        <f t="shared" si="73"/>
        <v>-2389460.567860906</v>
      </c>
      <c r="M233">
        <f t="shared" si="82"/>
        <v>78719073.936603457</v>
      </c>
      <c r="O233" s="29"/>
      <c r="P233">
        <v>0</v>
      </c>
      <c r="Q233">
        <f t="shared" si="74"/>
        <v>0</v>
      </c>
      <c r="R233">
        <f t="shared" si="75"/>
        <v>0</v>
      </c>
      <c r="S233">
        <f t="shared" si="76"/>
        <v>3924</v>
      </c>
      <c r="T233">
        <f t="shared" si="77"/>
        <v>-2354.4</v>
      </c>
      <c r="U233">
        <f t="shared" si="78"/>
        <v>5886</v>
      </c>
      <c r="V233">
        <f t="shared" si="79"/>
        <v>23544</v>
      </c>
      <c r="W233">
        <f t="shared" si="80"/>
        <v>781673.30677290831</v>
      </c>
      <c r="X233">
        <f>((V233*(0.5*sim3_depth_of_section_0))/(sim3_second_moment_x_0))*(100000000/1000)</f>
        <v>34732982.086406745</v>
      </c>
      <c r="Y233">
        <f t="shared" si="81"/>
        <v>-11334.529820864069</v>
      </c>
      <c r="Z233">
        <f t="shared" si="83"/>
        <v>35514655.393179655</v>
      </c>
    </row>
    <row r="234" spans="1:26" x14ac:dyDescent="0.25">
      <c r="B234">
        <f>(sim3_l_tx*1000-1)/1000</f>
        <v>24.998999999999999</v>
      </c>
      <c r="C234">
        <f t="shared" si="64"/>
        <v>14493.695229000001</v>
      </c>
      <c r="D234">
        <f t="shared" si="65"/>
        <v>0</v>
      </c>
      <c r="E234">
        <f t="shared" si="66"/>
        <v>0</v>
      </c>
      <c r="F234">
        <f t="shared" si="67"/>
        <v>3924</v>
      </c>
      <c r="G234">
        <f t="shared" si="68"/>
        <v>-10760.499728999999</v>
      </c>
      <c r="H234">
        <f t="shared" si="69"/>
        <v>41396.973749999997</v>
      </c>
      <c r="I234">
        <f t="shared" si="70"/>
        <v>-28977.789210385461</v>
      </c>
      <c r="J234">
        <f t="shared" si="71"/>
        <v>5497606.0756972106</v>
      </c>
      <c r="K234">
        <f t="shared" si="72"/>
        <v>-42749109.477913223</v>
      </c>
      <c r="L234">
        <f t="shared" si="73"/>
        <v>-5180309.4234518437</v>
      </c>
      <c r="M234">
        <f t="shared" si="82"/>
        <v>48246715.553610437</v>
      </c>
      <c r="O234" s="29"/>
      <c r="P234">
        <v>0</v>
      </c>
      <c r="Q234">
        <f t="shared" si="74"/>
        <v>0</v>
      </c>
      <c r="R234">
        <f t="shared" si="75"/>
        <v>0</v>
      </c>
      <c r="S234">
        <f t="shared" si="76"/>
        <v>3924</v>
      </c>
      <c r="T234">
        <f t="shared" si="77"/>
        <v>-2354.4</v>
      </c>
      <c r="U234">
        <f t="shared" si="78"/>
        <v>5886</v>
      </c>
      <c r="V234">
        <f t="shared" si="79"/>
        <v>2.3544000000038068</v>
      </c>
      <c r="W234">
        <f t="shared" si="80"/>
        <v>781673.30677290831</v>
      </c>
      <c r="X234">
        <f>((V234*(0.5*sim3_depth_of_section_0))/(sim3_second_moment_x_0))*(100000000/1000)</f>
        <v>3473.2982086462903</v>
      </c>
      <c r="Y234">
        <f t="shared" si="81"/>
        <v>-11334.529820864069</v>
      </c>
      <c r="Z234">
        <f t="shared" si="83"/>
        <v>785146.60498155456</v>
      </c>
    </row>
    <row r="235" spans="1:26" x14ac:dyDescent="0.25">
      <c r="B235">
        <f>sim3_l_tx</f>
        <v>25</v>
      </c>
      <c r="C235">
        <f t="shared" si="64"/>
        <v>14494.275000000001</v>
      </c>
      <c r="D235">
        <f t="shared" si="65"/>
        <v>-16558.789499999999</v>
      </c>
      <c r="E235">
        <f t="shared" si="66"/>
        <v>-41396.973749999997</v>
      </c>
      <c r="F235">
        <f t="shared" si="67"/>
        <v>3924</v>
      </c>
      <c r="G235">
        <f t="shared" si="68"/>
        <v>5797.7099999999991</v>
      </c>
      <c r="H235">
        <f t="shared" si="69"/>
        <v>0</v>
      </c>
      <c r="I235">
        <f t="shared" si="70"/>
        <v>-28988.549999999988</v>
      </c>
      <c r="J235">
        <f t="shared" si="71"/>
        <v>0</v>
      </c>
      <c r="K235">
        <f t="shared" si="72"/>
        <v>-42764984.193888284</v>
      </c>
      <c r="L235">
        <f t="shared" si="73"/>
        <v>2791127.9683877761</v>
      </c>
      <c r="M235">
        <f t="shared" si="82"/>
        <v>42764984.193888284</v>
      </c>
      <c r="O235" s="31"/>
      <c r="P235">
        <v>0</v>
      </c>
      <c r="Q235">
        <f t="shared" si="74"/>
        <v>-2354.4</v>
      </c>
      <c r="R235">
        <f t="shared" si="75"/>
        <v>-5886</v>
      </c>
      <c r="S235">
        <f t="shared" si="76"/>
        <v>3924</v>
      </c>
      <c r="T235">
        <f t="shared" si="77"/>
        <v>0</v>
      </c>
      <c r="U235">
        <f t="shared" si="78"/>
        <v>0</v>
      </c>
      <c r="V235">
        <f t="shared" si="79"/>
        <v>0</v>
      </c>
      <c r="W235">
        <f t="shared" si="80"/>
        <v>0</v>
      </c>
      <c r="X235">
        <f>((V235*(0.5*sim3_depth_of_section_0))/(sim3_second_moment_x_0))*(100000000/1000)</f>
        <v>0</v>
      </c>
      <c r="Y235">
        <f t="shared" si="81"/>
        <v>0</v>
      </c>
      <c r="Z235">
        <f t="shared" si="83"/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29" zoomScaleNormal="100" workbookViewId="0">
      <selection activeCell="D39" sqref="D39"/>
    </sheetView>
  </sheetViews>
  <sheetFormatPr defaultRowHeight="15" x14ac:dyDescent="0.25"/>
  <cols>
    <col min="1" max="1" width="12.85546875" style="40" bestFit="1" customWidth="1"/>
    <col min="2" max="2" width="18.28515625" style="40" bestFit="1" customWidth="1"/>
    <col min="3" max="3" width="29.7109375" style="38" customWidth="1"/>
    <col min="4" max="4" width="7.7109375" style="42" bestFit="1" customWidth="1"/>
    <col min="5" max="5" width="13.28515625" style="34" bestFit="1" customWidth="1"/>
    <col min="6" max="6" width="10.140625" style="34" bestFit="1" customWidth="1"/>
    <col min="7" max="7" width="8.28515625" style="34" bestFit="1" customWidth="1"/>
  </cols>
  <sheetData>
    <row r="2" spans="1:7" x14ac:dyDescent="0.25">
      <c r="A2" s="52" t="s">
        <v>138</v>
      </c>
      <c r="B2" s="52" t="s">
        <v>139</v>
      </c>
      <c r="C2" s="53" t="s">
        <v>140</v>
      </c>
      <c r="D2" s="54" t="s">
        <v>192</v>
      </c>
      <c r="E2" s="52" t="s">
        <v>141</v>
      </c>
      <c r="F2" s="52"/>
      <c r="G2" s="52"/>
    </row>
    <row r="3" spans="1:7" x14ac:dyDescent="0.25">
      <c r="A3" s="52"/>
      <c r="B3" s="52"/>
      <c r="C3" s="53"/>
      <c r="D3" s="55"/>
      <c r="E3" s="35" t="s">
        <v>142</v>
      </c>
      <c r="F3" s="35" t="s">
        <v>143</v>
      </c>
      <c r="G3" s="35" t="s">
        <v>144</v>
      </c>
    </row>
    <row r="4" spans="1:7" x14ac:dyDescent="0.25">
      <c r="A4" s="39" t="s">
        <v>145</v>
      </c>
      <c r="B4" s="39" t="s">
        <v>36</v>
      </c>
      <c r="C4" s="37" t="s">
        <v>146</v>
      </c>
      <c r="D4" s="41" t="s">
        <v>149</v>
      </c>
      <c r="E4" s="36" t="s">
        <v>147</v>
      </c>
      <c r="F4" s="36" t="s">
        <v>147</v>
      </c>
      <c r="G4" s="36" t="s">
        <v>147</v>
      </c>
    </row>
    <row r="5" spans="1:7" x14ac:dyDescent="0.25">
      <c r="A5" s="39" t="s">
        <v>145</v>
      </c>
      <c r="B5" s="39" t="s">
        <v>30</v>
      </c>
      <c r="C5" s="37" t="s">
        <v>148</v>
      </c>
      <c r="D5" s="41" t="s">
        <v>149</v>
      </c>
      <c r="E5" s="36" t="s">
        <v>147</v>
      </c>
      <c r="F5" s="36" t="s">
        <v>147</v>
      </c>
      <c r="G5" s="36" t="s">
        <v>147</v>
      </c>
    </row>
    <row r="6" spans="1:7" x14ac:dyDescent="0.25">
      <c r="A6" s="39" t="s">
        <v>145</v>
      </c>
      <c r="B6" s="39" t="s">
        <v>149</v>
      </c>
      <c r="C6" s="37" t="s">
        <v>150</v>
      </c>
      <c r="D6" s="41" t="s">
        <v>193</v>
      </c>
      <c r="E6" s="36" t="s">
        <v>147</v>
      </c>
      <c r="F6" s="36" t="s">
        <v>147</v>
      </c>
      <c r="G6" s="36" t="s">
        <v>147</v>
      </c>
    </row>
    <row r="7" spans="1:7" x14ac:dyDescent="0.25">
      <c r="A7" s="39" t="s">
        <v>145</v>
      </c>
      <c r="B7" s="39" t="s">
        <v>152</v>
      </c>
      <c r="C7" s="37" t="s">
        <v>154</v>
      </c>
      <c r="D7" s="41" t="s">
        <v>149</v>
      </c>
      <c r="E7" s="36"/>
      <c r="F7" s="36"/>
      <c r="G7" s="36" t="s">
        <v>147</v>
      </c>
    </row>
    <row r="8" spans="1:7" x14ac:dyDescent="0.25">
      <c r="A8" s="39" t="s">
        <v>145</v>
      </c>
      <c r="B8" s="39" t="s">
        <v>153</v>
      </c>
      <c r="C8" s="37" t="s">
        <v>155</v>
      </c>
      <c r="D8" s="41" t="s">
        <v>149</v>
      </c>
      <c r="E8" s="36"/>
      <c r="F8" s="36"/>
      <c r="G8" s="36" t="s">
        <v>147</v>
      </c>
    </row>
    <row r="9" spans="1:7" x14ac:dyDescent="0.25">
      <c r="A9" s="39" t="s">
        <v>145</v>
      </c>
      <c r="B9" s="39" t="s">
        <v>40</v>
      </c>
      <c r="C9" s="37" t="s">
        <v>151</v>
      </c>
      <c r="D9" s="41" t="s">
        <v>194</v>
      </c>
      <c r="E9" s="36" t="s">
        <v>147</v>
      </c>
      <c r="F9" s="36" t="s">
        <v>147</v>
      </c>
      <c r="G9" s="36" t="s">
        <v>147</v>
      </c>
    </row>
    <row r="10" spans="1:7" x14ac:dyDescent="0.25">
      <c r="A10" s="39" t="s">
        <v>145</v>
      </c>
      <c r="B10" s="39" t="s">
        <v>157</v>
      </c>
      <c r="C10" s="37" t="s">
        <v>156</v>
      </c>
      <c r="D10" s="41"/>
      <c r="E10" s="36" t="s">
        <v>147</v>
      </c>
      <c r="F10" s="36" t="s">
        <v>147</v>
      </c>
      <c r="G10" s="36" t="s">
        <v>147</v>
      </c>
    </row>
    <row r="11" spans="1:7" x14ac:dyDescent="0.25">
      <c r="A11" s="39" t="s">
        <v>171</v>
      </c>
      <c r="B11" s="39" t="s">
        <v>158</v>
      </c>
      <c r="C11" s="37" t="s">
        <v>160</v>
      </c>
      <c r="D11" s="41" t="s">
        <v>195</v>
      </c>
      <c r="E11" s="36" t="s">
        <v>147</v>
      </c>
      <c r="F11" s="36" t="s">
        <v>147</v>
      </c>
      <c r="G11" s="36" t="s">
        <v>147</v>
      </c>
    </row>
    <row r="12" spans="1:7" x14ac:dyDescent="0.25">
      <c r="A12" s="39" t="s">
        <v>171</v>
      </c>
      <c r="B12" s="39" t="s">
        <v>159</v>
      </c>
      <c r="C12" s="37" t="s">
        <v>161</v>
      </c>
      <c r="D12" s="41" t="s">
        <v>196</v>
      </c>
      <c r="E12" s="36" t="s">
        <v>147</v>
      </c>
      <c r="F12" s="36" t="s">
        <v>147</v>
      </c>
      <c r="G12" s="36" t="s">
        <v>147</v>
      </c>
    </row>
    <row r="13" spans="1:7" x14ac:dyDescent="0.25">
      <c r="A13" s="39" t="s">
        <v>171</v>
      </c>
      <c r="B13" s="39" t="s">
        <v>162</v>
      </c>
      <c r="C13" s="37" t="s">
        <v>163</v>
      </c>
      <c r="D13" s="41" t="s">
        <v>197</v>
      </c>
      <c r="E13" s="36" t="s">
        <v>147</v>
      </c>
      <c r="F13" s="36" t="s">
        <v>147</v>
      </c>
      <c r="G13" s="36" t="s">
        <v>147</v>
      </c>
    </row>
    <row r="14" spans="1:7" x14ac:dyDescent="0.25">
      <c r="A14" s="39" t="s">
        <v>171</v>
      </c>
      <c r="B14" s="39" t="s">
        <v>164</v>
      </c>
      <c r="C14" s="37" t="s">
        <v>165</v>
      </c>
      <c r="D14" s="41" t="s">
        <v>197</v>
      </c>
      <c r="E14" s="36" t="s">
        <v>147</v>
      </c>
      <c r="F14" s="36" t="s">
        <v>147</v>
      </c>
      <c r="G14" s="36" t="s">
        <v>147</v>
      </c>
    </row>
    <row r="15" spans="1:7" x14ac:dyDescent="0.25">
      <c r="A15" s="39" t="s">
        <v>171</v>
      </c>
      <c r="B15" s="39" t="s">
        <v>166</v>
      </c>
      <c r="C15" s="37" t="s">
        <v>168</v>
      </c>
      <c r="D15" s="41" t="s">
        <v>197</v>
      </c>
      <c r="E15" s="36" t="s">
        <v>147</v>
      </c>
      <c r="F15" s="36" t="s">
        <v>147</v>
      </c>
      <c r="G15" s="36" t="s">
        <v>147</v>
      </c>
    </row>
    <row r="16" spans="1:7" x14ac:dyDescent="0.25">
      <c r="A16" s="39" t="s">
        <v>171</v>
      </c>
      <c r="B16" s="39" t="s">
        <v>167</v>
      </c>
      <c r="C16" s="37" t="s">
        <v>168</v>
      </c>
      <c r="D16" s="41" t="s">
        <v>197</v>
      </c>
      <c r="E16" s="36" t="s">
        <v>147</v>
      </c>
      <c r="F16" s="36" t="s">
        <v>147</v>
      </c>
      <c r="G16" s="36" t="s">
        <v>147</v>
      </c>
    </row>
    <row r="17" spans="1:7" x14ac:dyDescent="0.25">
      <c r="A17" s="39" t="s">
        <v>171</v>
      </c>
      <c r="B17" s="39" t="s">
        <v>169</v>
      </c>
      <c r="C17" s="37" t="s">
        <v>170</v>
      </c>
      <c r="D17" s="41" t="s">
        <v>198</v>
      </c>
      <c r="E17" s="36" t="s">
        <v>147</v>
      </c>
      <c r="F17" s="36" t="s">
        <v>147</v>
      </c>
      <c r="G17" s="36" t="s">
        <v>147</v>
      </c>
    </row>
    <row r="18" spans="1:7" x14ac:dyDescent="0.25">
      <c r="A18" s="39" t="s">
        <v>171</v>
      </c>
      <c r="B18" s="39" t="s">
        <v>211</v>
      </c>
      <c r="C18" s="37" t="s">
        <v>212</v>
      </c>
      <c r="D18" s="41" t="s">
        <v>197</v>
      </c>
      <c r="E18" s="36" t="s">
        <v>147</v>
      </c>
      <c r="F18" s="36" t="s">
        <v>147</v>
      </c>
      <c r="G18" s="36" t="s">
        <v>147</v>
      </c>
    </row>
    <row r="19" spans="1:7" ht="30" x14ac:dyDescent="0.25">
      <c r="A19" s="39" t="s">
        <v>171</v>
      </c>
      <c r="B19" s="39" t="s">
        <v>213</v>
      </c>
      <c r="C19" s="37" t="s">
        <v>214</v>
      </c>
      <c r="D19" s="41" t="s">
        <v>197</v>
      </c>
      <c r="E19" s="36" t="s">
        <v>147</v>
      </c>
      <c r="F19" s="36" t="s">
        <v>147</v>
      </c>
      <c r="G19" s="36" t="s">
        <v>147</v>
      </c>
    </row>
    <row r="20" spans="1:7" x14ac:dyDescent="0.25">
      <c r="A20" s="39" t="s">
        <v>172</v>
      </c>
      <c r="B20" s="39" t="s">
        <v>173</v>
      </c>
      <c r="C20" s="37" t="s">
        <v>174</v>
      </c>
      <c r="D20" s="41" t="s">
        <v>57</v>
      </c>
      <c r="E20" s="36" t="s">
        <v>147</v>
      </c>
      <c r="F20" s="36" t="s">
        <v>147</v>
      </c>
      <c r="G20" s="36" t="s">
        <v>147</v>
      </c>
    </row>
    <row r="21" spans="1:7" ht="30" x14ac:dyDescent="0.25">
      <c r="A21" s="39" t="s">
        <v>172</v>
      </c>
      <c r="B21" s="39" t="s">
        <v>175</v>
      </c>
      <c r="C21" s="37" t="s">
        <v>176</v>
      </c>
      <c r="D21" s="41" t="s">
        <v>57</v>
      </c>
      <c r="E21" s="36" t="s">
        <v>147</v>
      </c>
      <c r="F21" s="36" t="s">
        <v>147</v>
      </c>
      <c r="G21" s="36" t="s">
        <v>147</v>
      </c>
    </row>
    <row r="22" spans="1:7" x14ac:dyDescent="0.25">
      <c r="A22" s="39" t="s">
        <v>172</v>
      </c>
      <c r="B22" s="39" t="s">
        <v>177</v>
      </c>
      <c r="C22" s="37" t="s">
        <v>184</v>
      </c>
      <c r="D22" s="41" t="s">
        <v>57</v>
      </c>
      <c r="E22" s="36" t="s">
        <v>147</v>
      </c>
      <c r="F22" s="36" t="s">
        <v>147</v>
      </c>
      <c r="G22" s="36" t="s">
        <v>147</v>
      </c>
    </row>
    <row r="23" spans="1:7" x14ac:dyDescent="0.25">
      <c r="A23" s="39" t="s">
        <v>172</v>
      </c>
      <c r="B23" s="39" t="s">
        <v>178</v>
      </c>
      <c r="C23" s="37" t="s">
        <v>182</v>
      </c>
      <c r="D23" s="41" t="s">
        <v>57</v>
      </c>
      <c r="E23" s="36" t="s">
        <v>147</v>
      </c>
      <c r="F23" s="36" t="s">
        <v>147</v>
      </c>
      <c r="G23" s="36" t="s">
        <v>147</v>
      </c>
    </row>
    <row r="24" spans="1:7" x14ac:dyDescent="0.25">
      <c r="A24" s="39" t="s">
        <v>172</v>
      </c>
      <c r="B24" s="39" t="s">
        <v>179</v>
      </c>
      <c r="C24" s="37" t="s">
        <v>183</v>
      </c>
      <c r="D24" s="41" t="s">
        <v>57</v>
      </c>
      <c r="E24" s="36" t="s">
        <v>147</v>
      </c>
      <c r="F24" s="36"/>
      <c r="G24" s="36"/>
    </row>
    <row r="25" spans="1:7" ht="30" x14ac:dyDescent="0.25">
      <c r="A25" s="39" t="s">
        <v>172</v>
      </c>
      <c r="B25" s="39" t="s">
        <v>180</v>
      </c>
      <c r="C25" s="37" t="s">
        <v>185</v>
      </c>
      <c r="D25" s="41" t="s">
        <v>57</v>
      </c>
      <c r="E25" s="36"/>
      <c r="F25" s="36"/>
      <c r="G25" s="36" t="s">
        <v>147</v>
      </c>
    </row>
    <row r="26" spans="1:7" ht="30" x14ac:dyDescent="0.25">
      <c r="A26" s="39" t="s">
        <v>172</v>
      </c>
      <c r="B26" s="39" t="s">
        <v>181</v>
      </c>
      <c r="C26" s="37" t="s">
        <v>186</v>
      </c>
      <c r="D26" s="41" t="s">
        <v>57</v>
      </c>
      <c r="E26" s="36"/>
      <c r="F26" s="36"/>
      <c r="G26" s="36" t="s">
        <v>147</v>
      </c>
    </row>
    <row r="27" spans="1:7" x14ac:dyDescent="0.25">
      <c r="A27" s="39" t="s">
        <v>172</v>
      </c>
      <c r="B27" s="39" t="s">
        <v>191</v>
      </c>
      <c r="C27" s="37" t="s">
        <v>199</v>
      </c>
      <c r="D27" s="41" t="s">
        <v>149</v>
      </c>
      <c r="E27" s="36" t="s">
        <v>147</v>
      </c>
      <c r="F27" s="36" t="s">
        <v>147</v>
      </c>
      <c r="G27" s="36" t="s">
        <v>147</v>
      </c>
    </row>
    <row r="28" spans="1:7" ht="30" x14ac:dyDescent="0.25">
      <c r="A28" s="39" t="s">
        <v>172</v>
      </c>
      <c r="B28" s="39" t="s">
        <v>117</v>
      </c>
      <c r="C28" s="37" t="s">
        <v>190</v>
      </c>
      <c r="D28" s="41" t="s">
        <v>57</v>
      </c>
      <c r="E28" s="36" t="s">
        <v>147</v>
      </c>
      <c r="F28" s="36" t="s">
        <v>147</v>
      </c>
      <c r="G28" s="36" t="s">
        <v>147</v>
      </c>
    </row>
    <row r="29" spans="1:7" ht="45" x14ac:dyDescent="0.25">
      <c r="A29" s="39" t="s">
        <v>172</v>
      </c>
      <c r="B29" s="39" t="s">
        <v>116</v>
      </c>
      <c r="C29" s="37" t="s">
        <v>200</v>
      </c>
      <c r="D29" s="41" t="s">
        <v>57</v>
      </c>
      <c r="E29" s="36" t="s">
        <v>147</v>
      </c>
      <c r="F29" s="36" t="s">
        <v>147</v>
      </c>
      <c r="G29" s="36" t="s">
        <v>147</v>
      </c>
    </row>
    <row r="30" spans="1:7" ht="30" x14ac:dyDescent="0.25">
      <c r="A30" s="39" t="s">
        <v>172</v>
      </c>
      <c r="B30" s="39" t="s">
        <v>203</v>
      </c>
      <c r="C30" s="37" t="s">
        <v>205</v>
      </c>
      <c r="D30" s="41" t="s">
        <v>57</v>
      </c>
      <c r="E30" s="36"/>
      <c r="F30" s="36"/>
      <c r="G30" s="36"/>
    </row>
    <row r="31" spans="1:7" ht="30" x14ac:dyDescent="0.25">
      <c r="A31" s="39" t="s">
        <v>172</v>
      </c>
      <c r="B31" s="39" t="s">
        <v>204</v>
      </c>
      <c r="C31" s="37" t="s">
        <v>206</v>
      </c>
      <c r="D31" s="41" t="s">
        <v>57</v>
      </c>
      <c r="E31" s="36"/>
      <c r="F31" s="36"/>
      <c r="G31" s="36"/>
    </row>
    <row r="32" spans="1:7" x14ac:dyDescent="0.25">
      <c r="A32" s="39" t="s">
        <v>172</v>
      </c>
      <c r="B32" s="39" t="s">
        <v>188</v>
      </c>
      <c r="C32" s="37"/>
      <c r="D32" s="41" t="s">
        <v>223</v>
      </c>
      <c r="E32" s="36" t="s">
        <v>147</v>
      </c>
      <c r="F32" s="36" t="s">
        <v>147</v>
      </c>
      <c r="G32" s="36" t="s">
        <v>147</v>
      </c>
    </row>
    <row r="33" spans="1:7" x14ac:dyDescent="0.25">
      <c r="A33" s="39" t="s">
        <v>172</v>
      </c>
      <c r="B33" s="39" t="s">
        <v>189</v>
      </c>
      <c r="C33" s="37"/>
      <c r="D33" s="41" t="s">
        <v>223</v>
      </c>
      <c r="E33" s="36" t="s">
        <v>147</v>
      </c>
      <c r="F33" s="36" t="s">
        <v>147</v>
      </c>
      <c r="G33" s="36" t="s">
        <v>147</v>
      </c>
    </row>
    <row r="34" spans="1:7" x14ac:dyDescent="0.25">
      <c r="A34" s="39" t="s">
        <v>172</v>
      </c>
      <c r="B34" s="39" t="s">
        <v>207</v>
      </c>
      <c r="C34" s="37"/>
      <c r="D34" s="41" t="s">
        <v>223</v>
      </c>
      <c r="E34" s="36" t="s">
        <v>147</v>
      </c>
      <c r="F34" s="36" t="s">
        <v>147</v>
      </c>
      <c r="G34" s="36" t="s">
        <v>147</v>
      </c>
    </row>
    <row r="35" spans="1:7" x14ac:dyDescent="0.25">
      <c r="A35" s="39" t="s">
        <v>172</v>
      </c>
      <c r="B35" s="39" t="s">
        <v>208</v>
      </c>
      <c r="C35" s="37"/>
      <c r="D35" s="41" t="s">
        <v>223</v>
      </c>
      <c r="E35" s="36" t="s">
        <v>147</v>
      </c>
      <c r="F35" s="36" t="s">
        <v>147</v>
      </c>
      <c r="G35" s="36" t="s">
        <v>147</v>
      </c>
    </row>
    <row r="36" spans="1:7" x14ac:dyDescent="0.25">
      <c r="A36" s="39" t="s">
        <v>172</v>
      </c>
      <c r="B36" s="39" t="s">
        <v>209</v>
      </c>
      <c r="C36" s="37"/>
      <c r="D36" s="41" t="s">
        <v>223</v>
      </c>
      <c r="E36" s="36" t="s">
        <v>147</v>
      </c>
      <c r="F36" s="36" t="s">
        <v>147</v>
      </c>
      <c r="G36" s="36" t="s">
        <v>147</v>
      </c>
    </row>
    <row r="37" spans="1:7" x14ac:dyDescent="0.25">
      <c r="A37" s="39" t="s">
        <v>172</v>
      </c>
      <c r="B37" s="39" t="s">
        <v>210</v>
      </c>
      <c r="C37" s="37"/>
      <c r="D37" s="41" t="s">
        <v>223</v>
      </c>
      <c r="E37" s="36" t="s">
        <v>147</v>
      </c>
      <c r="F37" s="36" t="s">
        <v>147</v>
      </c>
      <c r="G37" s="36" t="s">
        <v>147</v>
      </c>
    </row>
    <row r="38" spans="1:7" ht="45" x14ac:dyDescent="0.25">
      <c r="A38" s="39" t="s">
        <v>172</v>
      </c>
      <c r="B38" s="39" t="s">
        <v>219</v>
      </c>
      <c r="C38" s="37" t="s">
        <v>215</v>
      </c>
      <c r="D38" s="41" t="s">
        <v>223</v>
      </c>
      <c r="E38" s="36" t="s">
        <v>147</v>
      </c>
      <c r="F38" s="36" t="s">
        <v>147</v>
      </c>
      <c r="G38" s="36" t="s">
        <v>147</v>
      </c>
    </row>
    <row r="39" spans="1:7" ht="45" x14ac:dyDescent="0.25">
      <c r="A39" s="39" t="s">
        <v>172</v>
      </c>
      <c r="B39" s="39" t="s">
        <v>220</v>
      </c>
      <c r="C39" s="37" t="s">
        <v>216</v>
      </c>
      <c r="D39" s="41" t="s">
        <v>223</v>
      </c>
      <c r="E39" s="36" t="s">
        <v>147</v>
      </c>
      <c r="F39" s="36" t="s">
        <v>147</v>
      </c>
      <c r="G39" s="36" t="s">
        <v>147</v>
      </c>
    </row>
    <row r="40" spans="1:7" ht="45" x14ac:dyDescent="0.25">
      <c r="A40" s="39" t="s">
        <v>172</v>
      </c>
      <c r="B40" s="39" t="s">
        <v>221</v>
      </c>
      <c r="C40" s="37" t="s">
        <v>222</v>
      </c>
      <c r="D40" s="41" t="s">
        <v>223</v>
      </c>
      <c r="E40" s="36" t="s">
        <v>147</v>
      </c>
      <c r="F40" s="36" t="s">
        <v>147</v>
      </c>
      <c r="G40" s="36" t="s">
        <v>147</v>
      </c>
    </row>
    <row r="41" spans="1:7" x14ac:dyDescent="0.25">
      <c r="A41" s="39" t="s">
        <v>217</v>
      </c>
      <c r="B41" s="39" t="s">
        <v>187</v>
      </c>
      <c r="C41" s="37" t="s">
        <v>218</v>
      </c>
      <c r="D41" s="41"/>
      <c r="E41" s="36" t="s">
        <v>147</v>
      </c>
      <c r="F41" s="36" t="s">
        <v>147</v>
      </c>
      <c r="G41" s="36" t="s">
        <v>147</v>
      </c>
    </row>
  </sheetData>
  <mergeCells count="5">
    <mergeCell ref="A2:A3"/>
    <mergeCell ref="B2:B3"/>
    <mergeCell ref="C2:C3"/>
    <mergeCell ref="E2:G2"/>
    <mergeCell ref="D2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93</vt:i4>
      </vt:variant>
    </vt:vector>
  </HeadingPairs>
  <TitlesOfParts>
    <vt:vector size="97" baseType="lpstr">
      <vt:lpstr>_Simulasi Batang 2 Penyangga</vt:lpstr>
      <vt:lpstr>SIM 2 Penyangga</vt:lpstr>
      <vt:lpstr>SIM Tali Baja</vt:lpstr>
      <vt:lpstr>Simbol dan Penamaan</vt:lpstr>
      <vt:lpstr>a_1</vt:lpstr>
      <vt:lpstr>a_2</vt:lpstr>
      <vt:lpstr>ax</vt:lpstr>
      <vt:lpstr>ax_0</vt:lpstr>
      <vt:lpstr>ay</vt:lpstr>
      <vt:lpstr>ay_0</vt:lpstr>
      <vt:lpstr>b</vt:lpstr>
      <vt:lpstr>b_0</vt:lpstr>
      <vt:lpstr>by</vt:lpstr>
      <vt:lpstr>by_0</vt:lpstr>
      <vt:lpstr>cross_section_area</vt:lpstr>
      <vt:lpstr>cross_section_area_0</vt:lpstr>
      <vt:lpstr>depth_of_section</vt:lpstr>
      <vt:lpstr>force</vt:lpstr>
      <vt:lpstr>force_0</vt:lpstr>
      <vt:lpstr>force_position</vt:lpstr>
      <vt:lpstr>force_position_0</vt:lpstr>
      <vt:lpstr>force_resultant</vt:lpstr>
      <vt:lpstr>force_resultant_0</vt:lpstr>
      <vt:lpstr>gravity</vt:lpstr>
      <vt:lpstr>gravity_0</vt:lpstr>
      <vt:lpstr>h</vt:lpstr>
      <vt:lpstr>h_0</vt:lpstr>
      <vt:lpstr>ix</vt:lpstr>
      <vt:lpstr>ix_0</vt:lpstr>
      <vt:lpstr>length</vt:lpstr>
      <vt:lpstr>length_0</vt:lpstr>
      <vt:lpstr>length_division</vt:lpstr>
      <vt:lpstr>length_division_0</vt:lpstr>
      <vt:lpstr>mass</vt:lpstr>
      <vt:lpstr>mass_0</vt:lpstr>
      <vt:lpstr>mass_per_length</vt:lpstr>
      <vt:lpstr>mass_per_length_0</vt:lpstr>
      <vt:lpstr>mass_resultant</vt:lpstr>
      <vt:lpstr>nodestep</vt:lpstr>
      <vt:lpstr>q</vt:lpstr>
      <vt:lpstr>sigma_fy</vt:lpstr>
      <vt:lpstr>sigma_fy_0</vt:lpstr>
      <vt:lpstr>sim3_ax</vt:lpstr>
      <vt:lpstr>sim3_ax_0</vt:lpstr>
      <vt:lpstr>sim3_ay</vt:lpstr>
      <vt:lpstr>sim3_ay_0</vt:lpstr>
      <vt:lpstr>sim3_beam_length</vt:lpstr>
      <vt:lpstr>sim3_beam_length_0</vt:lpstr>
      <vt:lpstr>sim3_cross_section_area</vt:lpstr>
      <vt:lpstr>sim3_cross_section_area_0</vt:lpstr>
      <vt:lpstr>sim3_depth_of_section</vt:lpstr>
      <vt:lpstr>sim3_depth_of_section_0</vt:lpstr>
      <vt:lpstr>sim3_division</vt:lpstr>
      <vt:lpstr>sim3_division_0</vt:lpstr>
      <vt:lpstr>sim3_force</vt:lpstr>
      <vt:lpstr>sim3_force_0</vt:lpstr>
      <vt:lpstr>sim3_force_position</vt:lpstr>
      <vt:lpstr>sim3_force_position_0</vt:lpstr>
      <vt:lpstr>sim3_force_resultant</vt:lpstr>
      <vt:lpstr>sim3_force_resultant_0</vt:lpstr>
      <vt:lpstr>sim3_gravity</vt:lpstr>
      <vt:lpstr>sim3_gravity_0</vt:lpstr>
      <vt:lpstr>sim3_l_tx</vt:lpstr>
      <vt:lpstr>sim3_l_tx_0</vt:lpstr>
      <vt:lpstr>sim3_l_ty</vt:lpstr>
      <vt:lpstr>sim3_l_ty_0</vt:lpstr>
      <vt:lpstr>sim3_mass</vt:lpstr>
      <vt:lpstr>sim3_mass_0</vt:lpstr>
      <vt:lpstr>sim3_mass_per_length</vt:lpstr>
      <vt:lpstr>sim3_mass_per_length_0</vt:lpstr>
      <vt:lpstr>sim3_max_principal_stress</vt:lpstr>
      <vt:lpstr>sim3_max_principal_stress_0</vt:lpstr>
      <vt:lpstr>sim3_q</vt:lpstr>
      <vt:lpstr>sim3_q_0</vt:lpstr>
      <vt:lpstr>sim3_safety_factor</vt:lpstr>
      <vt:lpstr>sim3_safety_factor_0</vt:lpstr>
      <vt:lpstr>sim3_second_moment_x</vt:lpstr>
      <vt:lpstr>sim3_second_moment_x_0</vt:lpstr>
      <vt:lpstr>sim3_thickness_flange</vt:lpstr>
      <vt:lpstr>sim3_thickness_flange_0</vt:lpstr>
      <vt:lpstr>sim3_thickness_web</vt:lpstr>
      <vt:lpstr>sim3_thickness_web_0</vt:lpstr>
      <vt:lpstr>sim3_tx</vt:lpstr>
      <vt:lpstr>sim3_tx_0</vt:lpstr>
      <vt:lpstr>sim3_ty</vt:lpstr>
      <vt:lpstr>sim3_ty_0</vt:lpstr>
      <vt:lpstr>sim3_width_of_section</vt:lpstr>
      <vt:lpstr>sim3_width_of_section_0</vt:lpstr>
      <vt:lpstr>sim3_yield_strength</vt:lpstr>
      <vt:lpstr>sim3_yield_strength_0</vt:lpstr>
      <vt:lpstr>thickness_flange</vt:lpstr>
      <vt:lpstr>thickness_web</vt:lpstr>
      <vt:lpstr>width_of_section</vt:lpstr>
      <vt:lpstr>y_1</vt:lpstr>
      <vt:lpstr>y_2</vt:lpstr>
      <vt:lpstr>yield_strength</vt:lpstr>
      <vt:lpstr>yield_strength_0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insan al amin</dc:creator>
  <cp:lastModifiedBy>Anggita</cp:lastModifiedBy>
  <dcterms:created xsi:type="dcterms:W3CDTF">2016-11-11T14:49:39Z</dcterms:created>
  <dcterms:modified xsi:type="dcterms:W3CDTF">2016-12-17T11:45:08Z</dcterms:modified>
</cp:coreProperties>
</file>