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autoCompressPictures="0"/>
  <bookViews>
    <workbookView xWindow="0" yWindow="0" windowWidth="20610" windowHeight="11640" firstSheet="1" activeTab="5"/>
  </bookViews>
  <sheets>
    <sheet name="_Simulasi Batang 2 Penyangga" sheetId="1" r:id="rId1"/>
    <sheet name="SIM 2 Penyangga" sheetId="2" r:id="rId2"/>
    <sheet name="SIM Cantilever" sheetId="6" r:id="rId3"/>
    <sheet name="SIM Tali Baja" sheetId="3" r:id="rId4"/>
    <sheet name="Simbol dan Penamaan" sheetId="4" r:id="rId5"/>
    <sheet name="pengujian beam 2 penyangga" sheetId="5" r:id="rId6"/>
  </sheets>
  <definedNames>
    <definedName name="_xlnm._FilterDatabase" localSheetId="0" hidden="1">'_Simulasi Batang 2 Penyangga'!$W$10:$X$10</definedName>
    <definedName name="a_1">'SIM 2 Penyangga'!$F$10</definedName>
    <definedName name="a_2">'SIM 2 Penyangga'!$G$10</definedName>
    <definedName name="ass">'SIM 2 Penyangga'!#REF!</definedName>
    <definedName name="ax">'SIM 2 Penyangga'!$B$11</definedName>
    <definedName name="ax_0">'SIM 2 Penyangga'!$C$11</definedName>
    <definedName name="ay">'SIM 2 Penyangga'!$B$15</definedName>
    <definedName name="ay_0">'SIM 2 Penyangga'!$C$15</definedName>
    <definedName name="b">'SIM 2 Penyangga'!$B$4</definedName>
    <definedName name="b_0">'SIM 2 Penyangga'!$C$4</definedName>
    <definedName name="by">'SIM 2 Penyangga'!$B$14</definedName>
    <definedName name="by_0">'SIM 2 Penyangga'!$C$14</definedName>
    <definedName name="cross_section_area">'SIM 2 Penyangga'!$B$9</definedName>
    <definedName name="cross_section_area_0">'SIM 2 Penyangga'!$C$9</definedName>
    <definedName name="delta_fy">'SIM 2 Penyangga'!#REF!</definedName>
    <definedName name="delta_fy_0">'SIM 2 Penyangga'!#REF!</definedName>
    <definedName name="depth_of_section">'SIM 2 Penyangga'!$B$5</definedName>
    <definedName name="force">'SIM 2 Penyangga'!$B$20</definedName>
    <definedName name="force_0">'SIM 2 Penyangga'!$C$20</definedName>
    <definedName name="force_position">'SIM 2 Penyangga'!$B$19</definedName>
    <definedName name="force_position_0">'SIM 2 Penyangga'!$C$19</definedName>
    <definedName name="force_resultant">'SIM 2 Penyangga'!$B$13</definedName>
    <definedName name="force_resultant_0">'SIM 2 Penyangga'!$C$13</definedName>
    <definedName name="gravity">'SIM 2 Penyangga'!$B$17</definedName>
    <definedName name="gravity_0">'SIM 2 Penyangga'!$C$17</definedName>
    <definedName name="h">'SIM 2 Penyangga'!$B$3</definedName>
    <definedName name="h_0">'SIM 2 Penyangga'!$C$3</definedName>
    <definedName name="ix">'SIM 2 Penyangga'!$B$2</definedName>
    <definedName name="ix_0">'SIM 2 Penyangga'!$C$2</definedName>
    <definedName name="length">'SIM 2 Penyangga'!$B$21</definedName>
    <definedName name="length_0">'SIM 2 Penyangga'!$C$21</definedName>
    <definedName name="length_division">'SIM 2 Penyangga'!$B$22</definedName>
    <definedName name="length_division_0">'SIM 2 Penyangga'!$C$22</definedName>
    <definedName name="mass">'SIM 2 Penyangga'!$B$18</definedName>
    <definedName name="mass_0">'SIM 2 Penyangga'!$C$18</definedName>
    <definedName name="mass_1">'SIM 2 Penyangga'!#REF!</definedName>
    <definedName name="mass_per_length">'SIM 2 Penyangga'!$B$16</definedName>
    <definedName name="mass_per_length_0">'SIM 2 Penyangga'!$C$16</definedName>
    <definedName name="mass_resultant">'SIM 2 Penyangga'!$B$13</definedName>
    <definedName name="nodestep">'SIM 2 Penyangga'!$B$22</definedName>
    <definedName name="ogss">'SIM 2 Penyangga'!#REF!</definedName>
    <definedName name="q">'SIM 2 Penyangga'!$B$10</definedName>
    <definedName name="sigma_fy">'SIM 2 Penyangga'!$B$12</definedName>
    <definedName name="sigma_fy_0">'SIM 2 Penyangga'!$C$12</definedName>
    <definedName name="sim2_ax">'SIM Cantilever'!$B$20</definedName>
    <definedName name="sim2_ax_0">'SIM Cantilever'!$C$20</definedName>
    <definedName name="sim2_ay">'SIM Cantilever'!$B$22</definedName>
    <definedName name="sim2_ay_0">'SIM Cantilever'!$C$22</definedName>
    <definedName name="sim2_beam_length">'SIM Cantilever'!$B$3</definedName>
    <definedName name="sim2_beam_length_0">'SIM Cantilever'!$C$3</definedName>
    <definedName name="sim2_cross_section_area">'SIM Cantilever'!$B$17</definedName>
    <definedName name="sim2_cross_section_area_0">'SIM Cantilever'!$C$17</definedName>
    <definedName name="sim2_depth_of_section">'SIM Cantilever'!$B$13</definedName>
    <definedName name="sim2_depth_of_section_0">'SIM Cantilever'!$C$13</definedName>
    <definedName name="sim2_division">'SIM Cantilever'!$B$9</definedName>
    <definedName name="sim2_division_0">'SIM Cantilever'!$C$9</definedName>
    <definedName name="sim2_force">'SIM Cantilever'!$B$18</definedName>
    <definedName name="sim2_force_0">'SIM Cantilever'!$C$18</definedName>
    <definedName name="sim2_force_position">'SIM Cantilever'!$B$4</definedName>
    <definedName name="sim2_force_position_0">'SIM Cantilever'!$C$4</definedName>
    <definedName name="sim2_force_resultant">'SIM Cantilever'!$B$21</definedName>
    <definedName name="sim2_force_resultant_0">'SIM Cantilever'!$C$21</definedName>
    <definedName name="sim2_gravity">'SIM Cantilever'!$B$8</definedName>
    <definedName name="sim2_gravity_0">'SIM Cantilever'!$C$8</definedName>
    <definedName name="sim2_l_tx">'SIM Cantilever'!$B$6</definedName>
    <definedName name="sim2_l_tx_0">'SIM Cantilever'!$C$6</definedName>
    <definedName name="sim2_l_ty">'SIM Cantilever'!$B$7</definedName>
    <definedName name="sim2_l_ty_0">'SIM Cantilever'!$C$7</definedName>
    <definedName name="sim2_ma">'SIM Cantilever'!$B$23</definedName>
    <definedName name="sim2_ma_0">'SIM Cantilever'!$C$23</definedName>
    <definedName name="sim2_mass">'SIM Cantilever'!$B$5</definedName>
    <definedName name="sim2_mass_0">'SIM Cantilever'!$C$5</definedName>
    <definedName name="sim2_mass_per_length">'SIM Cantilever'!$B$12</definedName>
    <definedName name="sim2_mass_per_length_0">'SIM Cantilever'!$C$12</definedName>
    <definedName name="sim2_q">'SIM Cantilever'!$B$19</definedName>
    <definedName name="sim2_q_0">'SIM Cantilever'!$C$19</definedName>
    <definedName name="sim2_second_moment_x">'SIM Cantilever'!$B$10</definedName>
    <definedName name="sim2_second_moment_x_0">'SIM Cantilever'!$C$10</definedName>
    <definedName name="sim2_thickness_flange">'SIM Cantilever'!$B$15</definedName>
    <definedName name="sim2_thickness_flange_0">'SIM Cantilever'!$C$15</definedName>
    <definedName name="sim2_thickness_web">'SIM Cantilever'!$B$16</definedName>
    <definedName name="sim2_thickness_web_0">'SIM Cantilever'!$C$16</definedName>
    <definedName name="sim2_tx">'SIM Cantilever'!#REF!</definedName>
    <definedName name="sim2_tx_0">'SIM Cantilever'!#REF!</definedName>
    <definedName name="sim2_ty">'SIM Cantilever'!#REF!</definedName>
    <definedName name="sim2_ty_0">'SIM Cantilever'!#REF!</definedName>
    <definedName name="sim2_width_of_section">'SIM Cantilever'!$B$14</definedName>
    <definedName name="sim2_width_of_section_0">'SIM Cantilever'!$C$14</definedName>
    <definedName name="sim2_yield_strength">'SIM Cantilever'!$B$11</definedName>
    <definedName name="sim2_yield_strength_0">'SIM Cantilever'!$C$11</definedName>
    <definedName name="sim3_ax">'SIM Tali Baja'!$B$19</definedName>
    <definedName name="sim3_ax_0">'SIM Tali Baja'!$C$19</definedName>
    <definedName name="sim3_ay">'SIM Tali Baja'!$B$21</definedName>
    <definedName name="sim3_ay_0">'SIM Tali Baja'!$C$21</definedName>
    <definedName name="sim3_beam_length">'SIM Tali Baja'!$B$2</definedName>
    <definedName name="sim3_beam_length_0">'SIM Tali Baja'!$C$2</definedName>
    <definedName name="sim3_by">'SIM Tali Baja'!#REF!</definedName>
    <definedName name="sim3_by_0">'SIM Tali Baja'!#REF!</definedName>
    <definedName name="sim3_cross_section_area">'SIM Tali Baja'!$B$16</definedName>
    <definedName name="sim3_cross_section_area_0">'SIM Tali Baja'!$C$16</definedName>
    <definedName name="sim3_depth_of_section">'SIM Tali Baja'!$B$12</definedName>
    <definedName name="sim3_depth_of_section_0">'SIM Tali Baja'!$C$12</definedName>
    <definedName name="sim3_division">'SIM Tali Baja'!$B$8</definedName>
    <definedName name="sim3_division_0">'SIM Tali Baja'!$C$8</definedName>
    <definedName name="sim3_force">'SIM Tali Baja'!$B$17</definedName>
    <definedName name="sim3_force_0">'SIM Tali Baja'!$C$17</definedName>
    <definedName name="sim3_force_position">'SIM Tali Baja'!$B$3</definedName>
    <definedName name="sim3_force_position_0">'SIM Tali Baja'!$C$3</definedName>
    <definedName name="sim3_force_resultant">'SIM Tali Baja'!$B$20</definedName>
    <definedName name="sim3_force_resultant_0">'SIM Tali Baja'!$C$20</definedName>
    <definedName name="sim3_gravity">'SIM Tali Baja'!$B$7</definedName>
    <definedName name="sim3_gravity_0">'SIM Tali Baja'!$C$7</definedName>
    <definedName name="sim3_l_tx">'SIM Tali Baja'!$B$5</definedName>
    <definedName name="sim3_l_tx_0">'SIM Tali Baja'!$C$5</definedName>
    <definedName name="sim3_l_ty">'SIM Tali Baja'!$B$6</definedName>
    <definedName name="sim3_l_ty_0">'SIM Tali Baja'!$C$6</definedName>
    <definedName name="sim3_mass">'SIM Tali Baja'!$B$4</definedName>
    <definedName name="sim3_mass_0">'SIM Tali Baja'!$C$4</definedName>
    <definedName name="sim3_mass_per_length">'SIM Tali Baja'!$B$11</definedName>
    <definedName name="sim3_mass_per_length_0">'SIM Tali Baja'!$C$11</definedName>
    <definedName name="sim3_max_principal_stress">'SIM Tali Baja'!$B$24</definedName>
    <definedName name="sim3_max_principal_stress_0">'SIM Tali Baja'!$C$24</definedName>
    <definedName name="sim3_q">'SIM Tali Baja'!$B$18</definedName>
    <definedName name="sim3_q_0">'SIM Tali Baja'!$C$18</definedName>
    <definedName name="sim3_safety_factor">'SIM Tali Baja'!$B$25</definedName>
    <definedName name="sim3_safety_factor_0">'SIM Tali Baja'!$C$25</definedName>
    <definedName name="sim3_second_moment_x">'SIM Tali Baja'!$B$9</definedName>
    <definedName name="sim3_second_moment_x_0">'SIM Tali Baja'!$C$9</definedName>
    <definedName name="sim3_thickness_flange">'SIM Tali Baja'!$B$14</definedName>
    <definedName name="sim3_thickness_flange_0">'SIM Tali Baja'!$C$14</definedName>
    <definedName name="sim3_thickness_web">'SIM Tali Baja'!$B$15</definedName>
    <definedName name="sim3_thickness_web_0">'SIM Tali Baja'!$C$15</definedName>
    <definedName name="sim3_tx">'SIM Tali Baja'!$B$22</definedName>
    <definedName name="sim3_tx_0">'SIM Tali Baja'!$C$22</definedName>
    <definedName name="sim3_ty">'SIM Tali Baja'!$B$23</definedName>
    <definedName name="sim3_ty_0">'SIM Tali Baja'!$C$23</definedName>
    <definedName name="sim3_width_of_section">'SIM Tali Baja'!$B$13</definedName>
    <definedName name="sim3_width_of_section_0">'SIM Tali Baja'!$C$13</definedName>
    <definedName name="sim3_yield_strength">'SIM Tali Baja'!$B$10</definedName>
    <definedName name="sim3_yield_strength_0">'SIM Tali Baja'!$C$10</definedName>
    <definedName name="thickness_flange">'SIM 2 Penyangga'!$B$7</definedName>
    <definedName name="thickness_web">'SIM 2 Penyangga'!$B$8</definedName>
    <definedName name="width_of_section">'SIM 2 Penyangga'!$B$6</definedName>
    <definedName name="y_1">'SIM 2 Penyangga'!$D$10</definedName>
    <definedName name="y_2">'SIM 2 Penyangga'!$E$10</definedName>
    <definedName name="yield_strength">'SIM 2 Penyangga'!$B$1</definedName>
    <definedName name="yield_strength_0">'SIM 2 Penyangga'!$C$1</definedName>
  </definedNames>
  <calcPr calcId="144525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9" i="6" l="1"/>
  <c r="W30" i="6"/>
  <c r="W31" i="6"/>
  <c r="W32" i="6"/>
  <c r="W33" i="6"/>
  <c r="W28" i="6"/>
  <c r="V29" i="6"/>
  <c r="V30" i="6"/>
  <c r="V31" i="6"/>
  <c r="V32" i="6"/>
  <c r="V33" i="6"/>
  <c r="V28" i="6"/>
  <c r="U29" i="6"/>
  <c r="U30" i="6"/>
  <c r="U31" i="6"/>
  <c r="U32" i="6"/>
  <c r="U33" i="6"/>
  <c r="U28" i="6"/>
  <c r="T29" i="6"/>
  <c r="T30" i="6"/>
  <c r="T31" i="6"/>
  <c r="T32" i="6"/>
  <c r="T33" i="6"/>
  <c r="T28" i="6"/>
  <c r="S29" i="6"/>
  <c r="S30" i="6"/>
  <c r="S31" i="6"/>
  <c r="S32" i="6"/>
  <c r="S33" i="6"/>
  <c r="S28" i="6"/>
  <c r="R29" i="6"/>
  <c r="R30" i="6"/>
  <c r="R31" i="6"/>
  <c r="R32" i="6"/>
  <c r="R33" i="6"/>
  <c r="R28" i="6"/>
  <c r="P29" i="6"/>
  <c r="P30" i="6"/>
  <c r="P31" i="6"/>
  <c r="P32" i="6"/>
  <c r="P33" i="6"/>
  <c r="P28" i="6"/>
  <c r="O29" i="6"/>
  <c r="O30" i="6"/>
  <c r="O31" i="6"/>
  <c r="O32" i="6"/>
  <c r="O33" i="6"/>
  <c r="O28" i="6"/>
  <c r="C8" i="6"/>
  <c r="N29" i="6"/>
  <c r="N30" i="6"/>
  <c r="N31" i="6"/>
  <c r="N32" i="6"/>
  <c r="N33" i="6"/>
  <c r="N28" i="6"/>
  <c r="H29" i="6"/>
  <c r="B21" i="6"/>
  <c r="B18" i="6"/>
  <c r="B22" i="6"/>
  <c r="C29" i="6"/>
  <c r="D29" i="6"/>
  <c r="E29" i="6"/>
  <c r="B19" i="6"/>
  <c r="J29" i="6"/>
  <c r="L29" i="6"/>
  <c r="H30" i="6"/>
  <c r="C30" i="6"/>
  <c r="D30" i="6"/>
  <c r="E30" i="6"/>
  <c r="J30" i="6"/>
  <c r="L30" i="6"/>
  <c r="H31" i="6"/>
  <c r="C31" i="6"/>
  <c r="D31" i="6"/>
  <c r="E31" i="6"/>
  <c r="J31" i="6"/>
  <c r="L31" i="6"/>
  <c r="H32" i="6"/>
  <c r="C32" i="6"/>
  <c r="D32" i="6"/>
  <c r="E32" i="6"/>
  <c r="J32" i="6"/>
  <c r="L32" i="6"/>
  <c r="H33" i="6"/>
  <c r="C33" i="6"/>
  <c r="D33" i="6"/>
  <c r="E33" i="6"/>
  <c r="J33" i="6"/>
  <c r="L33" i="6"/>
  <c r="H28" i="6"/>
  <c r="C28" i="6"/>
  <c r="D28" i="6"/>
  <c r="E28" i="6"/>
  <c r="J28" i="6"/>
  <c r="L28" i="6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31" i="3"/>
  <c r="B23" i="6"/>
  <c r="G29" i="6"/>
  <c r="I29" i="6"/>
  <c r="K29" i="6"/>
  <c r="G30" i="6"/>
  <c r="I30" i="6"/>
  <c r="K30" i="6"/>
  <c r="G31" i="6"/>
  <c r="I31" i="6"/>
  <c r="K31" i="6"/>
  <c r="G32" i="6"/>
  <c r="I32" i="6"/>
  <c r="K32" i="6"/>
  <c r="G33" i="6"/>
  <c r="I33" i="6"/>
  <c r="K33" i="6"/>
  <c r="G28" i="6"/>
  <c r="I28" i="6"/>
  <c r="K28" i="6"/>
  <c r="C3" i="6"/>
  <c r="C21" i="6"/>
  <c r="C18" i="6"/>
  <c r="C4" i="6"/>
  <c r="C23" i="6"/>
  <c r="C22" i="6"/>
  <c r="C7" i="6"/>
  <c r="C19" i="6"/>
  <c r="C17" i="6"/>
  <c r="C16" i="6"/>
  <c r="C15" i="6"/>
  <c r="C14" i="6"/>
  <c r="C13" i="6"/>
  <c r="C11" i="6"/>
  <c r="C10" i="6"/>
  <c r="C9" i="6"/>
  <c r="C6" i="6"/>
  <c r="C5" i="6"/>
  <c r="E50" i="5"/>
  <c r="E52" i="5"/>
  <c r="E48" i="5"/>
  <c r="H38" i="5"/>
  <c r="H39" i="5"/>
  <c r="H40" i="5"/>
  <c r="H41" i="5"/>
  <c r="H42" i="5"/>
  <c r="H37" i="5"/>
  <c r="E38" i="5"/>
  <c r="E39" i="5"/>
  <c r="E40" i="5"/>
  <c r="E41" i="5"/>
  <c r="E42" i="5"/>
  <c r="E37" i="5"/>
  <c r="H27" i="5"/>
  <c r="H28" i="5"/>
  <c r="H29" i="5"/>
  <c r="H30" i="5"/>
  <c r="H31" i="5"/>
  <c r="H26" i="5"/>
  <c r="I27" i="5"/>
  <c r="I28" i="5"/>
  <c r="I29" i="5"/>
  <c r="I30" i="5"/>
  <c r="I31" i="5"/>
  <c r="I26" i="5"/>
  <c r="B3" i="2"/>
  <c r="E6" i="2"/>
  <c r="E27" i="5"/>
  <c r="E28" i="5"/>
  <c r="E29" i="5"/>
  <c r="E30" i="5"/>
  <c r="E31" i="5"/>
  <c r="E26" i="5"/>
  <c r="C28" i="2"/>
  <c r="C11" i="2"/>
  <c r="D28" i="2"/>
  <c r="B20" i="2"/>
  <c r="B13" i="2"/>
  <c r="B14" i="2"/>
  <c r="B15" i="2"/>
  <c r="E28" i="2"/>
  <c r="C20" i="2"/>
  <c r="C18" i="2"/>
  <c r="C21" i="2"/>
  <c r="C17" i="2"/>
  <c r="C13" i="2"/>
  <c r="C19" i="2"/>
  <c r="C14" i="2"/>
  <c r="C15" i="2"/>
  <c r="F28" i="2"/>
  <c r="G28" i="2"/>
  <c r="H28" i="2"/>
  <c r="I28" i="2"/>
  <c r="C9" i="2"/>
  <c r="J28" i="2"/>
  <c r="K28" i="2"/>
  <c r="C3" i="2"/>
  <c r="C2" i="2"/>
  <c r="L28" i="2"/>
  <c r="B10" i="2"/>
  <c r="M28" i="2"/>
  <c r="N28" i="2"/>
  <c r="O28" i="2"/>
  <c r="P28" i="2"/>
  <c r="Q28" i="2"/>
  <c r="R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B32" i="3"/>
  <c r="C5" i="3"/>
  <c r="R32" i="3"/>
  <c r="C2" i="3"/>
  <c r="C7" i="3"/>
  <c r="C20" i="3"/>
  <c r="B17" i="3"/>
  <c r="C17" i="3"/>
  <c r="C3" i="3"/>
  <c r="C23" i="3"/>
  <c r="C6" i="3"/>
  <c r="C22" i="3"/>
  <c r="C19" i="3"/>
  <c r="U32" i="3"/>
  <c r="C16" i="3"/>
  <c r="W32" i="3"/>
  <c r="C21" i="3"/>
  <c r="Q32" i="3"/>
  <c r="S32" i="3"/>
  <c r="V32" i="3"/>
  <c r="C12" i="3"/>
  <c r="C9" i="3"/>
  <c r="X32" i="3"/>
  <c r="Z32" i="3"/>
  <c r="B33" i="3"/>
  <c r="R33" i="3"/>
  <c r="U33" i="3"/>
  <c r="W33" i="3"/>
  <c r="Q33" i="3"/>
  <c r="S33" i="3"/>
  <c r="V33" i="3"/>
  <c r="X33" i="3"/>
  <c r="Z33" i="3"/>
  <c r="B34" i="3"/>
  <c r="R34" i="3"/>
  <c r="U34" i="3"/>
  <c r="W34" i="3"/>
  <c r="Q34" i="3"/>
  <c r="S34" i="3"/>
  <c r="V34" i="3"/>
  <c r="X34" i="3"/>
  <c r="Z34" i="3"/>
  <c r="B35" i="3"/>
  <c r="R35" i="3"/>
  <c r="U35" i="3"/>
  <c r="W35" i="3"/>
  <c r="Q35" i="3"/>
  <c r="S35" i="3"/>
  <c r="V35" i="3"/>
  <c r="X35" i="3"/>
  <c r="Z35" i="3"/>
  <c r="B36" i="3"/>
  <c r="R36" i="3"/>
  <c r="U36" i="3"/>
  <c r="W36" i="3"/>
  <c r="Q36" i="3"/>
  <c r="S36" i="3"/>
  <c r="V36" i="3"/>
  <c r="X36" i="3"/>
  <c r="Z36" i="3"/>
  <c r="B37" i="3"/>
  <c r="R37" i="3"/>
  <c r="U37" i="3"/>
  <c r="W37" i="3"/>
  <c r="Q37" i="3"/>
  <c r="S37" i="3"/>
  <c r="V37" i="3"/>
  <c r="X37" i="3"/>
  <c r="Z37" i="3"/>
  <c r="B38" i="3"/>
  <c r="R38" i="3"/>
  <c r="U38" i="3"/>
  <c r="W38" i="3"/>
  <c r="Q38" i="3"/>
  <c r="S38" i="3"/>
  <c r="V38" i="3"/>
  <c r="X38" i="3"/>
  <c r="Z38" i="3"/>
  <c r="B39" i="3"/>
  <c r="R39" i="3"/>
  <c r="U39" i="3"/>
  <c r="W39" i="3"/>
  <c r="Q39" i="3"/>
  <c r="S39" i="3"/>
  <c r="V39" i="3"/>
  <c r="X39" i="3"/>
  <c r="Z39" i="3"/>
  <c r="B40" i="3"/>
  <c r="R40" i="3"/>
  <c r="U40" i="3"/>
  <c r="W40" i="3"/>
  <c r="Q40" i="3"/>
  <c r="S40" i="3"/>
  <c r="V40" i="3"/>
  <c r="X40" i="3"/>
  <c r="Z40" i="3"/>
  <c r="B41" i="3"/>
  <c r="R41" i="3"/>
  <c r="U41" i="3"/>
  <c r="W41" i="3"/>
  <c r="Q41" i="3"/>
  <c r="S41" i="3"/>
  <c r="V41" i="3"/>
  <c r="X41" i="3"/>
  <c r="Z41" i="3"/>
  <c r="B42" i="3"/>
  <c r="R42" i="3"/>
  <c r="U42" i="3"/>
  <c r="W42" i="3"/>
  <c r="Q42" i="3"/>
  <c r="S42" i="3"/>
  <c r="V42" i="3"/>
  <c r="X42" i="3"/>
  <c r="Z42" i="3"/>
  <c r="B43" i="3"/>
  <c r="R43" i="3"/>
  <c r="U43" i="3"/>
  <c r="W43" i="3"/>
  <c r="Q43" i="3"/>
  <c r="S43" i="3"/>
  <c r="V43" i="3"/>
  <c r="X43" i="3"/>
  <c r="Z43" i="3"/>
  <c r="B44" i="3"/>
  <c r="R44" i="3"/>
  <c r="U44" i="3"/>
  <c r="W44" i="3"/>
  <c r="Q44" i="3"/>
  <c r="S44" i="3"/>
  <c r="V44" i="3"/>
  <c r="X44" i="3"/>
  <c r="Z44" i="3"/>
  <c r="B45" i="3"/>
  <c r="R45" i="3"/>
  <c r="U45" i="3"/>
  <c r="W45" i="3"/>
  <c r="Q45" i="3"/>
  <c r="S45" i="3"/>
  <c r="V45" i="3"/>
  <c r="X45" i="3"/>
  <c r="Z45" i="3"/>
  <c r="B46" i="3"/>
  <c r="R46" i="3"/>
  <c r="U46" i="3"/>
  <c r="W46" i="3"/>
  <c r="Q46" i="3"/>
  <c r="S46" i="3"/>
  <c r="V46" i="3"/>
  <c r="X46" i="3"/>
  <c r="Z46" i="3"/>
  <c r="B47" i="3"/>
  <c r="R47" i="3"/>
  <c r="U47" i="3"/>
  <c r="W47" i="3"/>
  <c r="Q47" i="3"/>
  <c r="S47" i="3"/>
  <c r="V47" i="3"/>
  <c r="X47" i="3"/>
  <c r="Z47" i="3"/>
  <c r="B48" i="3"/>
  <c r="R48" i="3"/>
  <c r="U48" i="3"/>
  <c r="W48" i="3"/>
  <c r="Q48" i="3"/>
  <c r="S48" i="3"/>
  <c r="V48" i="3"/>
  <c r="X48" i="3"/>
  <c r="Z48" i="3"/>
  <c r="B49" i="3"/>
  <c r="R49" i="3"/>
  <c r="U49" i="3"/>
  <c r="W49" i="3"/>
  <c r="Q49" i="3"/>
  <c r="S49" i="3"/>
  <c r="V49" i="3"/>
  <c r="X49" i="3"/>
  <c r="Z49" i="3"/>
  <c r="B50" i="3"/>
  <c r="R50" i="3"/>
  <c r="U50" i="3"/>
  <c r="W50" i="3"/>
  <c r="Q50" i="3"/>
  <c r="S50" i="3"/>
  <c r="V50" i="3"/>
  <c r="X50" i="3"/>
  <c r="Z50" i="3"/>
  <c r="B51" i="3"/>
  <c r="R51" i="3"/>
  <c r="U51" i="3"/>
  <c r="W51" i="3"/>
  <c r="Q51" i="3"/>
  <c r="S51" i="3"/>
  <c r="V51" i="3"/>
  <c r="X51" i="3"/>
  <c r="Z51" i="3"/>
  <c r="B52" i="3"/>
  <c r="R52" i="3"/>
  <c r="U52" i="3"/>
  <c r="W52" i="3"/>
  <c r="Q52" i="3"/>
  <c r="S52" i="3"/>
  <c r="V52" i="3"/>
  <c r="X52" i="3"/>
  <c r="Z52" i="3"/>
  <c r="B53" i="3"/>
  <c r="R53" i="3"/>
  <c r="U53" i="3"/>
  <c r="W53" i="3"/>
  <c r="Q53" i="3"/>
  <c r="S53" i="3"/>
  <c r="V53" i="3"/>
  <c r="X53" i="3"/>
  <c r="Z53" i="3"/>
  <c r="B54" i="3"/>
  <c r="R54" i="3"/>
  <c r="U54" i="3"/>
  <c r="W54" i="3"/>
  <c r="Q54" i="3"/>
  <c r="S54" i="3"/>
  <c r="V54" i="3"/>
  <c r="X54" i="3"/>
  <c r="Z54" i="3"/>
  <c r="B55" i="3"/>
  <c r="R55" i="3"/>
  <c r="U55" i="3"/>
  <c r="W55" i="3"/>
  <c r="Q55" i="3"/>
  <c r="S55" i="3"/>
  <c r="V55" i="3"/>
  <c r="X55" i="3"/>
  <c r="Z55" i="3"/>
  <c r="B56" i="3"/>
  <c r="R56" i="3"/>
  <c r="U56" i="3"/>
  <c r="W56" i="3"/>
  <c r="Q56" i="3"/>
  <c r="S56" i="3"/>
  <c r="V56" i="3"/>
  <c r="X56" i="3"/>
  <c r="Z56" i="3"/>
  <c r="B57" i="3"/>
  <c r="R57" i="3"/>
  <c r="U57" i="3"/>
  <c r="W57" i="3"/>
  <c r="Q57" i="3"/>
  <c r="S57" i="3"/>
  <c r="V57" i="3"/>
  <c r="X57" i="3"/>
  <c r="Z57" i="3"/>
  <c r="B58" i="3"/>
  <c r="R58" i="3"/>
  <c r="U58" i="3"/>
  <c r="W58" i="3"/>
  <c r="Q58" i="3"/>
  <c r="S58" i="3"/>
  <c r="V58" i="3"/>
  <c r="X58" i="3"/>
  <c r="Z58" i="3"/>
  <c r="B59" i="3"/>
  <c r="R59" i="3"/>
  <c r="U59" i="3"/>
  <c r="W59" i="3"/>
  <c r="Q59" i="3"/>
  <c r="S59" i="3"/>
  <c r="V59" i="3"/>
  <c r="X59" i="3"/>
  <c r="Z59" i="3"/>
  <c r="B60" i="3"/>
  <c r="R60" i="3"/>
  <c r="U60" i="3"/>
  <c r="W60" i="3"/>
  <c r="Q60" i="3"/>
  <c r="S60" i="3"/>
  <c r="V60" i="3"/>
  <c r="X60" i="3"/>
  <c r="Z60" i="3"/>
  <c r="B61" i="3"/>
  <c r="R61" i="3"/>
  <c r="U61" i="3"/>
  <c r="W61" i="3"/>
  <c r="Q61" i="3"/>
  <c r="S61" i="3"/>
  <c r="V61" i="3"/>
  <c r="X61" i="3"/>
  <c r="Z61" i="3"/>
  <c r="B62" i="3"/>
  <c r="R62" i="3"/>
  <c r="U62" i="3"/>
  <c r="W62" i="3"/>
  <c r="Q62" i="3"/>
  <c r="S62" i="3"/>
  <c r="V62" i="3"/>
  <c r="X62" i="3"/>
  <c r="Z62" i="3"/>
  <c r="B63" i="3"/>
  <c r="R63" i="3"/>
  <c r="U63" i="3"/>
  <c r="W63" i="3"/>
  <c r="Q63" i="3"/>
  <c r="S63" i="3"/>
  <c r="V63" i="3"/>
  <c r="X63" i="3"/>
  <c r="Z63" i="3"/>
  <c r="B64" i="3"/>
  <c r="R64" i="3"/>
  <c r="U64" i="3"/>
  <c r="W64" i="3"/>
  <c r="Q64" i="3"/>
  <c r="S64" i="3"/>
  <c r="V64" i="3"/>
  <c r="X64" i="3"/>
  <c r="Z64" i="3"/>
  <c r="B65" i="3"/>
  <c r="R65" i="3"/>
  <c r="U65" i="3"/>
  <c r="W65" i="3"/>
  <c r="Q65" i="3"/>
  <c r="S65" i="3"/>
  <c r="V65" i="3"/>
  <c r="X65" i="3"/>
  <c r="Z65" i="3"/>
  <c r="B66" i="3"/>
  <c r="R66" i="3"/>
  <c r="U66" i="3"/>
  <c r="W66" i="3"/>
  <c r="Q66" i="3"/>
  <c r="S66" i="3"/>
  <c r="V66" i="3"/>
  <c r="X66" i="3"/>
  <c r="Z66" i="3"/>
  <c r="B67" i="3"/>
  <c r="R67" i="3"/>
  <c r="U67" i="3"/>
  <c r="W67" i="3"/>
  <c r="Q67" i="3"/>
  <c r="S67" i="3"/>
  <c r="V67" i="3"/>
  <c r="X67" i="3"/>
  <c r="Z67" i="3"/>
  <c r="B68" i="3"/>
  <c r="R68" i="3"/>
  <c r="U68" i="3"/>
  <c r="W68" i="3"/>
  <c r="Q68" i="3"/>
  <c r="S68" i="3"/>
  <c r="V68" i="3"/>
  <c r="X68" i="3"/>
  <c r="Z68" i="3"/>
  <c r="B69" i="3"/>
  <c r="R69" i="3"/>
  <c r="U69" i="3"/>
  <c r="W69" i="3"/>
  <c r="Q69" i="3"/>
  <c r="S69" i="3"/>
  <c r="V69" i="3"/>
  <c r="X69" i="3"/>
  <c r="Z69" i="3"/>
  <c r="B70" i="3"/>
  <c r="R70" i="3"/>
  <c r="U70" i="3"/>
  <c r="W70" i="3"/>
  <c r="Q70" i="3"/>
  <c r="S70" i="3"/>
  <c r="V70" i="3"/>
  <c r="X70" i="3"/>
  <c r="Z70" i="3"/>
  <c r="B71" i="3"/>
  <c r="R71" i="3"/>
  <c r="U71" i="3"/>
  <c r="W71" i="3"/>
  <c r="Q71" i="3"/>
  <c r="S71" i="3"/>
  <c r="V71" i="3"/>
  <c r="X71" i="3"/>
  <c r="Z71" i="3"/>
  <c r="B72" i="3"/>
  <c r="R72" i="3"/>
  <c r="U72" i="3"/>
  <c r="W72" i="3"/>
  <c r="Q72" i="3"/>
  <c r="S72" i="3"/>
  <c r="V72" i="3"/>
  <c r="X72" i="3"/>
  <c r="Z72" i="3"/>
  <c r="B73" i="3"/>
  <c r="R73" i="3"/>
  <c r="U73" i="3"/>
  <c r="W73" i="3"/>
  <c r="Q73" i="3"/>
  <c r="S73" i="3"/>
  <c r="V73" i="3"/>
  <c r="X73" i="3"/>
  <c r="Z73" i="3"/>
  <c r="B74" i="3"/>
  <c r="R74" i="3"/>
  <c r="U74" i="3"/>
  <c r="W74" i="3"/>
  <c r="Q74" i="3"/>
  <c r="S74" i="3"/>
  <c r="V74" i="3"/>
  <c r="X74" i="3"/>
  <c r="Z74" i="3"/>
  <c r="B75" i="3"/>
  <c r="R75" i="3"/>
  <c r="U75" i="3"/>
  <c r="W75" i="3"/>
  <c r="Q75" i="3"/>
  <c r="S75" i="3"/>
  <c r="V75" i="3"/>
  <c r="X75" i="3"/>
  <c r="Z75" i="3"/>
  <c r="B76" i="3"/>
  <c r="R76" i="3"/>
  <c r="U76" i="3"/>
  <c r="W76" i="3"/>
  <c r="Q76" i="3"/>
  <c r="S76" i="3"/>
  <c r="V76" i="3"/>
  <c r="X76" i="3"/>
  <c r="Z76" i="3"/>
  <c r="B77" i="3"/>
  <c r="R77" i="3"/>
  <c r="U77" i="3"/>
  <c r="W77" i="3"/>
  <c r="Q77" i="3"/>
  <c r="S77" i="3"/>
  <c r="V77" i="3"/>
  <c r="X77" i="3"/>
  <c r="Z77" i="3"/>
  <c r="B78" i="3"/>
  <c r="R78" i="3"/>
  <c r="U78" i="3"/>
  <c r="W78" i="3"/>
  <c r="Q78" i="3"/>
  <c r="S78" i="3"/>
  <c r="V78" i="3"/>
  <c r="X78" i="3"/>
  <c r="Z78" i="3"/>
  <c r="B79" i="3"/>
  <c r="R79" i="3"/>
  <c r="U79" i="3"/>
  <c r="W79" i="3"/>
  <c r="Q79" i="3"/>
  <c r="S79" i="3"/>
  <c r="V79" i="3"/>
  <c r="X79" i="3"/>
  <c r="Z79" i="3"/>
  <c r="B80" i="3"/>
  <c r="R80" i="3"/>
  <c r="U80" i="3"/>
  <c r="W80" i="3"/>
  <c r="Q80" i="3"/>
  <c r="S80" i="3"/>
  <c r="V80" i="3"/>
  <c r="X80" i="3"/>
  <c r="Z80" i="3"/>
  <c r="B81" i="3"/>
  <c r="R81" i="3"/>
  <c r="U81" i="3"/>
  <c r="W81" i="3"/>
  <c r="Q81" i="3"/>
  <c r="S81" i="3"/>
  <c r="V81" i="3"/>
  <c r="X81" i="3"/>
  <c r="Z81" i="3"/>
  <c r="B82" i="3"/>
  <c r="R82" i="3"/>
  <c r="U82" i="3"/>
  <c r="W82" i="3"/>
  <c r="Q82" i="3"/>
  <c r="S82" i="3"/>
  <c r="V82" i="3"/>
  <c r="X82" i="3"/>
  <c r="Z82" i="3"/>
  <c r="B83" i="3"/>
  <c r="R83" i="3"/>
  <c r="U83" i="3"/>
  <c r="W83" i="3"/>
  <c r="Q83" i="3"/>
  <c r="S83" i="3"/>
  <c r="V83" i="3"/>
  <c r="X83" i="3"/>
  <c r="Z83" i="3"/>
  <c r="B84" i="3"/>
  <c r="R84" i="3"/>
  <c r="U84" i="3"/>
  <c r="W84" i="3"/>
  <c r="Q84" i="3"/>
  <c r="S84" i="3"/>
  <c r="V84" i="3"/>
  <c r="X84" i="3"/>
  <c r="Z84" i="3"/>
  <c r="B85" i="3"/>
  <c r="R85" i="3"/>
  <c r="U85" i="3"/>
  <c r="W85" i="3"/>
  <c r="Q85" i="3"/>
  <c r="S85" i="3"/>
  <c r="V85" i="3"/>
  <c r="X85" i="3"/>
  <c r="Z85" i="3"/>
  <c r="B86" i="3"/>
  <c r="R86" i="3"/>
  <c r="U86" i="3"/>
  <c r="W86" i="3"/>
  <c r="Q86" i="3"/>
  <c r="S86" i="3"/>
  <c r="V86" i="3"/>
  <c r="X86" i="3"/>
  <c r="Z86" i="3"/>
  <c r="B87" i="3"/>
  <c r="R87" i="3"/>
  <c r="U87" i="3"/>
  <c r="W87" i="3"/>
  <c r="Q87" i="3"/>
  <c r="S87" i="3"/>
  <c r="V87" i="3"/>
  <c r="X87" i="3"/>
  <c r="Z87" i="3"/>
  <c r="B88" i="3"/>
  <c r="R88" i="3"/>
  <c r="U88" i="3"/>
  <c r="W88" i="3"/>
  <c r="Q88" i="3"/>
  <c r="S88" i="3"/>
  <c r="V88" i="3"/>
  <c r="X88" i="3"/>
  <c r="Z88" i="3"/>
  <c r="B89" i="3"/>
  <c r="R89" i="3"/>
  <c r="U89" i="3"/>
  <c r="W89" i="3"/>
  <c r="Q89" i="3"/>
  <c r="S89" i="3"/>
  <c r="V89" i="3"/>
  <c r="X89" i="3"/>
  <c r="Z89" i="3"/>
  <c r="B90" i="3"/>
  <c r="R90" i="3"/>
  <c r="U90" i="3"/>
  <c r="W90" i="3"/>
  <c r="Q90" i="3"/>
  <c r="S90" i="3"/>
  <c r="V90" i="3"/>
  <c r="X90" i="3"/>
  <c r="Z90" i="3"/>
  <c r="B91" i="3"/>
  <c r="R91" i="3"/>
  <c r="U91" i="3"/>
  <c r="W91" i="3"/>
  <c r="Q91" i="3"/>
  <c r="S91" i="3"/>
  <c r="V91" i="3"/>
  <c r="X91" i="3"/>
  <c r="Z91" i="3"/>
  <c r="B92" i="3"/>
  <c r="R92" i="3"/>
  <c r="U92" i="3"/>
  <c r="W92" i="3"/>
  <c r="Q92" i="3"/>
  <c r="S92" i="3"/>
  <c r="V92" i="3"/>
  <c r="X92" i="3"/>
  <c r="Z92" i="3"/>
  <c r="B93" i="3"/>
  <c r="R93" i="3"/>
  <c r="U93" i="3"/>
  <c r="W93" i="3"/>
  <c r="Q93" i="3"/>
  <c r="S93" i="3"/>
  <c r="V93" i="3"/>
  <c r="X93" i="3"/>
  <c r="Z93" i="3"/>
  <c r="B94" i="3"/>
  <c r="R94" i="3"/>
  <c r="U94" i="3"/>
  <c r="W94" i="3"/>
  <c r="Q94" i="3"/>
  <c r="S94" i="3"/>
  <c r="V94" i="3"/>
  <c r="X94" i="3"/>
  <c r="Z94" i="3"/>
  <c r="B95" i="3"/>
  <c r="R95" i="3"/>
  <c r="U95" i="3"/>
  <c r="W95" i="3"/>
  <c r="Q95" i="3"/>
  <c r="S95" i="3"/>
  <c r="V95" i="3"/>
  <c r="X95" i="3"/>
  <c r="Z95" i="3"/>
  <c r="B96" i="3"/>
  <c r="R96" i="3"/>
  <c r="U96" i="3"/>
  <c r="W96" i="3"/>
  <c r="Q96" i="3"/>
  <c r="S96" i="3"/>
  <c r="V96" i="3"/>
  <c r="X96" i="3"/>
  <c r="Z96" i="3"/>
  <c r="B97" i="3"/>
  <c r="R97" i="3"/>
  <c r="U97" i="3"/>
  <c r="W97" i="3"/>
  <c r="Q97" i="3"/>
  <c r="S97" i="3"/>
  <c r="V97" i="3"/>
  <c r="X97" i="3"/>
  <c r="Z97" i="3"/>
  <c r="B98" i="3"/>
  <c r="R98" i="3"/>
  <c r="U98" i="3"/>
  <c r="W98" i="3"/>
  <c r="Q98" i="3"/>
  <c r="S98" i="3"/>
  <c r="V98" i="3"/>
  <c r="X98" i="3"/>
  <c r="Z98" i="3"/>
  <c r="B99" i="3"/>
  <c r="R99" i="3"/>
  <c r="U99" i="3"/>
  <c r="W99" i="3"/>
  <c r="Q99" i="3"/>
  <c r="S99" i="3"/>
  <c r="V99" i="3"/>
  <c r="X99" i="3"/>
  <c r="Z99" i="3"/>
  <c r="B100" i="3"/>
  <c r="R100" i="3"/>
  <c r="U100" i="3"/>
  <c r="W100" i="3"/>
  <c r="Q100" i="3"/>
  <c r="S100" i="3"/>
  <c r="V100" i="3"/>
  <c r="X100" i="3"/>
  <c r="Z100" i="3"/>
  <c r="B101" i="3"/>
  <c r="R101" i="3"/>
  <c r="U101" i="3"/>
  <c r="W101" i="3"/>
  <c r="Q101" i="3"/>
  <c r="S101" i="3"/>
  <c r="V101" i="3"/>
  <c r="X101" i="3"/>
  <c r="Z101" i="3"/>
  <c r="B102" i="3"/>
  <c r="R102" i="3"/>
  <c r="U102" i="3"/>
  <c r="W102" i="3"/>
  <c r="Q102" i="3"/>
  <c r="S102" i="3"/>
  <c r="V102" i="3"/>
  <c r="X102" i="3"/>
  <c r="Z102" i="3"/>
  <c r="B103" i="3"/>
  <c r="R103" i="3"/>
  <c r="U103" i="3"/>
  <c r="W103" i="3"/>
  <c r="Q103" i="3"/>
  <c r="S103" i="3"/>
  <c r="V103" i="3"/>
  <c r="X103" i="3"/>
  <c r="Z103" i="3"/>
  <c r="B104" i="3"/>
  <c r="R104" i="3"/>
  <c r="U104" i="3"/>
  <c r="W104" i="3"/>
  <c r="Q104" i="3"/>
  <c r="S104" i="3"/>
  <c r="V104" i="3"/>
  <c r="X104" i="3"/>
  <c r="Z104" i="3"/>
  <c r="B105" i="3"/>
  <c r="R105" i="3"/>
  <c r="U105" i="3"/>
  <c r="W105" i="3"/>
  <c r="Q105" i="3"/>
  <c r="S105" i="3"/>
  <c r="V105" i="3"/>
  <c r="X105" i="3"/>
  <c r="Z105" i="3"/>
  <c r="B106" i="3"/>
  <c r="R106" i="3"/>
  <c r="U106" i="3"/>
  <c r="W106" i="3"/>
  <c r="Q106" i="3"/>
  <c r="S106" i="3"/>
  <c r="V106" i="3"/>
  <c r="X106" i="3"/>
  <c r="Z106" i="3"/>
  <c r="B107" i="3"/>
  <c r="R107" i="3"/>
  <c r="U107" i="3"/>
  <c r="W107" i="3"/>
  <c r="Q107" i="3"/>
  <c r="S107" i="3"/>
  <c r="V107" i="3"/>
  <c r="X107" i="3"/>
  <c r="Z107" i="3"/>
  <c r="B108" i="3"/>
  <c r="R108" i="3"/>
  <c r="U108" i="3"/>
  <c r="W108" i="3"/>
  <c r="Q108" i="3"/>
  <c r="S108" i="3"/>
  <c r="V108" i="3"/>
  <c r="X108" i="3"/>
  <c r="Z108" i="3"/>
  <c r="B109" i="3"/>
  <c r="R109" i="3"/>
  <c r="U109" i="3"/>
  <c r="W109" i="3"/>
  <c r="Q109" i="3"/>
  <c r="S109" i="3"/>
  <c r="V109" i="3"/>
  <c r="X109" i="3"/>
  <c r="Z109" i="3"/>
  <c r="B110" i="3"/>
  <c r="R110" i="3"/>
  <c r="U110" i="3"/>
  <c r="W110" i="3"/>
  <c r="Q110" i="3"/>
  <c r="S110" i="3"/>
  <c r="V110" i="3"/>
  <c r="X110" i="3"/>
  <c r="Z110" i="3"/>
  <c r="B111" i="3"/>
  <c r="R111" i="3"/>
  <c r="U111" i="3"/>
  <c r="W111" i="3"/>
  <c r="Q111" i="3"/>
  <c r="S111" i="3"/>
  <c r="V111" i="3"/>
  <c r="X111" i="3"/>
  <c r="Z111" i="3"/>
  <c r="B112" i="3"/>
  <c r="R112" i="3"/>
  <c r="U112" i="3"/>
  <c r="W112" i="3"/>
  <c r="Q112" i="3"/>
  <c r="S112" i="3"/>
  <c r="V112" i="3"/>
  <c r="X112" i="3"/>
  <c r="Z112" i="3"/>
  <c r="B113" i="3"/>
  <c r="R113" i="3"/>
  <c r="U113" i="3"/>
  <c r="W113" i="3"/>
  <c r="Q113" i="3"/>
  <c r="S113" i="3"/>
  <c r="V113" i="3"/>
  <c r="X113" i="3"/>
  <c r="Z113" i="3"/>
  <c r="B114" i="3"/>
  <c r="R114" i="3"/>
  <c r="U114" i="3"/>
  <c r="W114" i="3"/>
  <c r="Q114" i="3"/>
  <c r="S114" i="3"/>
  <c r="V114" i="3"/>
  <c r="X114" i="3"/>
  <c r="Z114" i="3"/>
  <c r="B115" i="3"/>
  <c r="R115" i="3"/>
  <c r="U115" i="3"/>
  <c r="W115" i="3"/>
  <c r="Q115" i="3"/>
  <c r="S115" i="3"/>
  <c r="V115" i="3"/>
  <c r="X115" i="3"/>
  <c r="Z115" i="3"/>
  <c r="B116" i="3"/>
  <c r="R116" i="3"/>
  <c r="U116" i="3"/>
  <c r="W116" i="3"/>
  <c r="Q116" i="3"/>
  <c r="S116" i="3"/>
  <c r="V116" i="3"/>
  <c r="X116" i="3"/>
  <c r="Z116" i="3"/>
  <c r="B117" i="3"/>
  <c r="R117" i="3"/>
  <c r="U117" i="3"/>
  <c r="W117" i="3"/>
  <c r="Q117" i="3"/>
  <c r="S117" i="3"/>
  <c r="V117" i="3"/>
  <c r="X117" i="3"/>
  <c r="Z117" i="3"/>
  <c r="B118" i="3"/>
  <c r="R118" i="3"/>
  <c r="U118" i="3"/>
  <c r="W118" i="3"/>
  <c r="Q118" i="3"/>
  <c r="S118" i="3"/>
  <c r="V118" i="3"/>
  <c r="X118" i="3"/>
  <c r="Z118" i="3"/>
  <c r="B119" i="3"/>
  <c r="R119" i="3"/>
  <c r="U119" i="3"/>
  <c r="W119" i="3"/>
  <c r="Q119" i="3"/>
  <c r="S119" i="3"/>
  <c r="V119" i="3"/>
  <c r="X119" i="3"/>
  <c r="Z119" i="3"/>
  <c r="B120" i="3"/>
  <c r="R120" i="3"/>
  <c r="U120" i="3"/>
  <c r="W120" i="3"/>
  <c r="Q120" i="3"/>
  <c r="S120" i="3"/>
  <c r="V120" i="3"/>
  <c r="X120" i="3"/>
  <c r="Z120" i="3"/>
  <c r="B121" i="3"/>
  <c r="R121" i="3"/>
  <c r="U121" i="3"/>
  <c r="W121" i="3"/>
  <c r="Q121" i="3"/>
  <c r="S121" i="3"/>
  <c r="V121" i="3"/>
  <c r="X121" i="3"/>
  <c r="Z121" i="3"/>
  <c r="B122" i="3"/>
  <c r="R122" i="3"/>
  <c r="U122" i="3"/>
  <c r="W122" i="3"/>
  <c r="Q122" i="3"/>
  <c r="S122" i="3"/>
  <c r="V122" i="3"/>
  <c r="X122" i="3"/>
  <c r="Z122" i="3"/>
  <c r="B123" i="3"/>
  <c r="R123" i="3"/>
  <c r="U123" i="3"/>
  <c r="W123" i="3"/>
  <c r="Q123" i="3"/>
  <c r="S123" i="3"/>
  <c r="V123" i="3"/>
  <c r="X123" i="3"/>
  <c r="Z123" i="3"/>
  <c r="B124" i="3"/>
  <c r="R124" i="3"/>
  <c r="U124" i="3"/>
  <c r="W124" i="3"/>
  <c r="Q124" i="3"/>
  <c r="S124" i="3"/>
  <c r="V124" i="3"/>
  <c r="X124" i="3"/>
  <c r="Z124" i="3"/>
  <c r="B125" i="3"/>
  <c r="R125" i="3"/>
  <c r="U125" i="3"/>
  <c r="W125" i="3"/>
  <c r="Q125" i="3"/>
  <c r="S125" i="3"/>
  <c r="V125" i="3"/>
  <c r="X125" i="3"/>
  <c r="Z125" i="3"/>
  <c r="B126" i="3"/>
  <c r="R126" i="3"/>
  <c r="U126" i="3"/>
  <c r="W126" i="3"/>
  <c r="Q126" i="3"/>
  <c r="S126" i="3"/>
  <c r="V126" i="3"/>
  <c r="X126" i="3"/>
  <c r="Z126" i="3"/>
  <c r="B127" i="3"/>
  <c r="R127" i="3"/>
  <c r="U127" i="3"/>
  <c r="W127" i="3"/>
  <c r="Q127" i="3"/>
  <c r="S127" i="3"/>
  <c r="V127" i="3"/>
  <c r="X127" i="3"/>
  <c r="Z127" i="3"/>
  <c r="B128" i="3"/>
  <c r="R128" i="3"/>
  <c r="U128" i="3"/>
  <c r="W128" i="3"/>
  <c r="Q128" i="3"/>
  <c r="S128" i="3"/>
  <c r="V128" i="3"/>
  <c r="X128" i="3"/>
  <c r="Z128" i="3"/>
  <c r="B129" i="3"/>
  <c r="R129" i="3"/>
  <c r="U129" i="3"/>
  <c r="W129" i="3"/>
  <c r="Q129" i="3"/>
  <c r="S129" i="3"/>
  <c r="V129" i="3"/>
  <c r="X129" i="3"/>
  <c r="Z129" i="3"/>
  <c r="B130" i="3"/>
  <c r="R130" i="3"/>
  <c r="U130" i="3"/>
  <c r="W130" i="3"/>
  <c r="Q130" i="3"/>
  <c r="S130" i="3"/>
  <c r="V130" i="3"/>
  <c r="X130" i="3"/>
  <c r="Z130" i="3"/>
  <c r="B131" i="3"/>
  <c r="R131" i="3"/>
  <c r="U131" i="3"/>
  <c r="W131" i="3"/>
  <c r="Q131" i="3"/>
  <c r="S131" i="3"/>
  <c r="V131" i="3"/>
  <c r="X131" i="3"/>
  <c r="Z131" i="3"/>
  <c r="B132" i="3"/>
  <c r="R132" i="3"/>
  <c r="U132" i="3"/>
  <c r="W132" i="3"/>
  <c r="Q132" i="3"/>
  <c r="S132" i="3"/>
  <c r="V132" i="3"/>
  <c r="X132" i="3"/>
  <c r="Z132" i="3"/>
  <c r="B133" i="3"/>
  <c r="R133" i="3"/>
  <c r="U133" i="3"/>
  <c r="W133" i="3"/>
  <c r="Q133" i="3"/>
  <c r="S133" i="3"/>
  <c r="V133" i="3"/>
  <c r="X133" i="3"/>
  <c r="Z133" i="3"/>
  <c r="B134" i="3"/>
  <c r="R134" i="3"/>
  <c r="U134" i="3"/>
  <c r="W134" i="3"/>
  <c r="Q134" i="3"/>
  <c r="S134" i="3"/>
  <c r="V134" i="3"/>
  <c r="X134" i="3"/>
  <c r="Z134" i="3"/>
  <c r="B135" i="3"/>
  <c r="R135" i="3"/>
  <c r="U135" i="3"/>
  <c r="W135" i="3"/>
  <c r="Q135" i="3"/>
  <c r="S135" i="3"/>
  <c r="V135" i="3"/>
  <c r="X135" i="3"/>
  <c r="Z135" i="3"/>
  <c r="B136" i="3"/>
  <c r="R136" i="3"/>
  <c r="U136" i="3"/>
  <c r="W136" i="3"/>
  <c r="Q136" i="3"/>
  <c r="S136" i="3"/>
  <c r="V136" i="3"/>
  <c r="X136" i="3"/>
  <c r="Z136" i="3"/>
  <c r="B137" i="3"/>
  <c r="R137" i="3"/>
  <c r="U137" i="3"/>
  <c r="W137" i="3"/>
  <c r="Q137" i="3"/>
  <c r="S137" i="3"/>
  <c r="V137" i="3"/>
  <c r="X137" i="3"/>
  <c r="Z137" i="3"/>
  <c r="B138" i="3"/>
  <c r="R138" i="3"/>
  <c r="U138" i="3"/>
  <c r="W138" i="3"/>
  <c r="Q138" i="3"/>
  <c r="S138" i="3"/>
  <c r="V138" i="3"/>
  <c r="X138" i="3"/>
  <c r="Z138" i="3"/>
  <c r="B139" i="3"/>
  <c r="R139" i="3"/>
  <c r="U139" i="3"/>
  <c r="W139" i="3"/>
  <c r="Q139" i="3"/>
  <c r="S139" i="3"/>
  <c r="V139" i="3"/>
  <c r="X139" i="3"/>
  <c r="Z139" i="3"/>
  <c r="B140" i="3"/>
  <c r="R140" i="3"/>
  <c r="U140" i="3"/>
  <c r="W140" i="3"/>
  <c r="Q140" i="3"/>
  <c r="S140" i="3"/>
  <c r="V140" i="3"/>
  <c r="X140" i="3"/>
  <c r="Z140" i="3"/>
  <c r="B141" i="3"/>
  <c r="R141" i="3"/>
  <c r="U141" i="3"/>
  <c r="W141" i="3"/>
  <c r="Q141" i="3"/>
  <c r="S141" i="3"/>
  <c r="V141" i="3"/>
  <c r="X141" i="3"/>
  <c r="Z141" i="3"/>
  <c r="B142" i="3"/>
  <c r="R142" i="3"/>
  <c r="U142" i="3"/>
  <c r="W142" i="3"/>
  <c r="Q142" i="3"/>
  <c r="S142" i="3"/>
  <c r="V142" i="3"/>
  <c r="X142" i="3"/>
  <c r="Z142" i="3"/>
  <c r="B143" i="3"/>
  <c r="R143" i="3"/>
  <c r="U143" i="3"/>
  <c r="W143" i="3"/>
  <c r="Q143" i="3"/>
  <c r="S143" i="3"/>
  <c r="V143" i="3"/>
  <c r="X143" i="3"/>
  <c r="Z143" i="3"/>
  <c r="B144" i="3"/>
  <c r="R144" i="3"/>
  <c r="U144" i="3"/>
  <c r="W144" i="3"/>
  <c r="Q144" i="3"/>
  <c r="S144" i="3"/>
  <c r="V144" i="3"/>
  <c r="X144" i="3"/>
  <c r="Z144" i="3"/>
  <c r="B145" i="3"/>
  <c r="R145" i="3"/>
  <c r="U145" i="3"/>
  <c r="W145" i="3"/>
  <c r="Q145" i="3"/>
  <c r="S145" i="3"/>
  <c r="V145" i="3"/>
  <c r="X145" i="3"/>
  <c r="Z145" i="3"/>
  <c r="B146" i="3"/>
  <c r="R146" i="3"/>
  <c r="U146" i="3"/>
  <c r="W146" i="3"/>
  <c r="Q146" i="3"/>
  <c r="S146" i="3"/>
  <c r="V146" i="3"/>
  <c r="X146" i="3"/>
  <c r="Z146" i="3"/>
  <c r="B147" i="3"/>
  <c r="R147" i="3"/>
  <c r="U147" i="3"/>
  <c r="W147" i="3"/>
  <c r="Q147" i="3"/>
  <c r="S147" i="3"/>
  <c r="V147" i="3"/>
  <c r="X147" i="3"/>
  <c r="Z147" i="3"/>
  <c r="B148" i="3"/>
  <c r="R148" i="3"/>
  <c r="U148" i="3"/>
  <c r="W148" i="3"/>
  <c r="Q148" i="3"/>
  <c r="S148" i="3"/>
  <c r="V148" i="3"/>
  <c r="X148" i="3"/>
  <c r="Z148" i="3"/>
  <c r="B149" i="3"/>
  <c r="R149" i="3"/>
  <c r="U149" i="3"/>
  <c r="W149" i="3"/>
  <c r="Q149" i="3"/>
  <c r="S149" i="3"/>
  <c r="V149" i="3"/>
  <c r="X149" i="3"/>
  <c r="Z149" i="3"/>
  <c r="B150" i="3"/>
  <c r="R150" i="3"/>
  <c r="U150" i="3"/>
  <c r="W150" i="3"/>
  <c r="Q150" i="3"/>
  <c r="S150" i="3"/>
  <c r="V150" i="3"/>
  <c r="X150" i="3"/>
  <c r="Z150" i="3"/>
  <c r="B151" i="3"/>
  <c r="R151" i="3"/>
  <c r="U151" i="3"/>
  <c r="W151" i="3"/>
  <c r="Q151" i="3"/>
  <c r="S151" i="3"/>
  <c r="V151" i="3"/>
  <c r="X151" i="3"/>
  <c r="Z151" i="3"/>
  <c r="B152" i="3"/>
  <c r="R152" i="3"/>
  <c r="U152" i="3"/>
  <c r="W152" i="3"/>
  <c r="Q152" i="3"/>
  <c r="S152" i="3"/>
  <c r="V152" i="3"/>
  <c r="X152" i="3"/>
  <c r="Z152" i="3"/>
  <c r="B153" i="3"/>
  <c r="R153" i="3"/>
  <c r="U153" i="3"/>
  <c r="W153" i="3"/>
  <c r="Q153" i="3"/>
  <c r="S153" i="3"/>
  <c r="V153" i="3"/>
  <c r="X153" i="3"/>
  <c r="Z153" i="3"/>
  <c r="B154" i="3"/>
  <c r="R154" i="3"/>
  <c r="U154" i="3"/>
  <c r="W154" i="3"/>
  <c r="Q154" i="3"/>
  <c r="S154" i="3"/>
  <c r="V154" i="3"/>
  <c r="X154" i="3"/>
  <c r="Z154" i="3"/>
  <c r="B155" i="3"/>
  <c r="R155" i="3"/>
  <c r="U155" i="3"/>
  <c r="W155" i="3"/>
  <c r="Q155" i="3"/>
  <c r="S155" i="3"/>
  <c r="V155" i="3"/>
  <c r="X155" i="3"/>
  <c r="Z155" i="3"/>
  <c r="B156" i="3"/>
  <c r="R156" i="3"/>
  <c r="U156" i="3"/>
  <c r="W156" i="3"/>
  <c r="Q156" i="3"/>
  <c r="S156" i="3"/>
  <c r="V156" i="3"/>
  <c r="X156" i="3"/>
  <c r="Z156" i="3"/>
  <c r="B157" i="3"/>
  <c r="R157" i="3"/>
  <c r="U157" i="3"/>
  <c r="W157" i="3"/>
  <c r="Q157" i="3"/>
  <c r="S157" i="3"/>
  <c r="V157" i="3"/>
  <c r="X157" i="3"/>
  <c r="Z157" i="3"/>
  <c r="B158" i="3"/>
  <c r="R158" i="3"/>
  <c r="U158" i="3"/>
  <c r="W158" i="3"/>
  <c r="Q158" i="3"/>
  <c r="S158" i="3"/>
  <c r="V158" i="3"/>
  <c r="X158" i="3"/>
  <c r="Z158" i="3"/>
  <c r="B159" i="3"/>
  <c r="R159" i="3"/>
  <c r="U159" i="3"/>
  <c r="W159" i="3"/>
  <c r="Q159" i="3"/>
  <c r="S159" i="3"/>
  <c r="V159" i="3"/>
  <c r="X159" i="3"/>
  <c r="Z159" i="3"/>
  <c r="B160" i="3"/>
  <c r="R160" i="3"/>
  <c r="U160" i="3"/>
  <c r="W160" i="3"/>
  <c r="Q160" i="3"/>
  <c r="S160" i="3"/>
  <c r="V160" i="3"/>
  <c r="X160" i="3"/>
  <c r="Z160" i="3"/>
  <c r="B161" i="3"/>
  <c r="R161" i="3"/>
  <c r="U161" i="3"/>
  <c r="W161" i="3"/>
  <c r="Q161" i="3"/>
  <c r="S161" i="3"/>
  <c r="V161" i="3"/>
  <c r="X161" i="3"/>
  <c r="Z161" i="3"/>
  <c r="B162" i="3"/>
  <c r="R162" i="3"/>
  <c r="U162" i="3"/>
  <c r="W162" i="3"/>
  <c r="Q162" i="3"/>
  <c r="S162" i="3"/>
  <c r="V162" i="3"/>
  <c r="X162" i="3"/>
  <c r="Z162" i="3"/>
  <c r="B163" i="3"/>
  <c r="R163" i="3"/>
  <c r="U163" i="3"/>
  <c r="W163" i="3"/>
  <c r="Q163" i="3"/>
  <c r="S163" i="3"/>
  <c r="V163" i="3"/>
  <c r="X163" i="3"/>
  <c r="Z163" i="3"/>
  <c r="B164" i="3"/>
  <c r="R164" i="3"/>
  <c r="U164" i="3"/>
  <c r="W164" i="3"/>
  <c r="Q164" i="3"/>
  <c r="S164" i="3"/>
  <c r="V164" i="3"/>
  <c r="X164" i="3"/>
  <c r="Z164" i="3"/>
  <c r="B165" i="3"/>
  <c r="R165" i="3"/>
  <c r="U165" i="3"/>
  <c r="W165" i="3"/>
  <c r="Q165" i="3"/>
  <c r="S165" i="3"/>
  <c r="V165" i="3"/>
  <c r="X165" i="3"/>
  <c r="Z165" i="3"/>
  <c r="B166" i="3"/>
  <c r="R166" i="3"/>
  <c r="U166" i="3"/>
  <c r="W166" i="3"/>
  <c r="Q166" i="3"/>
  <c r="S166" i="3"/>
  <c r="V166" i="3"/>
  <c r="X166" i="3"/>
  <c r="Z166" i="3"/>
  <c r="B167" i="3"/>
  <c r="R167" i="3"/>
  <c r="U167" i="3"/>
  <c r="W167" i="3"/>
  <c r="Q167" i="3"/>
  <c r="S167" i="3"/>
  <c r="V167" i="3"/>
  <c r="X167" i="3"/>
  <c r="Z167" i="3"/>
  <c r="B168" i="3"/>
  <c r="R168" i="3"/>
  <c r="U168" i="3"/>
  <c r="W168" i="3"/>
  <c r="Q168" i="3"/>
  <c r="S168" i="3"/>
  <c r="V168" i="3"/>
  <c r="X168" i="3"/>
  <c r="Z168" i="3"/>
  <c r="B169" i="3"/>
  <c r="R169" i="3"/>
  <c r="U169" i="3"/>
  <c r="W169" i="3"/>
  <c r="Q169" i="3"/>
  <c r="S169" i="3"/>
  <c r="V169" i="3"/>
  <c r="X169" i="3"/>
  <c r="Z169" i="3"/>
  <c r="B170" i="3"/>
  <c r="R170" i="3"/>
  <c r="U170" i="3"/>
  <c r="W170" i="3"/>
  <c r="Q170" i="3"/>
  <c r="S170" i="3"/>
  <c r="V170" i="3"/>
  <c r="X170" i="3"/>
  <c r="Z170" i="3"/>
  <c r="B171" i="3"/>
  <c r="R171" i="3"/>
  <c r="U171" i="3"/>
  <c r="W171" i="3"/>
  <c r="Q171" i="3"/>
  <c r="S171" i="3"/>
  <c r="V171" i="3"/>
  <c r="X171" i="3"/>
  <c r="Z171" i="3"/>
  <c r="B172" i="3"/>
  <c r="R172" i="3"/>
  <c r="U172" i="3"/>
  <c r="W172" i="3"/>
  <c r="Q172" i="3"/>
  <c r="S172" i="3"/>
  <c r="V172" i="3"/>
  <c r="X172" i="3"/>
  <c r="Z172" i="3"/>
  <c r="B173" i="3"/>
  <c r="R173" i="3"/>
  <c r="U173" i="3"/>
  <c r="W173" i="3"/>
  <c r="Q173" i="3"/>
  <c r="S173" i="3"/>
  <c r="V173" i="3"/>
  <c r="X173" i="3"/>
  <c r="Z173" i="3"/>
  <c r="B174" i="3"/>
  <c r="R174" i="3"/>
  <c r="U174" i="3"/>
  <c r="W174" i="3"/>
  <c r="Q174" i="3"/>
  <c r="S174" i="3"/>
  <c r="V174" i="3"/>
  <c r="X174" i="3"/>
  <c r="Z174" i="3"/>
  <c r="B175" i="3"/>
  <c r="R175" i="3"/>
  <c r="U175" i="3"/>
  <c r="W175" i="3"/>
  <c r="Q175" i="3"/>
  <c r="S175" i="3"/>
  <c r="V175" i="3"/>
  <c r="X175" i="3"/>
  <c r="Z175" i="3"/>
  <c r="B176" i="3"/>
  <c r="R176" i="3"/>
  <c r="U176" i="3"/>
  <c r="W176" i="3"/>
  <c r="Q176" i="3"/>
  <c r="S176" i="3"/>
  <c r="V176" i="3"/>
  <c r="X176" i="3"/>
  <c r="Z176" i="3"/>
  <c r="B177" i="3"/>
  <c r="R177" i="3"/>
  <c r="U177" i="3"/>
  <c r="W177" i="3"/>
  <c r="Q177" i="3"/>
  <c r="S177" i="3"/>
  <c r="V177" i="3"/>
  <c r="X177" i="3"/>
  <c r="Z177" i="3"/>
  <c r="B178" i="3"/>
  <c r="R178" i="3"/>
  <c r="U178" i="3"/>
  <c r="W178" i="3"/>
  <c r="Q178" i="3"/>
  <c r="S178" i="3"/>
  <c r="V178" i="3"/>
  <c r="X178" i="3"/>
  <c r="Z178" i="3"/>
  <c r="B179" i="3"/>
  <c r="R179" i="3"/>
  <c r="U179" i="3"/>
  <c r="W179" i="3"/>
  <c r="Q179" i="3"/>
  <c r="S179" i="3"/>
  <c r="V179" i="3"/>
  <c r="X179" i="3"/>
  <c r="Z179" i="3"/>
  <c r="B180" i="3"/>
  <c r="R180" i="3"/>
  <c r="U180" i="3"/>
  <c r="W180" i="3"/>
  <c r="Q180" i="3"/>
  <c r="S180" i="3"/>
  <c r="V180" i="3"/>
  <c r="X180" i="3"/>
  <c r="Z180" i="3"/>
  <c r="B181" i="3"/>
  <c r="R181" i="3"/>
  <c r="U181" i="3"/>
  <c r="W181" i="3"/>
  <c r="Q181" i="3"/>
  <c r="S181" i="3"/>
  <c r="V181" i="3"/>
  <c r="X181" i="3"/>
  <c r="Z181" i="3"/>
  <c r="B182" i="3"/>
  <c r="R182" i="3"/>
  <c r="U182" i="3"/>
  <c r="W182" i="3"/>
  <c r="Q182" i="3"/>
  <c r="S182" i="3"/>
  <c r="V182" i="3"/>
  <c r="X182" i="3"/>
  <c r="Z182" i="3"/>
  <c r="B183" i="3"/>
  <c r="R183" i="3"/>
  <c r="U183" i="3"/>
  <c r="W183" i="3"/>
  <c r="Q183" i="3"/>
  <c r="S183" i="3"/>
  <c r="V183" i="3"/>
  <c r="X183" i="3"/>
  <c r="Z183" i="3"/>
  <c r="B184" i="3"/>
  <c r="R184" i="3"/>
  <c r="U184" i="3"/>
  <c r="W184" i="3"/>
  <c r="Q184" i="3"/>
  <c r="S184" i="3"/>
  <c r="V184" i="3"/>
  <c r="X184" i="3"/>
  <c r="Z184" i="3"/>
  <c r="B185" i="3"/>
  <c r="R185" i="3"/>
  <c r="U185" i="3"/>
  <c r="W185" i="3"/>
  <c r="Q185" i="3"/>
  <c r="S185" i="3"/>
  <c r="V185" i="3"/>
  <c r="X185" i="3"/>
  <c r="Z185" i="3"/>
  <c r="B186" i="3"/>
  <c r="R186" i="3"/>
  <c r="U186" i="3"/>
  <c r="W186" i="3"/>
  <c r="Q186" i="3"/>
  <c r="S186" i="3"/>
  <c r="V186" i="3"/>
  <c r="X186" i="3"/>
  <c r="Z186" i="3"/>
  <c r="B187" i="3"/>
  <c r="R187" i="3"/>
  <c r="U187" i="3"/>
  <c r="W187" i="3"/>
  <c r="Q187" i="3"/>
  <c r="S187" i="3"/>
  <c r="V187" i="3"/>
  <c r="X187" i="3"/>
  <c r="Z187" i="3"/>
  <c r="B188" i="3"/>
  <c r="R188" i="3"/>
  <c r="U188" i="3"/>
  <c r="W188" i="3"/>
  <c r="Q188" i="3"/>
  <c r="S188" i="3"/>
  <c r="V188" i="3"/>
  <c r="X188" i="3"/>
  <c r="Z188" i="3"/>
  <c r="B189" i="3"/>
  <c r="R189" i="3"/>
  <c r="U189" i="3"/>
  <c r="W189" i="3"/>
  <c r="Q189" i="3"/>
  <c r="S189" i="3"/>
  <c r="V189" i="3"/>
  <c r="X189" i="3"/>
  <c r="Z189" i="3"/>
  <c r="B190" i="3"/>
  <c r="R190" i="3"/>
  <c r="U190" i="3"/>
  <c r="W190" i="3"/>
  <c r="Q190" i="3"/>
  <c r="S190" i="3"/>
  <c r="V190" i="3"/>
  <c r="X190" i="3"/>
  <c r="Z190" i="3"/>
  <c r="B191" i="3"/>
  <c r="R191" i="3"/>
  <c r="U191" i="3"/>
  <c r="W191" i="3"/>
  <c r="Q191" i="3"/>
  <c r="S191" i="3"/>
  <c r="V191" i="3"/>
  <c r="X191" i="3"/>
  <c r="Z191" i="3"/>
  <c r="B192" i="3"/>
  <c r="R192" i="3"/>
  <c r="U192" i="3"/>
  <c r="W192" i="3"/>
  <c r="Q192" i="3"/>
  <c r="S192" i="3"/>
  <c r="V192" i="3"/>
  <c r="X192" i="3"/>
  <c r="Z192" i="3"/>
  <c r="B193" i="3"/>
  <c r="R193" i="3"/>
  <c r="U193" i="3"/>
  <c r="W193" i="3"/>
  <c r="Q193" i="3"/>
  <c r="S193" i="3"/>
  <c r="V193" i="3"/>
  <c r="X193" i="3"/>
  <c r="Z193" i="3"/>
  <c r="B194" i="3"/>
  <c r="R194" i="3"/>
  <c r="U194" i="3"/>
  <c r="W194" i="3"/>
  <c r="Q194" i="3"/>
  <c r="S194" i="3"/>
  <c r="V194" i="3"/>
  <c r="X194" i="3"/>
  <c r="Z194" i="3"/>
  <c r="B195" i="3"/>
  <c r="R195" i="3"/>
  <c r="U195" i="3"/>
  <c r="W195" i="3"/>
  <c r="Q195" i="3"/>
  <c r="S195" i="3"/>
  <c r="V195" i="3"/>
  <c r="X195" i="3"/>
  <c r="Z195" i="3"/>
  <c r="B196" i="3"/>
  <c r="R196" i="3"/>
  <c r="U196" i="3"/>
  <c r="W196" i="3"/>
  <c r="Q196" i="3"/>
  <c r="S196" i="3"/>
  <c r="V196" i="3"/>
  <c r="X196" i="3"/>
  <c r="Z196" i="3"/>
  <c r="B197" i="3"/>
  <c r="R197" i="3"/>
  <c r="U197" i="3"/>
  <c r="W197" i="3"/>
  <c r="Q197" i="3"/>
  <c r="S197" i="3"/>
  <c r="V197" i="3"/>
  <c r="X197" i="3"/>
  <c r="Z197" i="3"/>
  <c r="B198" i="3"/>
  <c r="R198" i="3"/>
  <c r="U198" i="3"/>
  <c r="W198" i="3"/>
  <c r="Q198" i="3"/>
  <c r="S198" i="3"/>
  <c r="V198" i="3"/>
  <c r="X198" i="3"/>
  <c r="Z198" i="3"/>
  <c r="B199" i="3"/>
  <c r="R199" i="3"/>
  <c r="U199" i="3"/>
  <c r="W199" i="3"/>
  <c r="Q199" i="3"/>
  <c r="S199" i="3"/>
  <c r="V199" i="3"/>
  <c r="X199" i="3"/>
  <c r="Z199" i="3"/>
  <c r="B200" i="3"/>
  <c r="R200" i="3"/>
  <c r="U200" i="3"/>
  <c r="W200" i="3"/>
  <c r="Q200" i="3"/>
  <c r="S200" i="3"/>
  <c r="V200" i="3"/>
  <c r="X200" i="3"/>
  <c r="Z200" i="3"/>
  <c r="B201" i="3"/>
  <c r="R201" i="3"/>
  <c r="U201" i="3"/>
  <c r="W201" i="3"/>
  <c r="Q201" i="3"/>
  <c r="S201" i="3"/>
  <c r="V201" i="3"/>
  <c r="X201" i="3"/>
  <c r="Z201" i="3"/>
  <c r="B202" i="3"/>
  <c r="R202" i="3"/>
  <c r="U202" i="3"/>
  <c r="W202" i="3"/>
  <c r="Q202" i="3"/>
  <c r="S202" i="3"/>
  <c r="V202" i="3"/>
  <c r="X202" i="3"/>
  <c r="Z202" i="3"/>
  <c r="B203" i="3"/>
  <c r="R203" i="3"/>
  <c r="U203" i="3"/>
  <c r="W203" i="3"/>
  <c r="Q203" i="3"/>
  <c r="S203" i="3"/>
  <c r="V203" i="3"/>
  <c r="X203" i="3"/>
  <c r="Z203" i="3"/>
  <c r="B204" i="3"/>
  <c r="R204" i="3"/>
  <c r="U204" i="3"/>
  <c r="W204" i="3"/>
  <c r="Q204" i="3"/>
  <c r="S204" i="3"/>
  <c r="V204" i="3"/>
  <c r="X204" i="3"/>
  <c r="Z204" i="3"/>
  <c r="B205" i="3"/>
  <c r="R205" i="3"/>
  <c r="U205" i="3"/>
  <c r="W205" i="3"/>
  <c r="Q205" i="3"/>
  <c r="S205" i="3"/>
  <c r="V205" i="3"/>
  <c r="X205" i="3"/>
  <c r="Z205" i="3"/>
  <c r="B206" i="3"/>
  <c r="R206" i="3"/>
  <c r="U206" i="3"/>
  <c r="W206" i="3"/>
  <c r="Q206" i="3"/>
  <c r="S206" i="3"/>
  <c r="V206" i="3"/>
  <c r="X206" i="3"/>
  <c r="Z206" i="3"/>
  <c r="B207" i="3"/>
  <c r="R207" i="3"/>
  <c r="U207" i="3"/>
  <c r="W207" i="3"/>
  <c r="Q207" i="3"/>
  <c r="S207" i="3"/>
  <c r="V207" i="3"/>
  <c r="X207" i="3"/>
  <c r="Z207" i="3"/>
  <c r="B208" i="3"/>
  <c r="R208" i="3"/>
  <c r="U208" i="3"/>
  <c r="W208" i="3"/>
  <c r="Q208" i="3"/>
  <c r="S208" i="3"/>
  <c r="V208" i="3"/>
  <c r="X208" i="3"/>
  <c r="Z208" i="3"/>
  <c r="B209" i="3"/>
  <c r="R209" i="3"/>
  <c r="U209" i="3"/>
  <c r="W209" i="3"/>
  <c r="Q209" i="3"/>
  <c r="S209" i="3"/>
  <c r="V209" i="3"/>
  <c r="X209" i="3"/>
  <c r="Z209" i="3"/>
  <c r="B210" i="3"/>
  <c r="R210" i="3"/>
  <c r="U210" i="3"/>
  <c r="W210" i="3"/>
  <c r="Q210" i="3"/>
  <c r="S210" i="3"/>
  <c r="V210" i="3"/>
  <c r="X210" i="3"/>
  <c r="Z210" i="3"/>
  <c r="B211" i="3"/>
  <c r="R211" i="3"/>
  <c r="U211" i="3"/>
  <c r="W211" i="3"/>
  <c r="Q211" i="3"/>
  <c r="S211" i="3"/>
  <c r="V211" i="3"/>
  <c r="X211" i="3"/>
  <c r="Z211" i="3"/>
  <c r="B212" i="3"/>
  <c r="R212" i="3"/>
  <c r="U212" i="3"/>
  <c r="W212" i="3"/>
  <c r="Q212" i="3"/>
  <c r="S212" i="3"/>
  <c r="V212" i="3"/>
  <c r="X212" i="3"/>
  <c r="Z212" i="3"/>
  <c r="B213" i="3"/>
  <c r="R213" i="3"/>
  <c r="U213" i="3"/>
  <c r="W213" i="3"/>
  <c r="Q213" i="3"/>
  <c r="S213" i="3"/>
  <c r="V213" i="3"/>
  <c r="X213" i="3"/>
  <c r="Z213" i="3"/>
  <c r="B214" i="3"/>
  <c r="R214" i="3"/>
  <c r="U214" i="3"/>
  <c r="W214" i="3"/>
  <c r="Q214" i="3"/>
  <c r="S214" i="3"/>
  <c r="V214" i="3"/>
  <c r="X214" i="3"/>
  <c r="Z214" i="3"/>
  <c r="B215" i="3"/>
  <c r="R215" i="3"/>
  <c r="U215" i="3"/>
  <c r="W215" i="3"/>
  <c r="Q215" i="3"/>
  <c r="S215" i="3"/>
  <c r="V215" i="3"/>
  <c r="X215" i="3"/>
  <c r="Z215" i="3"/>
  <c r="B216" i="3"/>
  <c r="R216" i="3"/>
  <c r="U216" i="3"/>
  <c r="W216" i="3"/>
  <c r="Q216" i="3"/>
  <c r="S216" i="3"/>
  <c r="V216" i="3"/>
  <c r="X216" i="3"/>
  <c r="Z216" i="3"/>
  <c r="B217" i="3"/>
  <c r="R217" i="3"/>
  <c r="U217" i="3"/>
  <c r="W217" i="3"/>
  <c r="Q217" i="3"/>
  <c r="S217" i="3"/>
  <c r="V217" i="3"/>
  <c r="X217" i="3"/>
  <c r="Z217" i="3"/>
  <c r="B218" i="3"/>
  <c r="R218" i="3"/>
  <c r="U218" i="3"/>
  <c r="W218" i="3"/>
  <c r="Q218" i="3"/>
  <c r="S218" i="3"/>
  <c r="V218" i="3"/>
  <c r="X218" i="3"/>
  <c r="Z218" i="3"/>
  <c r="B219" i="3"/>
  <c r="R219" i="3"/>
  <c r="U219" i="3"/>
  <c r="W219" i="3"/>
  <c r="Q219" i="3"/>
  <c r="S219" i="3"/>
  <c r="V219" i="3"/>
  <c r="X219" i="3"/>
  <c r="Z219" i="3"/>
  <c r="B220" i="3"/>
  <c r="R220" i="3"/>
  <c r="U220" i="3"/>
  <c r="W220" i="3"/>
  <c r="Q220" i="3"/>
  <c r="S220" i="3"/>
  <c r="V220" i="3"/>
  <c r="X220" i="3"/>
  <c r="Z220" i="3"/>
  <c r="B221" i="3"/>
  <c r="R221" i="3"/>
  <c r="U221" i="3"/>
  <c r="W221" i="3"/>
  <c r="Q221" i="3"/>
  <c r="S221" i="3"/>
  <c r="V221" i="3"/>
  <c r="X221" i="3"/>
  <c r="Z221" i="3"/>
  <c r="B222" i="3"/>
  <c r="R222" i="3"/>
  <c r="U222" i="3"/>
  <c r="W222" i="3"/>
  <c r="Q222" i="3"/>
  <c r="S222" i="3"/>
  <c r="V222" i="3"/>
  <c r="X222" i="3"/>
  <c r="Z222" i="3"/>
  <c r="B223" i="3"/>
  <c r="R223" i="3"/>
  <c r="U223" i="3"/>
  <c r="W223" i="3"/>
  <c r="Q223" i="3"/>
  <c r="S223" i="3"/>
  <c r="V223" i="3"/>
  <c r="X223" i="3"/>
  <c r="Z223" i="3"/>
  <c r="B224" i="3"/>
  <c r="R224" i="3"/>
  <c r="U224" i="3"/>
  <c r="W224" i="3"/>
  <c r="Q224" i="3"/>
  <c r="S224" i="3"/>
  <c r="V224" i="3"/>
  <c r="X224" i="3"/>
  <c r="Z224" i="3"/>
  <c r="B225" i="3"/>
  <c r="R225" i="3"/>
  <c r="U225" i="3"/>
  <c r="W225" i="3"/>
  <c r="Q225" i="3"/>
  <c r="S225" i="3"/>
  <c r="V225" i="3"/>
  <c r="X225" i="3"/>
  <c r="Z225" i="3"/>
  <c r="B226" i="3"/>
  <c r="R226" i="3"/>
  <c r="U226" i="3"/>
  <c r="W226" i="3"/>
  <c r="Q226" i="3"/>
  <c r="S226" i="3"/>
  <c r="V226" i="3"/>
  <c r="X226" i="3"/>
  <c r="Z226" i="3"/>
  <c r="B227" i="3"/>
  <c r="R227" i="3"/>
  <c r="U227" i="3"/>
  <c r="W227" i="3"/>
  <c r="Q227" i="3"/>
  <c r="S227" i="3"/>
  <c r="V227" i="3"/>
  <c r="X227" i="3"/>
  <c r="Z227" i="3"/>
  <c r="B228" i="3"/>
  <c r="R228" i="3"/>
  <c r="U228" i="3"/>
  <c r="W228" i="3"/>
  <c r="Q228" i="3"/>
  <c r="S228" i="3"/>
  <c r="V228" i="3"/>
  <c r="X228" i="3"/>
  <c r="Z228" i="3"/>
  <c r="B229" i="3"/>
  <c r="R229" i="3"/>
  <c r="U229" i="3"/>
  <c r="W229" i="3"/>
  <c r="Q229" i="3"/>
  <c r="S229" i="3"/>
  <c r="V229" i="3"/>
  <c r="X229" i="3"/>
  <c r="Z229" i="3"/>
  <c r="B230" i="3"/>
  <c r="R230" i="3"/>
  <c r="U230" i="3"/>
  <c r="W230" i="3"/>
  <c r="Q230" i="3"/>
  <c r="S230" i="3"/>
  <c r="V230" i="3"/>
  <c r="X230" i="3"/>
  <c r="Z230" i="3"/>
  <c r="B231" i="3"/>
  <c r="R231" i="3"/>
  <c r="U231" i="3"/>
  <c r="W231" i="3"/>
  <c r="Q231" i="3"/>
  <c r="S231" i="3"/>
  <c r="V231" i="3"/>
  <c r="X231" i="3"/>
  <c r="Z231" i="3"/>
  <c r="B232" i="3"/>
  <c r="R232" i="3"/>
  <c r="U232" i="3"/>
  <c r="W232" i="3"/>
  <c r="Q232" i="3"/>
  <c r="S232" i="3"/>
  <c r="V232" i="3"/>
  <c r="X232" i="3"/>
  <c r="Z232" i="3"/>
  <c r="B233" i="3"/>
  <c r="R233" i="3"/>
  <c r="U233" i="3"/>
  <c r="W233" i="3"/>
  <c r="Q233" i="3"/>
  <c r="S233" i="3"/>
  <c r="V233" i="3"/>
  <c r="X233" i="3"/>
  <c r="Z233" i="3"/>
  <c r="B234" i="3"/>
  <c r="R234" i="3"/>
  <c r="U234" i="3"/>
  <c r="W234" i="3"/>
  <c r="Q234" i="3"/>
  <c r="S234" i="3"/>
  <c r="V234" i="3"/>
  <c r="X234" i="3"/>
  <c r="Z234" i="3"/>
  <c r="B235" i="3"/>
  <c r="R235" i="3"/>
  <c r="U235" i="3"/>
  <c r="W235" i="3"/>
  <c r="Q235" i="3"/>
  <c r="S235" i="3"/>
  <c r="V235" i="3"/>
  <c r="X235" i="3"/>
  <c r="Z235" i="3"/>
  <c r="B31" i="3"/>
  <c r="R31" i="3"/>
  <c r="U31" i="3"/>
  <c r="W31" i="3"/>
  <c r="Q31" i="3"/>
  <c r="S31" i="3"/>
  <c r="V31" i="3"/>
  <c r="X31" i="3"/>
  <c r="Z31" i="3"/>
  <c r="E32" i="3"/>
  <c r="B20" i="3"/>
  <c r="B23" i="3"/>
  <c r="B22" i="3"/>
  <c r="B19" i="3"/>
  <c r="H32" i="3"/>
  <c r="J32" i="3"/>
  <c r="B21" i="3"/>
  <c r="D32" i="3"/>
  <c r="C32" i="3"/>
  <c r="F32" i="3"/>
  <c r="I32" i="3"/>
  <c r="K32" i="3"/>
  <c r="M32" i="3"/>
  <c r="E33" i="3"/>
  <c r="H33" i="3"/>
  <c r="J33" i="3"/>
  <c r="D33" i="3"/>
  <c r="C33" i="3"/>
  <c r="F33" i="3"/>
  <c r="I33" i="3"/>
  <c r="K33" i="3"/>
  <c r="M33" i="3"/>
  <c r="E34" i="3"/>
  <c r="H34" i="3"/>
  <c r="J34" i="3"/>
  <c r="D34" i="3"/>
  <c r="C34" i="3"/>
  <c r="F34" i="3"/>
  <c r="I34" i="3"/>
  <c r="K34" i="3"/>
  <c r="M34" i="3"/>
  <c r="E35" i="3"/>
  <c r="H35" i="3"/>
  <c r="J35" i="3"/>
  <c r="D35" i="3"/>
  <c r="C35" i="3"/>
  <c r="F35" i="3"/>
  <c r="I35" i="3"/>
  <c r="K35" i="3"/>
  <c r="M35" i="3"/>
  <c r="E36" i="3"/>
  <c r="H36" i="3"/>
  <c r="J36" i="3"/>
  <c r="D36" i="3"/>
  <c r="C36" i="3"/>
  <c r="F36" i="3"/>
  <c r="I36" i="3"/>
  <c r="K36" i="3"/>
  <c r="M36" i="3"/>
  <c r="E37" i="3"/>
  <c r="H37" i="3"/>
  <c r="J37" i="3"/>
  <c r="D37" i="3"/>
  <c r="C37" i="3"/>
  <c r="F37" i="3"/>
  <c r="I37" i="3"/>
  <c r="K37" i="3"/>
  <c r="M37" i="3"/>
  <c r="E38" i="3"/>
  <c r="H38" i="3"/>
  <c r="J38" i="3"/>
  <c r="D38" i="3"/>
  <c r="C38" i="3"/>
  <c r="F38" i="3"/>
  <c r="I38" i="3"/>
  <c r="K38" i="3"/>
  <c r="M38" i="3"/>
  <c r="E39" i="3"/>
  <c r="H39" i="3"/>
  <c r="J39" i="3"/>
  <c r="D39" i="3"/>
  <c r="C39" i="3"/>
  <c r="F39" i="3"/>
  <c r="I39" i="3"/>
  <c r="K39" i="3"/>
  <c r="M39" i="3"/>
  <c r="E40" i="3"/>
  <c r="H40" i="3"/>
  <c r="J40" i="3"/>
  <c r="D40" i="3"/>
  <c r="C40" i="3"/>
  <c r="F40" i="3"/>
  <c r="I40" i="3"/>
  <c r="K40" i="3"/>
  <c r="M40" i="3"/>
  <c r="E41" i="3"/>
  <c r="H41" i="3"/>
  <c r="J41" i="3"/>
  <c r="D41" i="3"/>
  <c r="C41" i="3"/>
  <c r="F41" i="3"/>
  <c r="I41" i="3"/>
  <c r="K41" i="3"/>
  <c r="M41" i="3"/>
  <c r="E42" i="3"/>
  <c r="H42" i="3"/>
  <c r="J42" i="3"/>
  <c r="D42" i="3"/>
  <c r="C42" i="3"/>
  <c r="F42" i="3"/>
  <c r="I42" i="3"/>
  <c r="K42" i="3"/>
  <c r="M42" i="3"/>
  <c r="E43" i="3"/>
  <c r="H43" i="3"/>
  <c r="J43" i="3"/>
  <c r="D43" i="3"/>
  <c r="C43" i="3"/>
  <c r="F43" i="3"/>
  <c r="I43" i="3"/>
  <c r="K43" i="3"/>
  <c r="M43" i="3"/>
  <c r="E44" i="3"/>
  <c r="H44" i="3"/>
  <c r="J44" i="3"/>
  <c r="D44" i="3"/>
  <c r="C44" i="3"/>
  <c r="F44" i="3"/>
  <c r="I44" i="3"/>
  <c r="K44" i="3"/>
  <c r="M44" i="3"/>
  <c r="E45" i="3"/>
  <c r="H45" i="3"/>
  <c r="J45" i="3"/>
  <c r="D45" i="3"/>
  <c r="C45" i="3"/>
  <c r="F45" i="3"/>
  <c r="I45" i="3"/>
  <c r="K45" i="3"/>
  <c r="M45" i="3"/>
  <c r="E46" i="3"/>
  <c r="H46" i="3"/>
  <c r="J46" i="3"/>
  <c r="D46" i="3"/>
  <c r="C46" i="3"/>
  <c r="F46" i="3"/>
  <c r="I46" i="3"/>
  <c r="K46" i="3"/>
  <c r="M46" i="3"/>
  <c r="E47" i="3"/>
  <c r="H47" i="3"/>
  <c r="J47" i="3"/>
  <c r="D47" i="3"/>
  <c r="C47" i="3"/>
  <c r="F47" i="3"/>
  <c r="I47" i="3"/>
  <c r="K47" i="3"/>
  <c r="M47" i="3"/>
  <c r="E48" i="3"/>
  <c r="H48" i="3"/>
  <c r="J48" i="3"/>
  <c r="D48" i="3"/>
  <c r="C48" i="3"/>
  <c r="F48" i="3"/>
  <c r="I48" i="3"/>
  <c r="K48" i="3"/>
  <c r="M48" i="3"/>
  <c r="E49" i="3"/>
  <c r="H49" i="3"/>
  <c r="J49" i="3"/>
  <c r="D49" i="3"/>
  <c r="C49" i="3"/>
  <c r="F49" i="3"/>
  <c r="I49" i="3"/>
  <c r="K49" i="3"/>
  <c r="M49" i="3"/>
  <c r="E50" i="3"/>
  <c r="H50" i="3"/>
  <c r="J50" i="3"/>
  <c r="D50" i="3"/>
  <c r="C50" i="3"/>
  <c r="F50" i="3"/>
  <c r="I50" i="3"/>
  <c r="K50" i="3"/>
  <c r="M50" i="3"/>
  <c r="E51" i="3"/>
  <c r="H51" i="3"/>
  <c r="J51" i="3"/>
  <c r="D51" i="3"/>
  <c r="C51" i="3"/>
  <c r="F51" i="3"/>
  <c r="I51" i="3"/>
  <c r="K51" i="3"/>
  <c r="M51" i="3"/>
  <c r="E52" i="3"/>
  <c r="H52" i="3"/>
  <c r="J52" i="3"/>
  <c r="D52" i="3"/>
  <c r="C52" i="3"/>
  <c r="F52" i="3"/>
  <c r="I52" i="3"/>
  <c r="K52" i="3"/>
  <c r="M52" i="3"/>
  <c r="E53" i="3"/>
  <c r="H53" i="3"/>
  <c r="J53" i="3"/>
  <c r="D53" i="3"/>
  <c r="C53" i="3"/>
  <c r="F53" i="3"/>
  <c r="I53" i="3"/>
  <c r="K53" i="3"/>
  <c r="M53" i="3"/>
  <c r="E54" i="3"/>
  <c r="H54" i="3"/>
  <c r="J54" i="3"/>
  <c r="D54" i="3"/>
  <c r="C54" i="3"/>
  <c r="F54" i="3"/>
  <c r="I54" i="3"/>
  <c r="K54" i="3"/>
  <c r="M54" i="3"/>
  <c r="E55" i="3"/>
  <c r="H55" i="3"/>
  <c r="J55" i="3"/>
  <c r="D55" i="3"/>
  <c r="C55" i="3"/>
  <c r="F55" i="3"/>
  <c r="I55" i="3"/>
  <c r="K55" i="3"/>
  <c r="M55" i="3"/>
  <c r="E56" i="3"/>
  <c r="H56" i="3"/>
  <c r="J56" i="3"/>
  <c r="D56" i="3"/>
  <c r="C56" i="3"/>
  <c r="F56" i="3"/>
  <c r="I56" i="3"/>
  <c r="K56" i="3"/>
  <c r="M56" i="3"/>
  <c r="E57" i="3"/>
  <c r="H57" i="3"/>
  <c r="J57" i="3"/>
  <c r="D57" i="3"/>
  <c r="C57" i="3"/>
  <c r="F57" i="3"/>
  <c r="I57" i="3"/>
  <c r="K57" i="3"/>
  <c r="M57" i="3"/>
  <c r="E58" i="3"/>
  <c r="H58" i="3"/>
  <c r="J58" i="3"/>
  <c r="D58" i="3"/>
  <c r="C58" i="3"/>
  <c r="F58" i="3"/>
  <c r="I58" i="3"/>
  <c r="K58" i="3"/>
  <c r="M58" i="3"/>
  <c r="E59" i="3"/>
  <c r="H59" i="3"/>
  <c r="J59" i="3"/>
  <c r="D59" i="3"/>
  <c r="C59" i="3"/>
  <c r="F59" i="3"/>
  <c r="I59" i="3"/>
  <c r="K59" i="3"/>
  <c r="M59" i="3"/>
  <c r="E60" i="3"/>
  <c r="H60" i="3"/>
  <c r="J60" i="3"/>
  <c r="D60" i="3"/>
  <c r="C60" i="3"/>
  <c r="F60" i="3"/>
  <c r="I60" i="3"/>
  <c r="K60" i="3"/>
  <c r="M60" i="3"/>
  <c r="E61" i="3"/>
  <c r="H61" i="3"/>
  <c r="J61" i="3"/>
  <c r="D61" i="3"/>
  <c r="C61" i="3"/>
  <c r="F61" i="3"/>
  <c r="I61" i="3"/>
  <c r="K61" i="3"/>
  <c r="M61" i="3"/>
  <c r="E62" i="3"/>
  <c r="H62" i="3"/>
  <c r="J62" i="3"/>
  <c r="D62" i="3"/>
  <c r="C62" i="3"/>
  <c r="F62" i="3"/>
  <c r="I62" i="3"/>
  <c r="K62" i="3"/>
  <c r="M62" i="3"/>
  <c r="E63" i="3"/>
  <c r="H63" i="3"/>
  <c r="J63" i="3"/>
  <c r="D63" i="3"/>
  <c r="C63" i="3"/>
  <c r="F63" i="3"/>
  <c r="I63" i="3"/>
  <c r="K63" i="3"/>
  <c r="M63" i="3"/>
  <c r="E64" i="3"/>
  <c r="H64" i="3"/>
  <c r="J64" i="3"/>
  <c r="D64" i="3"/>
  <c r="C64" i="3"/>
  <c r="F64" i="3"/>
  <c r="I64" i="3"/>
  <c r="K64" i="3"/>
  <c r="M64" i="3"/>
  <c r="E65" i="3"/>
  <c r="H65" i="3"/>
  <c r="J65" i="3"/>
  <c r="D65" i="3"/>
  <c r="C65" i="3"/>
  <c r="F65" i="3"/>
  <c r="I65" i="3"/>
  <c r="K65" i="3"/>
  <c r="M65" i="3"/>
  <c r="E66" i="3"/>
  <c r="H66" i="3"/>
  <c r="J66" i="3"/>
  <c r="D66" i="3"/>
  <c r="C66" i="3"/>
  <c r="F66" i="3"/>
  <c r="I66" i="3"/>
  <c r="K66" i="3"/>
  <c r="M66" i="3"/>
  <c r="E67" i="3"/>
  <c r="H67" i="3"/>
  <c r="J67" i="3"/>
  <c r="D67" i="3"/>
  <c r="C67" i="3"/>
  <c r="F67" i="3"/>
  <c r="I67" i="3"/>
  <c r="K67" i="3"/>
  <c r="M67" i="3"/>
  <c r="E68" i="3"/>
  <c r="H68" i="3"/>
  <c r="J68" i="3"/>
  <c r="D68" i="3"/>
  <c r="C68" i="3"/>
  <c r="F68" i="3"/>
  <c r="I68" i="3"/>
  <c r="K68" i="3"/>
  <c r="M68" i="3"/>
  <c r="E69" i="3"/>
  <c r="H69" i="3"/>
  <c r="J69" i="3"/>
  <c r="D69" i="3"/>
  <c r="C69" i="3"/>
  <c r="F69" i="3"/>
  <c r="I69" i="3"/>
  <c r="K69" i="3"/>
  <c r="M69" i="3"/>
  <c r="E70" i="3"/>
  <c r="H70" i="3"/>
  <c r="J70" i="3"/>
  <c r="D70" i="3"/>
  <c r="C70" i="3"/>
  <c r="F70" i="3"/>
  <c r="I70" i="3"/>
  <c r="K70" i="3"/>
  <c r="M70" i="3"/>
  <c r="E71" i="3"/>
  <c r="H71" i="3"/>
  <c r="J71" i="3"/>
  <c r="D71" i="3"/>
  <c r="C71" i="3"/>
  <c r="F71" i="3"/>
  <c r="I71" i="3"/>
  <c r="K71" i="3"/>
  <c r="M71" i="3"/>
  <c r="E72" i="3"/>
  <c r="H72" i="3"/>
  <c r="J72" i="3"/>
  <c r="D72" i="3"/>
  <c r="C72" i="3"/>
  <c r="F72" i="3"/>
  <c r="I72" i="3"/>
  <c r="K72" i="3"/>
  <c r="M72" i="3"/>
  <c r="E73" i="3"/>
  <c r="H73" i="3"/>
  <c r="J73" i="3"/>
  <c r="D73" i="3"/>
  <c r="C73" i="3"/>
  <c r="F73" i="3"/>
  <c r="I73" i="3"/>
  <c r="K73" i="3"/>
  <c r="M73" i="3"/>
  <c r="E74" i="3"/>
  <c r="H74" i="3"/>
  <c r="J74" i="3"/>
  <c r="D74" i="3"/>
  <c r="C74" i="3"/>
  <c r="F74" i="3"/>
  <c r="I74" i="3"/>
  <c r="K74" i="3"/>
  <c r="M74" i="3"/>
  <c r="E75" i="3"/>
  <c r="H75" i="3"/>
  <c r="J75" i="3"/>
  <c r="D75" i="3"/>
  <c r="C75" i="3"/>
  <c r="F75" i="3"/>
  <c r="I75" i="3"/>
  <c r="K75" i="3"/>
  <c r="M75" i="3"/>
  <c r="E76" i="3"/>
  <c r="H76" i="3"/>
  <c r="J76" i="3"/>
  <c r="D76" i="3"/>
  <c r="C76" i="3"/>
  <c r="F76" i="3"/>
  <c r="I76" i="3"/>
  <c r="K76" i="3"/>
  <c r="M76" i="3"/>
  <c r="E77" i="3"/>
  <c r="H77" i="3"/>
  <c r="J77" i="3"/>
  <c r="D77" i="3"/>
  <c r="C77" i="3"/>
  <c r="F77" i="3"/>
  <c r="I77" i="3"/>
  <c r="K77" i="3"/>
  <c r="M77" i="3"/>
  <c r="E78" i="3"/>
  <c r="H78" i="3"/>
  <c r="J78" i="3"/>
  <c r="D78" i="3"/>
  <c r="C78" i="3"/>
  <c r="F78" i="3"/>
  <c r="I78" i="3"/>
  <c r="K78" i="3"/>
  <c r="M78" i="3"/>
  <c r="E79" i="3"/>
  <c r="H79" i="3"/>
  <c r="J79" i="3"/>
  <c r="D79" i="3"/>
  <c r="C79" i="3"/>
  <c r="F79" i="3"/>
  <c r="I79" i="3"/>
  <c r="K79" i="3"/>
  <c r="M79" i="3"/>
  <c r="E80" i="3"/>
  <c r="H80" i="3"/>
  <c r="J80" i="3"/>
  <c r="D80" i="3"/>
  <c r="C80" i="3"/>
  <c r="F80" i="3"/>
  <c r="I80" i="3"/>
  <c r="K80" i="3"/>
  <c r="M80" i="3"/>
  <c r="E81" i="3"/>
  <c r="H81" i="3"/>
  <c r="J81" i="3"/>
  <c r="D81" i="3"/>
  <c r="C81" i="3"/>
  <c r="F81" i="3"/>
  <c r="I81" i="3"/>
  <c r="K81" i="3"/>
  <c r="M81" i="3"/>
  <c r="E82" i="3"/>
  <c r="H82" i="3"/>
  <c r="J82" i="3"/>
  <c r="D82" i="3"/>
  <c r="C82" i="3"/>
  <c r="F82" i="3"/>
  <c r="I82" i="3"/>
  <c r="K82" i="3"/>
  <c r="M82" i="3"/>
  <c r="E83" i="3"/>
  <c r="H83" i="3"/>
  <c r="J83" i="3"/>
  <c r="D83" i="3"/>
  <c r="C83" i="3"/>
  <c r="F83" i="3"/>
  <c r="I83" i="3"/>
  <c r="K83" i="3"/>
  <c r="M83" i="3"/>
  <c r="E84" i="3"/>
  <c r="H84" i="3"/>
  <c r="J84" i="3"/>
  <c r="D84" i="3"/>
  <c r="C84" i="3"/>
  <c r="F84" i="3"/>
  <c r="I84" i="3"/>
  <c r="K84" i="3"/>
  <c r="M84" i="3"/>
  <c r="E85" i="3"/>
  <c r="H85" i="3"/>
  <c r="J85" i="3"/>
  <c r="D85" i="3"/>
  <c r="C85" i="3"/>
  <c r="F85" i="3"/>
  <c r="I85" i="3"/>
  <c r="K85" i="3"/>
  <c r="M85" i="3"/>
  <c r="E86" i="3"/>
  <c r="H86" i="3"/>
  <c r="J86" i="3"/>
  <c r="D86" i="3"/>
  <c r="C86" i="3"/>
  <c r="F86" i="3"/>
  <c r="I86" i="3"/>
  <c r="K86" i="3"/>
  <c r="M86" i="3"/>
  <c r="E87" i="3"/>
  <c r="H87" i="3"/>
  <c r="J87" i="3"/>
  <c r="D87" i="3"/>
  <c r="C87" i="3"/>
  <c r="F87" i="3"/>
  <c r="I87" i="3"/>
  <c r="K87" i="3"/>
  <c r="M87" i="3"/>
  <c r="E88" i="3"/>
  <c r="H88" i="3"/>
  <c r="J88" i="3"/>
  <c r="D88" i="3"/>
  <c r="C88" i="3"/>
  <c r="F88" i="3"/>
  <c r="I88" i="3"/>
  <c r="K88" i="3"/>
  <c r="M88" i="3"/>
  <c r="E89" i="3"/>
  <c r="H89" i="3"/>
  <c r="J89" i="3"/>
  <c r="D89" i="3"/>
  <c r="C89" i="3"/>
  <c r="F89" i="3"/>
  <c r="I89" i="3"/>
  <c r="K89" i="3"/>
  <c r="M89" i="3"/>
  <c r="E90" i="3"/>
  <c r="H90" i="3"/>
  <c r="J90" i="3"/>
  <c r="D90" i="3"/>
  <c r="C90" i="3"/>
  <c r="F90" i="3"/>
  <c r="I90" i="3"/>
  <c r="K90" i="3"/>
  <c r="M90" i="3"/>
  <c r="E91" i="3"/>
  <c r="H91" i="3"/>
  <c r="J91" i="3"/>
  <c r="D91" i="3"/>
  <c r="C91" i="3"/>
  <c r="F91" i="3"/>
  <c r="I91" i="3"/>
  <c r="K91" i="3"/>
  <c r="M91" i="3"/>
  <c r="E92" i="3"/>
  <c r="H92" i="3"/>
  <c r="J92" i="3"/>
  <c r="D92" i="3"/>
  <c r="C92" i="3"/>
  <c r="F92" i="3"/>
  <c r="I92" i="3"/>
  <c r="K92" i="3"/>
  <c r="M92" i="3"/>
  <c r="E93" i="3"/>
  <c r="H93" i="3"/>
  <c r="J93" i="3"/>
  <c r="D93" i="3"/>
  <c r="C93" i="3"/>
  <c r="F93" i="3"/>
  <c r="I93" i="3"/>
  <c r="K93" i="3"/>
  <c r="M93" i="3"/>
  <c r="E94" i="3"/>
  <c r="H94" i="3"/>
  <c r="J94" i="3"/>
  <c r="D94" i="3"/>
  <c r="C94" i="3"/>
  <c r="F94" i="3"/>
  <c r="I94" i="3"/>
  <c r="K94" i="3"/>
  <c r="M94" i="3"/>
  <c r="E95" i="3"/>
  <c r="H95" i="3"/>
  <c r="J95" i="3"/>
  <c r="D95" i="3"/>
  <c r="C95" i="3"/>
  <c r="F95" i="3"/>
  <c r="I95" i="3"/>
  <c r="K95" i="3"/>
  <c r="M95" i="3"/>
  <c r="E96" i="3"/>
  <c r="H96" i="3"/>
  <c r="J96" i="3"/>
  <c r="D96" i="3"/>
  <c r="C96" i="3"/>
  <c r="F96" i="3"/>
  <c r="I96" i="3"/>
  <c r="K96" i="3"/>
  <c r="M96" i="3"/>
  <c r="E97" i="3"/>
  <c r="H97" i="3"/>
  <c r="J97" i="3"/>
  <c r="D97" i="3"/>
  <c r="C97" i="3"/>
  <c r="F97" i="3"/>
  <c r="I97" i="3"/>
  <c r="K97" i="3"/>
  <c r="M97" i="3"/>
  <c r="E98" i="3"/>
  <c r="H98" i="3"/>
  <c r="J98" i="3"/>
  <c r="D98" i="3"/>
  <c r="C98" i="3"/>
  <c r="F98" i="3"/>
  <c r="I98" i="3"/>
  <c r="K98" i="3"/>
  <c r="M98" i="3"/>
  <c r="E99" i="3"/>
  <c r="H99" i="3"/>
  <c r="J99" i="3"/>
  <c r="D99" i="3"/>
  <c r="C99" i="3"/>
  <c r="F99" i="3"/>
  <c r="I99" i="3"/>
  <c r="K99" i="3"/>
  <c r="M99" i="3"/>
  <c r="E100" i="3"/>
  <c r="H100" i="3"/>
  <c r="J100" i="3"/>
  <c r="D100" i="3"/>
  <c r="C100" i="3"/>
  <c r="F100" i="3"/>
  <c r="I100" i="3"/>
  <c r="K100" i="3"/>
  <c r="M100" i="3"/>
  <c r="E101" i="3"/>
  <c r="H101" i="3"/>
  <c r="J101" i="3"/>
  <c r="D101" i="3"/>
  <c r="C101" i="3"/>
  <c r="F101" i="3"/>
  <c r="I101" i="3"/>
  <c r="K101" i="3"/>
  <c r="M101" i="3"/>
  <c r="E102" i="3"/>
  <c r="H102" i="3"/>
  <c r="J102" i="3"/>
  <c r="D102" i="3"/>
  <c r="C102" i="3"/>
  <c r="F102" i="3"/>
  <c r="I102" i="3"/>
  <c r="K102" i="3"/>
  <c r="M102" i="3"/>
  <c r="E103" i="3"/>
  <c r="H103" i="3"/>
  <c r="J103" i="3"/>
  <c r="D103" i="3"/>
  <c r="C103" i="3"/>
  <c r="F103" i="3"/>
  <c r="I103" i="3"/>
  <c r="K103" i="3"/>
  <c r="M103" i="3"/>
  <c r="E104" i="3"/>
  <c r="H104" i="3"/>
  <c r="J104" i="3"/>
  <c r="D104" i="3"/>
  <c r="C104" i="3"/>
  <c r="F104" i="3"/>
  <c r="I104" i="3"/>
  <c r="K104" i="3"/>
  <c r="M104" i="3"/>
  <c r="E105" i="3"/>
  <c r="H105" i="3"/>
  <c r="J105" i="3"/>
  <c r="D105" i="3"/>
  <c r="C105" i="3"/>
  <c r="F105" i="3"/>
  <c r="I105" i="3"/>
  <c r="K105" i="3"/>
  <c r="M105" i="3"/>
  <c r="E106" i="3"/>
  <c r="H106" i="3"/>
  <c r="J106" i="3"/>
  <c r="D106" i="3"/>
  <c r="C106" i="3"/>
  <c r="F106" i="3"/>
  <c r="I106" i="3"/>
  <c r="K106" i="3"/>
  <c r="M106" i="3"/>
  <c r="E107" i="3"/>
  <c r="H107" i="3"/>
  <c r="J107" i="3"/>
  <c r="D107" i="3"/>
  <c r="C107" i="3"/>
  <c r="F107" i="3"/>
  <c r="I107" i="3"/>
  <c r="K107" i="3"/>
  <c r="M107" i="3"/>
  <c r="E108" i="3"/>
  <c r="H108" i="3"/>
  <c r="J108" i="3"/>
  <c r="D108" i="3"/>
  <c r="C108" i="3"/>
  <c r="F108" i="3"/>
  <c r="I108" i="3"/>
  <c r="K108" i="3"/>
  <c r="M108" i="3"/>
  <c r="E109" i="3"/>
  <c r="H109" i="3"/>
  <c r="J109" i="3"/>
  <c r="D109" i="3"/>
  <c r="C109" i="3"/>
  <c r="F109" i="3"/>
  <c r="I109" i="3"/>
  <c r="K109" i="3"/>
  <c r="M109" i="3"/>
  <c r="E110" i="3"/>
  <c r="H110" i="3"/>
  <c r="J110" i="3"/>
  <c r="D110" i="3"/>
  <c r="C110" i="3"/>
  <c r="F110" i="3"/>
  <c r="I110" i="3"/>
  <c r="K110" i="3"/>
  <c r="M110" i="3"/>
  <c r="E111" i="3"/>
  <c r="H111" i="3"/>
  <c r="J111" i="3"/>
  <c r="D111" i="3"/>
  <c r="C111" i="3"/>
  <c r="F111" i="3"/>
  <c r="I111" i="3"/>
  <c r="K111" i="3"/>
  <c r="M111" i="3"/>
  <c r="E112" i="3"/>
  <c r="H112" i="3"/>
  <c r="J112" i="3"/>
  <c r="D112" i="3"/>
  <c r="C112" i="3"/>
  <c r="F112" i="3"/>
  <c r="I112" i="3"/>
  <c r="K112" i="3"/>
  <c r="M112" i="3"/>
  <c r="E113" i="3"/>
  <c r="H113" i="3"/>
  <c r="J113" i="3"/>
  <c r="D113" i="3"/>
  <c r="C113" i="3"/>
  <c r="F113" i="3"/>
  <c r="I113" i="3"/>
  <c r="K113" i="3"/>
  <c r="M113" i="3"/>
  <c r="E114" i="3"/>
  <c r="H114" i="3"/>
  <c r="J114" i="3"/>
  <c r="D114" i="3"/>
  <c r="C114" i="3"/>
  <c r="F114" i="3"/>
  <c r="I114" i="3"/>
  <c r="K114" i="3"/>
  <c r="M114" i="3"/>
  <c r="E115" i="3"/>
  <c r="H115" i="3"/>
  <c r="J115" i="3"/>
  <c r="D115" i="3"/>
  <c r="C115" i="3"/>
  <c r="F115" i="3"/>
  <c r="I115" i="3"/>
  <c r="K115" i="3"/>
  <c r="M115" i="3"/>
  <c r="E116" i="3"/>
  <c r="H116" i="3"/>
  <c r="J116" i="3"/>
  <c r="D116" i="3"/>
  <c r="C116" i="3"/>
  <c r="F116" i="3"/>
  <c r="I116" i="3"/>
  <c r="K116" i="3"/>
  <c r="M116" i="3"/>
  <c r="E117" i="3"/>
  <c r="H117" i="3"/>
  <c r="J117" i="3"/>
  <c r="D117" i="3"/>
  <c r="C117" i="3"/>
  <c r="F117" i="3"/>
  <c r="I117" i="3"/>
  <c r="K117" i="3"/>
  <c r="M117" i="3"/>
  <c r="E118" i="3"/>
  <c r="H118" i="3"/>
  <c r="J118" i="3"/>
  <c r="D118" i="3"/>
  <c r="C118" i="3"/>
  <c r="F118" i="3"/>
  <c r="I118" i="3"/>
  <c r="K118" i="3"/>
  <c r="M118" i="3"/>
  <c r="E119" i="3"/>
  <c r="H119" i="3"/>
  <c r="J119" i="3"/>
  <c r="D119" i="3"/>
  <c r="C119" i="3"/>
  <c r="F119" i="3"/>
  <c r="I119" i="3"/>
  <c r="K119" i="3"/>
  <c r="M119" i="3"/>
  <c r="E120" i="3"/>
  <c r="H120" i="3"/>
  <c r="J120" i="3"/>
  <c r="D120" i="3"/>
  <c r="C120" i="3"/>
  <c r="F120" i="3"/>
  <c r="I120" i="3"/>
  <c r="K120" i="3"/>
  <c r="M120" i="3"/>
  <c r="E121" i="3"/>
  <c r="H121" i="3"/>
  <c r="J121" i="3"/>
  <c r="D121" i="3"/>
  <c r="C121" i="3"/>
  <c r="F121" i="3"/>
  <c r="I121" i="3"/>
  <c r="K121" i="3"/>
  <c r="M121" i="3"/>
  <c r="E122" i="3"/>
  <c r="H122" i="3"/>
  <c r="J122" i="3"/>
  <c r="D122" i="3"/>
  <c r="C122" i="3"/>
  <c r="F122" i="3"/>
  <c r="I122" i="3"/>
  <c r="K122" i="3"/>
  <c r="M122" i="3"/>
  <c r="E123" i="3"/>
  <c r="H123" i="3"/>
  <c r="J123" i="3"/>
  <c r="D123" i="3"/>
  <c r="C123" i="3"/>
  <c r="F123" i="3"/>
  <c r="I123" i="3"/>
  <c r="K123" i="3"/>
  <c r="M123" i="3"/>
  <c r="E124" i="3"/>
  <c r="H124" i="3"/>
  <c r="J124" i="3"/>
  <c r="D124" i="3"/>
  <c r="C124" i="3"/>
  <c r="F124" i="3"/>
  <c r="I124" i="3"/>
  <c r="K124" i="3"/>
  <c r="M124" i="3"/>
  <c r="E125" i="3"/>
  <c r="H125" i="3"/>
  <c r="J125" i="3"/>
  <c r="D125" i="3"/>
  <c r="C125" i="3"/>
  <c r="F125" i="3"/>
  <c r="I125" i="3"/>
  <c r="K125" i="3"/>
  <c r="M125" i="3"/>
  <c r="E126" i="3"/>
  <c r="H126" i="3"/>
  <c r="J126" i="3"/>
  <c r="D126" i="3"/>
  <c r="C126" i="3"/>
  <c r="F126" i="3"/>
  <c r="I126" i="3"/>
  <c r="K126" i="3"/>
  <c r="M126" i="3"/>
  <c r="E127" i="3"/>
  <c r="H127" i="3"/>
  <c r="J127" i="3"/>
  <c r="D127" i="3"/>
  <c r="C127" i="3"/>
  <c r="F127" i="3"/>
  <c r="I127" i="3"/>
  <c r="K127" i="3"/>
  <c r="M127" i="3"/>
  <c r="E128" i="3"/>
  <c r="H128" i="3"/>
  <c r="J128" i="3"/>
  <c r="D128" i="3"/>
  <c r="C128" i="3"/>
  <c r="F128" i="3"/>
  <c r="I128" i="3"/>
  <c r="K128" i="3"/>
  <c r="M128" i="3"/>
  <c r="E129" i="3"/>
  <c r="H129" i="3"/>
  <c r="J129" i="3"/>
  <c r="D129" i="3"/>
  <c r="C129" i="3"/>
  <c r="F129" i="3"/>
  <c r="I129" i="3"/>
  <c r="K129" i="3"/>
  <c r="M129" i="3"/>
  <c r="E130" i="3"/>
  <c r="H130" i="3"/>
  <c r="J130" i="3"/>
  <c r="D130" i="3"/>
  <c r="C130" i="3"/>
  <c r="F130" i="3"/>
  <c r="I130" i="3"/>
  <c r="K130" i="3"/>
  <c r="M130" i="3"/>
  <c r="E131" i="3"/>
  <c r="H131" i="3"/>
  <c r="J131" i="3"/>
  <c r="D131" i="3"/>
  <c r="C131" i="3"/>
  <c r="F131" i="3"/>
  <c r="I131" i="3"/>
  <c r="K131" i="3"/>
  <c r="M131" i="3"/>
  <c r="E132" i="3"/>
  <c r="H132" i="3"/>
  <c r="J132" i="3"/>
  <c r="D132" i="3"/>
  <c r="C132" i="3"/>
  <c r="F132" i="3"/>
  <c r="I132" i="3"/>
  <c r="K132" i="3"/>
  <c r="M132" i="3"/>
  <c r="E133" i="3"/>
  <c r="H133" i="3"/>
  <c r="J133" i="3"/>
  <c r="D133" i="3"/>
  <c r="C133" i="3"/>
  <c r="F133" i="3"/>
  <c r="I133" i="3"/>
  <c r="K133" i="3"/>
  <c r="M133" i="3"/>
  <c r="E134" i="3"/>
  <c r="H134" i="3"/>
  <c r="J134" i="3"/>
  <c r="D134" i="3"/>
  <c r="C134" i="3"/>
  <c r="F134" i="3"/>
  <c r="I134" i="3"/>
  <c r="K134" i="3"/>
  <c r="M134" i="3"/>
  <c r="E135" i="3"/>
  <c r="H135" i="3"/>
  <c r="J135" i="3"/>
  <c r="D135" i="3"/>
  <c r="C135" i="3"/>
  <c r="F135" i="3"/>
  <c r="I135" i="3"/>
  <c r="K135" i="3"/>
  <c r="M135" i="3"/>
  <c r="E136" i="3"/>
  <c r="H136" i="3"/>
  <c r="J136" i="3"/>
  <c r="D136" i="3"/>
  <c r="C136" i="3"/>
  <c r="F136" i="3"/>
  <c r="I136" i="3"/>
  <c r="K136" i="3"/>
  <c r="M136" i="3"/>
  <c r="E137" i="3"/>
  <c r="H137" i="3"/>
  <c r="J137" i="3"/>
  <c r="D137" i="3"/>
  <c r="C137" i="3"/>
  <c r="F137" i="3"/>
  <c r="I137" i="3"/>
  <c r="K137" i="3"/>
  <c r="M137" i="3"/>
  <c r="E138" i="3"/>
  <c r="H138" i="3"/>
  <c r="J138" i="3"/>
  <c r="D138" i="3"/>
  <c r="C138" i="3"/>
  <c r="F138" i="3"/>
  <c r="I138" i="3"/>
  <c r="K138" i="3"/>
  <c r="M138" i="3"/>
  <c r="E139" i="3"/>
  <c r="H139" i="3"/>
  <c r="J139" i="3"/>
  <c r="D139" i="3"/>
  <c r="C139" i="3"/>
  <c r="F139" i="3"/>
  <c r="I139" i="3"/>
  <c r="K139" i="3"/>
  <c r="M139" i="3"/>
  <c r="E140" i="3"/>
  <c r="H140" i="3"/>
  <c r="J140" i="3"/>
  <c r="D140" i="3"/>
  <c r="C140" i="3"/>
  <c r="F140" i="3"/>
  <c r="I140" i="3"/>
  <c r="K140" i="3"/>
  <c r="M140" i="3"/>
  <c r="E141" i="3"/>
  <c r="H141" i="3"/>
  <c r="J141" i="3"/>
  <c r="D141" i="3"/>
  <c r="C141" i="3"/>
  <c r="F141" i="3"/>
  <c r="I141" i="3"/>
  <c r="K141" i="3"/>
  <c r="M141" i="3"/>
  <c r="E142" i="3"/>
  <c r="H142" i="3"/>
  <c r="J142" i="3"/>
  <c r="D142" i="3"/>
  <c r="C142" i="3"/>
  <c r="F142" i="3"/>
  <c r="I142" i="3"/>
  <c r="K142" i="3"/>
  <c r="M142" i="3"/>
  <c r="E143" i="3"/>
  <c r="H143" i="3"/>
  <c r="J143" i="3"/>
  <c r="D143" i="3"/>
  <c r="C143" i="3"/>
  <c r="F143" i="3"/>
  <c r="I143" i="3"/>
  <c r="K143" i="3"/>
  <c r="M143" i="3"/>
  <c r="E144" i="3"/>
  <c r="H144" i="3"/>
  <c r="J144" i="3"/>
  <c r="D144" i="3"/>
  <c r="C144" i="3"/>
  <c r="F144" i="3"/>
  <c r="I144" i="3"/>
  <c r="K144" i="3"/>
  <c r="M144" i="3"/>
  <c r="E145" i="3"/>
  <c r="H145" i="3"/>
  <c r="J145" i="3"/>
  <c r="D145" i="3"/>
  <c r="C145" i="3"/>
  <c r="F145" i="3"/>
  <c r="I145" i="3"/>
  <c r="K145" i="3"/>
  <c r="M145" i="3"/>
  <c r="E146" i="3"/>
  <c r="H146" i="3"/>
  <c r="J146" i="3"/>
  <c r="D146" i="3"/>
  <c r="C146" i="3"/>
  <c r="F146" i="3"/>
  <c r="I146" i="3"/>
  <c r="K146" i="3"/>
  <c r="M146" i="3"/>
  <c r="E147" i="3"/>
  <c r="H147" i="3"/>
  <c r="J147" i="3"/>
  <c r="D147" i="3"/>
  <c r="C147" i="3"/>
  <c r="F147" i="3"/>
  <c r="I147" i="3"/>
  <c r="K147" i="3"/>
  <c r="M147" i="3"/>
  <c r="E148" i="3"/>
  <c r="H148" i="3"/>
  <c r="J148" i="3"/>
  <c r="D148" i="3"/>
  <c r="C148" i="3"/>
  <c r="F148" i="3"/>
  <c r="I148" i="3"/>
  <c r="K148" i="3"/>
  <c r="M148" i="3"/>
  <c r="E149" i="3"/>
  <c r="H149" i="3"/>
  <c r="J149" i="3"/>
  <c r="D149" i="3"/>
  <c r="C149" i="3"/>
  <c r="F149" i="3"/>
  <c r="I149" i="3"/>
  <c r="K149" i="3"/>
  <c r="M149" i="3"/>
  <c r="E150" i="3"/>
  <c r="H150" i="3"/>
  <c r="J150" i="3"/>
  <c r="D150" i="3"/>
  <c r="C150" i="3"/>
  <c r="F150" i="3"/>
  <c r="I150" i="3"/>
  <c r="K150" i="3"/>
  <c r="M150" i="3"/>
  <c r="E151" i="3"/>
  <c r="H151" i="3"/>
  <c r="J151" i="3"/>
  <c r="D151" i="3"/>
  <c r="C151" i="3"/>
  <c r="F151" i="3"/>
  <c r="I151" i="3"/>
  <c r="K151" i="3"/>
  <c r="M151" i="3"/>
  <c r="E152" i="3"/>
  <c r="H152" i="3"/>
  <c r="J152" i="3"/>
  <c r="D152" i="3"/>
  <c r="C152" i="3"/>
  <c r="F152" i="3"/>
  <c r="I152" i="3"/>
  <c r="K152" i="3"/>
  <c r="M152" i="3"/>
  <c r="E153" i="3"/>
  <c r="H153" i="3"/>
  <c r="J153" i="3"/>
  <c r="D153" i="3"/>
  <c r="C153" i="3"/>
  <c r="F153" i="3"/>
  <c r="I153" i="3"/>
  <c r="K153" i="3"/>
  <c r="M153" i="3"/>
  <c r="E154" i="3"/>
  <c r="H154" i="3"/>
  <c r="J154" i="3"/>
  <c r="D154" i="3"/>
  <c r="C154" i="3"/>
  <c r="F154" i="3"/>
  <c r="I154" i="3"/>
  <c r="K154" i="3"/>
  <c r="M154" i="3"/>
  <c r="E155" i="3"/>
  <c r="H155" i="3"/>
  <c r="J155" i="3"/>
  <c r="D155" i="3"/>
  <c r="C155" i="3"/>
  <c r="F155" i="3"/>
  <c r="I155" i="3"/>
  <c r="K155" i="3"/>
  <c r="M155" i="3"/>
  <c r="E156" i="3"/>
  <c r="H156" i="3"/>
  <c r="J156" i="3"/>
  <c r="D156" i="3"/>
  <c r="C156" i="3"/>
  <c r="F156" i="3"/>
  <c r="I156" i="3"/>
  <c r="K156" i="3"/>
  <c r="M156" i="3"/>
  <c r="E157" i="3"/>
  <c r="H157" i="3"/>
  <c r="J157" i="3"/>
  <c r="D157" i="3"/>
  <c r="C157" i="3"/>
  <c r="F157" i="3"/>
  <c r="I157" i="3"/>
  <c r="K157" i="3"/>
  <c r="M157" i="3"/>
  <c r="E158" i="3"/>
  <c r="H158" i="3"/>
  <c r="J158" i="3"/>
  <c r="D158" i="3"/>
  <c r="C158" i="3"/>
  <c r="F158" i="3"/>
  <c r="I158" i="3"/>
  <c r="K158" i="3"/>
  <c r="M158" i="3"/>
  <c r="E159" i="3"/>
  <c r="H159" i="3"/>
  <c r="J159" i="3"/>
  <c r="D159" i="3"/>
  <c r="C159" i="3"/>
  <c r="F159" i="3"/>
  <c r="I159" i="3"/>
  <c r="K159" i="3"/>
  <c r="M159" i="3"/>
  <c r="E160" i="3"/>
  <c r="H160" i="3"/>
  <c r="J160" i="3"/>
  <c r="D160" i="3"/>
  <c r="C160" i="3"/>
  <c r="F160" i="3"/>
  <c r="I160" i="3"/>
  <c r="K160" i="3"/>
  <c r="M160" i="3"/>
  <c r="E161" i="3"/>
  <c r="H161" i="3"/>
  <c r="J161" i="3"/>
  <c r="D161" i="3"/>
  <c r="C161" i="3"/>
  <c r="F161" i="3"/>
  <c r="I161" i="3"/>
  <c r="K161" i="3"/>
  <c r="M161" i="3"/>
  <c r="E162" i="3"/>
  <c r="H162" i="3"/>
  <c r="J162" i="3"/>
  <c r="D162" i="3"/>
  <c r="C162" i="3"/>
  <c r="F162" i="3"/>
  <c r="I162" i="3"/>
  <c r="K162" i="3"/>
  <c r="M162" i="3"/>
  <c r="E163" i="3"/>
  <c r="H163" i="3"/>
  <c r="J163" i="3"/>
  <c r="D163" i="3"/>
  <c r="C163" i="3"/>
  <c r="F163" i="3"/>
  <c r="I163" i="3"/>
  <c r="K163" i="3"/>
  <c r="M163" i="3"/>
  <c r="E164" i="3"/>
  <c r="H164" i="3"/>
  <c r="J164" i="3"/>
  <c r="D164" i="3"/>
  <c r="C164" i="3"/>
  <c r="F164" i="3"/>
  <c r="I164" i="3"/>
  <c r="K164" i="3"/>
  <c r="M164" i="3"/>
  <c r="E165" i="3"/>
  <c r="H165" i="3"/>
  <c r="J165" i="3"/>
  <c r="D165" i="3"/>
  <c r="C165" i="3"/>
  <c r="F165" i="3"/>
  <c r="I165" i="3"/>
  <c r="K165" i="3"/>
  <c r="M165" i="3"/>
  <c r="E166" i="3"/>
  <c r="H166" i="3"/>
  <c r="J166" i="3"/>
  <c r="D166" i="3"/>
  <c r="C166" i="3"/>
  <c r="F166" i="3"/>
  <c r="I166" i="3"/>
  <c r="K166" i="3"/>
  <c r="M166" i="3"/>
  <c r="E167" i="3"/>
  <c r="H167" i="3"/>
  <c r="J167" i="3"/>
  <c r="D167" i="3"/>
  <c r="C167" i="3"/>
  <c r="F167" i="3"/>
  <c r="I167" i="3"/>
  <c r="K167" i="3"/>
  <c r="M167" i="3"/>
  <c r="E168" i="3"/>
  <c r="H168" i="3"/>
  <c r="J168" i="3"/>
  <c r="D168" i="3"/>
  <c r="C168" i="3"/>
  <c r="F168" i="3"/>
  <c r="I168" i="3"/>
  <c r="K168" i="3"/>
  <c r="M168" i="3"/>
  <c r="E169" i="3"/>
  <c r="H169" i="3"/>
  <c r="J169" i="3"/>
  <c r="D169" i="3"/>
  <c r="C169" i="3"/>
  <c r="F169" i="3"/>
  <c r="I169" i="3"/>
  <c r="K169" i="3"/>
  <c r="M169" i="3"/>
  <c r="E170" i="3"/>
  <c r="H170" i="3"/>
  <c r="J170" i="3"/>
  <c r="D170" i="3"/>
  <c r="C170" i="3"/>
  <c r="F170" i="3"/>
  <c r="I170" i="3"/>
  <c r="K170" i="3"/>
  <c r="M170" i="3"/>
  <c r="E171" i="3"/>
  <c r="H171" i="3"/>
  <c r="J171" i="3"/>
  <c r="D171" i="3"/>
  <c r="C171" i="3"/>
  <c r="F171" i="3"/>
  <c r="I171" i="3"/>
  <c r="K171" i="3"/>
  <c r="M171" i="3"/>
  <c r="E172" i="3"/>
  <c r="H172" i="3"/>
  <c r="J172" i="3"/>
  <c r="D172" i="3"/>
  <c r="C172" i="3"/>
  <c r="F172" i="3"/>
  <c r="I172" i="3"/>
  <c r="K172" i="3"/>
  <c r="M172" i="3"/>
  <c r="E173" i="3"/>
  <c r="H173" i="3"/>
  <c r="J173" i="3"/>
  <c r="D173" i="3"/>
  <c r="C173" i="3"/>
  <c r="F173" i="3"/>
  <c r="I173" i="3"/>
  <c r="K173" i="3"/>
  <c r="M173" i="3"/>
  <c r="E174" i="3"/>
  <c r="H174" i="3"/>
  <c r="J174" i="3"/>
  <c r="D174" i="3"/>
  <c r="C174" i="3"/>
  <c r="F174" i="3"/>
  <c r="I174" i="3"/>
  <c r="K174" i="3"/>
  <c r="M174" i="3"/>
  <c r="E175" i="3"/>
  <c r="H175" i="3"/>
  <c r="J175" i="3"/>
  <c r="D175" i="3"/>
  <c r="C175" i="3"/>
  <c r="F175" i="3"/>
  <c r="I175" i="3"/>
  <c r="K175" i="3"/>
  <c r="M175" i="3"/>
  <c r="E176" i="3"/>
  <c r="H176" i="3"/>
  <c r="J176" i="3"/>
  <c r="D176" i="3"/>
  <c r="C176" i="3"/>
  <c r="F176" i="3"/>
  <c r="I176" i="3"/>
  <c r="K176" i="3"/>
  <c r="M176" i="3"/>
  <c r="E177" i="3"/>
  <c r="H177" i="3"/>
  <c r="J177" i="3"/>
  <c r="D177" i="3"/>
  <c r="C177" i="3"/>
  <c r="F177" i="3"/>
  <c r="I177" i="3"/>
  <c r="K177" i="3"/>
  <c r="M177" i="3"/>
  <c r="E178" i="3"/>
  <c r="H178" i="3"/>
  <c r="J178" i="3"/>
  <c r="D178" i="3"/>
  <c r="C178" i="3"/>
  <c r="F178" i="3"/>
  <c r="I178" i="3"/>
  <c r="K178" i="3"/>
  <c r="M178" i="3"/>
  <c r="E179" i="3"/>
  <c r="H179" i="3"/>
  <c r="J179" i="3"/>
  <c r="D179" i="3"/>
  <c r="C179" i="3"/>
  <c r="F179" i="3"/>
  <c r="I179" i="3"/>
  <c r="K179" i="3"/>
  <c r="M179" i="3"/>
  <c r="E180" i="3"/>
  <c r="H180" i="3"/>
  <c r="J180" i="3"/>
  <c r="D180" i="3"/>
  <c r="C180" i="3"/>
  <c r="F180" i="3"/>
  <c r="I180" i="3"/>
  <c r="K180" i="3"/>
  <c r="M180" i="3"/>
  <c r="E181" i="3"/>
  <c r="H181" i="3"/>
  <c r="J181" i="3"/>
  <c r="D181" i="3"/>
  <c r="C181" i="3"/>
  <c r="F181" i="3"/>
  <c r="I181" i="3"/>
  <c r="K181" i="3"/>
  <c r="M181" i="3"/>
  <c r="E182" i="3"/>
  <c r="H182" i="3"/>
  <c r="J182" i="3"/>
  <c r="D182" i="3"/>
  <c r="C182" i="3"/>
  <c r="F182" i="3"/>
  <c r="I182" i="3"/>
  <c r="K182" i="3"/>
  <c r="M182" i="3"/>
  <c r="E183" i="3"/>
  <c r="H183" i="3"/>
  <c r="J183" i="3"/>
  <c r="D183" i="3"/>
  <c r="C183" i="3"/>
  <c r="F183" i="3"/>
  <c r="I183" i="3"/>
  <c r="K183" i="3"/>
  <c r="M183" i="3"/>
  <c r="E184" i="3"/>
  <c r="H184" i="3"/>
  <c r="J184" i="3"/>
  <c r="D184" i="3"/>
  <c r="C184" i="3"/>
  <c r="F184" i="3"/>
  <c r="I184" i="3"/>
  <c r="K184" i="3"/>
  <c r="M184" i="3"/>
  <c r="E185" i="3"/>
  <c r="H185" i="3"/>
  <c r="J185" i="3"/>
  <c r="D185" i="3"/>
  <c r="C185" i="3"/>
  <c r="F185" i="3"/>
  <c r="I185" i="3"/>
  <c r="K185" i="3"/>
  <c r="M185" i="3"/>
  <c r="E186" i="3"/>
  <c r="H186" i="3"/>
  <c r="J186" i="3"/>
  <c r="D186" i="3"/>
  <c r="C186" i="3"/>
  <c r="F186" i="3"/>
  <c r="I186" i="3"/>
  <c r="K186" i="3"/>
  <c r="M186" i="3"/>
  <c r="E187" i="3"/>
  <c r="H187" i="3"/>
  <c r="J187" i="3"/>
  <c r="D187" i="3"/>
  <c r="C187" i="3"/>
  <c r="F187" i="3"/>
  <c r="I187" i="3"/>
  <c r="K187" i="3"/>
  <c r="M187" i="3"/>
  <c r="E188" i="3"/>
  <c r="H188" i="3"/>
  <c r="J188" i="3"/>
  <c r="D188" i="3"/>
  <c r="C188" i="3"/>
  <c r="F188" i="3"/>
  <c r="I188" i="3"/>
  <c r="K188" i="3"/>
  <c r="M188" i="3"/>
  <c r="E189" i="3"/>
  <c r="H189" i="3"/>
  <c r="J189" i="3"/>
  <c r="D189" i="3"/>
  <c r="C189" i="3"/>
  <c r="F189" i="3"/>
  <c r="I189" i="3"/>
  <c r="K189" i="3"/>
  <c r="M189" i="3"/>
  <c r="E190" i="3"/>
  <c r="H190" i="3"/>
  <c r="J190" i="3"/>
  <c r="D190" i="3"/>
  <c r="C190" i="3"/>
  <c r="F190" i="3"/>
  <c r="I190" i="3"/>
  <c r="K190" i="3"/>
  <c r="M190" i="3"/>
  <c r="E191" i="3"/>
  <c r="H191" i="3"/>
  <c r="J191" i="3"/>
  <c r="D191" i="3"/>
  <c r="C191" i="3"/>
  <c r="F191" i="3"/>
  <c r="I191" i="3"/>
  <c r="K191" i="3"/>
  <c r="M191" i="3"/>
  <c r="E192" i="3"/>
  <c r="H192" i="3"/>
  <c r="J192" i="3"/>
  <c r="D192" i="3"/>
  <c r="C192" i="3"/>
  <c r="F192" i="3"/>
  <c r="I192" i="3"/>
  <c r="K192" i="3"/>
  <c r="M192" i="3"/>
  <c r="E193" i="3"/>
  <c r="H193" i="3"/>
  <c r="J193" i="3"/>
  <c r="D193" i="3"/>
  <c r="C193" i="3"/>
  <c r="F193" i="3"/>
  <c r="I193" i="3"/>
  <c r="K193" i="3"/>
  <c r="M193" i="3"/>
  <c r="E194" i="3"/>
  <c r="H194" i="3"/>
  <c r="J194" i="3"/>
  <c r="D194" i="3"/>
  <c r="C194" i="3"/>
  <c r="F194" i="3"/>
  <c r="I194" i="3"/>
  <c r="K194" i="3"/>
  <c r="M194" i="3"/>
  <c r="E195" i="3"/>
  <c r="H195" i="3"/>
  <c r="J195" i="3"/>
  <c r="D195" i="3"/>
  <c r="C195" i="3"/>
  <c r="F195" i="3"/>
  <c r="I195" i="3"/>
  <c r="K195" i="3"/>
  <c r="M195" i="3"/>
  <c r="E196" i="3"/>
  <c r="H196" i="3"/>
  <c r="J196" i="3"/>
  <c r="D196" i="3"/>
  <c r="C196" i="3"/>
  <c r="F196" i="3"/>
  <c r="I196" i="3"/>
  <c r="K196" i="3"/>
  <c r="M196" i="3"/>
  <c r="E197" i="3"/>
  <c r="H197" i="3"/>
  <c r="J197" i="3"/>
  <c r="D197" i="3"/>
  <c r="C197" i="3"/>
  <c r="F197" i="3"/>
  <c r="I197" i="3"/>
  <c r="K197" i="3"/>
  <c r="M197" i="3"/>
  <c r="E198" i="3"/>
  <c r="H198" i="3"/>
  <c r="J198" i="3"/>
  <c r="D198" i="3"/>
  <c r="C198" i="3"/>
  <c r="F198" i="3"/>
  <c r="I198" i="3"/>
  <c r="K198" i="3"/>
  <c r="M198" i="3"/>
  <c r="E199" i="3"/>
  <c r="H199" i="3"/>
  <c r="J199" i="3"/>
  <c r="D199" i="3"/>
  <c r="C199" i="3"/>
  <c r="F199" i="3"/>
  <c r="I199" i="3"/>
  <c r="K199" i="3"/>
  <c r="M199" i="3"/>
  <c r="E200" i="3"/>
  <c r="H200" i="3"/>
  <c r="J200" i="3"/>
  <c r="D200" i="3"/>
  <c r="C200" i="3"/>
  <c r="F200" i="3"/>
  <c r="I200" i="3"/>
  <c r="K200" i="3"/>
  <c r="M200" i="3"/>
  <c r="E201" i="3"/>
  <c r="H201" i="3"/>
  <c r="J201" i="3"/>
  <c r="D201" i="3"/>
  <c r="C201" i="3"/>
  <c r="F201" i="3"/>
  <c r="I201" i="3"/>
  <c r="K201" i="3"/>
  <c r="M201" i="3"/>
  <c r="E202" i="3"/>
  <c r="H202" i="3"/>
  <c r="J202" i="3"/>
  <c r="D202" i="3"/>
  <c r="C202" i="3"/>
  <c r="F202" i="3"/>
  <c r="I202" i="3"/>
  <c r="K202" i="3"/>
  <c r="M202" i="3"/>
  <c r="E203" i="3"/>
  <c r="H203" i="3"/>
  <c r="J203" i="3"/>
  <c r="D203" i="3"/>
  <c r="C203" i="3"/>
  <c r="F203" i="3"/>
  <c r="I203" i="3"/>
  <c r="K203" i="3"/>
  <c r="M203" i="3"/>
  <c r="E204" i="3"/>
  <c r="H204" i="3"/>
  <c r="J204" i="3"/>
  <c r="D204" i="3"/>
  <c r="C204" i="3"/>
  <c r="F204" i="3"/>
  <c r="I204" i="3"/>
  <c r="K204" i="3"/>
  <c r="M204" i="3"/>
  <c r="E205" i="3"/>
  <c r="H205" i="3"/>
  <c r="J205" i="3"/>
  <c r="D205" i="3"/>
  <c r="C205" i="3"/>
  <c r="F205" i="3"/>
  <c r="I205" i="3"/>
  <c r="K205" i="3"/>
  <c r="M205" i="3"/>
  <c r="E206" i="3"/>
  <c r="H206" i="3"/>
  <c r="J206" i="3"/>
  <c r="D206" i="3"/>
  <c r="C206" i="3"/>
  <c r="F206" i="3"/>
  <c r="I206" i="3"/>
  <c r="K206" i="3"/>
  <c r="M206" i="3"/>
  <c r="E207" i="3"/>
  <c r="H207" i="3"/>
  <c r="J207" i="3"/>
  <c r="D207" i="3"/>
  <c r="C207" i="3"/>
  <c r="F207" i="3"/>
  <c r="I207" i="3"/>
  <c r="K207" i="3"/>
  <c r="M207" i="3"/>
  <c r="E208" i="3"/>
  <c r="H208" i="3"/>
  <c r="J208" i="3"/>
  <c r="D208" i="3"/>
  <c r="C208" i="3"/>
  <c r="F208" i="3"/>
  <c r="I208" i="3"/>
  <c r="K208" i="3"/>
  <c r="M208" i="3"/>
  <c r="E209" i="3"/>
  <c r="H209" i="3"/>
  <c r="J209" i="3"/>
  <c r="D209" i="3"/>
  <c r="C209" i="3"/>
  <c r="F209" i="3"/>
  <c r="I209" i="3"/>
  <c r="K209" i="3"/>
  <c r="M209" i="3"/>
  <c r="E210" i="3"/>
  <c r="H210" i="3"/>
  <c r="J210" i="3"/>
  <c r="D210" i="3"/>
  <c r="C210" i="3"/>
  <c r="F210" i="3"/>
  <c r="I210" i="3"/>
  <c r="K210" i="3"/>
  <c r="M210" i="3"/>
  <c r="E211" i="3"/>
  <c r="H211" i="3"/>
  <c r="J211" i="3"/>
  <c r="D211" i="3"/>
  <c r="C211" i="3"/>
  <c r="F211" i="3"/>
  <c r="I211" i="3"/>
  <c r="K211" i="3"/>
  <c r="M211" i="3"/>
  <c r="E212" i="3"/>
  <c r="H212" i="3"/>
  <c r="J212" i="3"/>
  <c r="D212" i="3"/>
  <c r="C212" i="3"/>
  <c r="F212" i="3"/>
  <c r="I212" i="3"/>
  <c r="K212" i="3"/>
  <c r="M212" i="3"/>
  <c r="E213" i="3"/>
  <c r="H213" i="3"/>
  <c r="J213" i="3"/>
  <c r="D213" i="3"/>
  <c r="C213" i="3"/>
  <c r="F213" i="3"/>
  <c r="I213" i="3"/>
  <c r="K213" i="3"/>
  <c r="M213" i="3"/>
  <c r="E214" i="3"/>
  <c r="H214" i="3"/>
  <c r="J214" i="3"/>
  <c r="D214" i="3"/>
  <c r="C214" i="3"/>
  <c r="F214" i="3"/>
  <c r="I214" i="3"/>
  <c r="K214" i="3"/>
  <c r="M214" i="3"/>
  <c r="E215" i="3"/>
  <c r="H215" i="3"/>
  <c r="J215" i="3"/>
  <c r="D215" i="3"/>
  <c r="C215" i="3"/>
  <c r="F215" i="3"/>
  <c r="I215" i="3"/>
  <c r="K215" i="3"/>
  <c r="M215" i="3"/>
  <c r="E216" i="3"/>
  <c r="H216" i="3"/>
  <c r="J216" i="3"/>
  <c r="D216" i="3"/>
  <c r="C216" i="3"/>
  <c r="F216" i="3"/>
  <c r="I216" i="3"/>
  <c r="K216" i="3"/>
  <c r="M216" i="3"/>
  <c r="E217" i="3"/>
  <c r="H217" i="3"/>
  <c r="J217" i="3"/>
  <c r="D217" i="3"/>
  <c r="C217" i="3"/>
  <c r="F217" i="3"/>
  <c r="I217" i="3"/>
  <c r="K217" i="3"/>
  <c r="M217" i="3"/>
  <c r="E218" i="3"/>
  <c r="H218" i="3"/>
  <c r="J218" i="3"/>
  <c r="D218" i="3"/>
  <c r="C218" i="3"/>
  <c r="F218" i="3"/>
  <c r="I218" i="3"/>
  <c r="K218" i="3"/>
  <c r="M218" i="3"/>
  <c r="E219" i="3"/>
  <c r="H219" i="3"/>
  <c r="J219" i="3"/>
  <c r="D219" i="3"/>
  <c r="C219" i="3"/>
  <c r="F219" i="3"/>
  <c r="I219" i="3"/>
  <c r="K219" i="3"/>
  <c r="M219" i="3"/>
  <c r="E220" i="3"/>
  <c r="H220" i="3"/>
  <c r="J220" i="3"/>
  <c r="D220" i="3"/>
  <c r="C220" i="3"/>
  <c r="F220" i="3"/>
  <c r="I220" i="3"/>
  <c r="K220" i="3"/>
  <c r="M220" i="3"/>
  <c r="E221" i="3"/>
  <c r="H221" i="3"/>
  <c r="J221" i="3"/>
  <c r="D221" i="3"/>
  <c r="C221" i="3"/>
  <c r="F221" i="3"/>
  <c r="I221" i="3"/>
  <c r="K221" i="3"/>
  <c r="M221" i="3"/>
  <c r="E222" i="3"/>
  <c r="H222" i="3"/>
  <c r="J222" i="3"/>
  <c r="D222" i="3"/>
  <c r="C222" i="3"/>
  <c r="F222" i="3"/>
  <c r="I222" i="3"/>
  <c r="K222" i="3"/>
  <c r="M222" i="3"/>
  <c r="E223" i="3"/>
  <c r="H223" i="3"/>
  <c r="J223" i="3"/>
  <c r="D223" i="3"/>
  <c r="C223" i="3"/>
  <c r="F223" i="3"/>
  <c r="I223" i="3"/>
  <c r="K223" i="3"/>
  <c r="M223" i="3"/>
  <c r="E224" i="3"/>
  <c r="H224" i="3"/>
  <c r="J224" i="3"/>
  <c r="D224" i="3"/>
  <c r="C224" i="3"/>
  <c r="F224" i="3"/>
  <c r="I224" i="3"/>
  <c r="K224" i="3"/>
  <c r="M224" i="3"/>
  <c r="E225" i="3"/>
  <c r="H225" i="3"/>
  <c r="J225" i="3"/>
  <c r="D225" i="3"/>
  <c r="C225" i="3"/>
  <c r="F225" i="3"/>
  <c r="I225" i="3"/>
  <c r="K225" i="3"/>
  <c r="M225" i="3"/>
  <c r="E226" i="3"/>
  <c r="H226" i="3"/>
  <c r="J226" i="3"/>
  <c r="D226" i="3"/>
  <c r="C226" i="3"/>
  <c r="F226" i="3"/>
  <c r="I226" i="3"/>
  <c r="K226" i="3"/>
  <c r="M226" i="3"/>
  <c r="E227" i="3"/>
  <c r="H227" i="3"/>
  <c r="J227" i="3"/>
  <c r="D227" i="3"/>
  <c r="C227" i="3"/>
  <c r="F227" i="3"/>
  <c r="I227" i="3"/>
  <c r="K227" i="3"/>
  <c r="M227" i="3"/>
  <c r="E228" i="3"/>
  <c r="H228" i="3"/>
  <c r="J228" i="3"/>
  <c r="D228" i="3"/>
  <c r="C228" i="3"/>
  <c r="F228" i="3"/>
  <c r="I228" i="3"/>
  <c r="K228" i="3"/>
  <c r="M228" i="3"/>
  <c r="E229" i="3"/>
  <c r="H229" i="3"/>
  <c r="J229" i="3"/>
  <c r="D229" i="3"/>
  <c r="C229" i="3"/>
  <c r="F229" i="3"/>
  <c r="I229" i="3"/>
  <c r="K229" i="3"/>
  <c r="M229" i="3"/>
  <c r="E230" i="3"/>
  <c r="H230" i="3"/>
  <c r="J230" i="3"/>
  <c r="D230" i="3"/>
  <c r="C230" i="3"/>
  <c r="F230" i="3"/>
  <c r="I230" i="3"/>
  <c r="K230" i="3"/>
  <c r="M230" i="3"/>
  <c r="E231" i="3"/>
  <c r="H231" i="3"/>
  <c r="J231" i="3"/>
  <c r="D231" i="3"/>
  <c r="C231" i="3"/>
  <c r="F231" i="3"/>
  <c r="I231" i="3"/>
  <c r="K231" i="3"/>
  <c r="M231" i="3"/>
  <c r="E232" i="3"/>
  <c r="H232" i="3"/>
  <c r="J232" i="3"/>
  <c r="D232" i="3"/>
  <c r="C232" i="3"/>
  <c r="F232" i="3"/>
  <c r="I232" i="3"/>
  <c r="K232" i="3"/>
  <c r="M232" i="3"/>
  <c r="E233" i="3"/>
  <c r="H233" i="3"/>
  <c r="J233" i="3"/>
  <c r="D233" i="3"/>
  <c r="C233" i="3"/>
  <c r="F233" i="3"/>
  <c r="I233" i="3"/>
  <c r="K233" i="3"/>
  <c r="M233" i="3"/>
  <c r="E234" i="3"/>
  <c r="H234" i="3"/>
  <c r="J234" i="3"/>
  <c r="D234" i="3"/>
  <c r="C234" i="3"/>
  <c r="F234" i="3"/>
  <c r="I234" i="3"/>
  <c r="K234" i="3"/>
  <c r="M234" i="3"/>
  <c r="E235" i="3"/>
  <c r="H235" i="3"/>
  <c r="J235" i="3"/>
  <c r="D235" i="3"/>
  <c r="C235" i="3"/>
  <c r="F235" i="3"/>
  <c r="I235" i="3"/>
  <c r="K235" i="3"/>
  <c r="M235" i="3"/>
  <c r="E31" i="3"/>
  <c r="H31" i="3"/>
  <c r="J31" i="3"/>
  <c r="D31" i="3"/>
  <c r="C31" i="3"/>
  <c r="F31" i="3"/>
  <c r="I31" i="3"/>
  <c r="K31" i="3"/>
  <c r="M31" i="3"/>
  <c r="G32" i="3"/>
  <c r="B18" i="3"/>
  <c r="L32" i="3"/>
  <c r="G33" i="3"/>
  <c r="L33" i="3"/>
  <c r="G34" i="3"/>
  <c r="L34" i="3"/>
  <c r="G35" i="3"/>
  <c r="L35" i="3"/>
  <c r="G36" i="3"/>
  <c r="L36" i="3"/>
  <c r="G37" i="3"/>
  <c r="L37" i="3"/>
  <c r="G38" i="3"/>
  <c r="L38" i="3"/>
  <c r="G39" i="3"/>
  <c r="L39" i="3"/>
  <c r="G40" i="3"/>
  <c r="L40" i="3"/>
  <c r="G41" i="3"/>
  <c r="L41" i="3"/>
  <c r="G42" i="3"/>
  <c r="L42" i="3"/>
  <c r="G43" i="3"/>
  <c r="L43" i="3"/>
  <c r="G44" i="3"/>
  <c r="L44" i="3"/>
  <c r="G45" i="3"/>
  <c r="L45" i="3"/>
  <c r="G46" i="3"/>
  <c r="L46" i="3"/>
  <c r="G47" i="3"/>
  <c r="L47" i="3"/>
  <c r="G48" i="3"/>
  <c r="L48" i="3"/>
  <c r="G49" i="3"/>
  <c r="L49" i="3"/>
  <c r="G50" i="3"/>
  <c r="L50" i="3"/>
  <c r="G51" i="3"/>
  <c r="L51" i="3"/>
  <c r="G52" i="3"/>
  <c r="L52" i="3"/>
  <c r="G53" i="3"/>
  <c r="L53" i="3"/>
  <c r="G54" i="3"/>
  <c r="L54" i="3"/>
  <c r="G55" i="3"/>
  <c r="L55" i="3"/>
  <c r="G56" i="3"/>
  <c r="L56" i="3"/>
  <c r="G57" i="3"/>
  <c r="L57" i="3"/>
  <c r="G58" i="3"/>
  <c r="L58" i="3"/>
  <c r="G59" i="3"/>
  <c r="L59" i="3"/>
  <c r="G60" i="3"/>
  <c r="L60" i="3"/>
  <c r="G61" i="3"/>
  <c r="L61" i="3"/>
  <c r="G62" i="3"/>
  <c r="L62" i="3"/>
  <c r="G63" i="3"/>
  <c r="L63" i="3"/>
  <c r="G64" i="3"/>
  <c r="L64" i="3"/>
  <c r="G65" i="3"/>
  <c r="L65" i="3"/>
  <c r="G66" i="3"/>
  <c r="L66" i="3"/>
  <c r="G67" i="3"/>
  <c r="L67" i="3"/>
  <c r="G68" i="3"/>
  <c r="L68" i="3"/>
  <c r="G69" i="3"/>
  <c r="L69" i="3"/>
  <c r="G70" i="3"/>
  <c r="L70" i="3"/>
  <c r="G71" i="3"/>
  <c r="L71" i="3"/>
  <c r="G72" i="3"/>
  <c r="L72" i="3"/>
  <c r="G73" i="3"/>
  <c r="L73" i="3"/>
  <c r="G74" i="3"/>
  <c r="L74" i="3"/>
  <c r="G75" i="3"/>
  <c r="L75" i="3"/>
  <c r="G76" i="3"/>
  <c r="L76" i="3"/>
  <c r="G77" i="3"/>
  <c r="L77" i="3"/>
  <c r="G78" i="3"/>
  <c r="L78" i="3"/>
  <c r="G79" i="3"/>
  <c r="L79" i="3"/>
  <c r="G80" i="3"/>
  <c r="L80" i="3"/>
  <c r="G81" i="3"/>
  <c r="L81" i="3"/>
  <c r="G82" i="3"/>
  <c r="L82" i="3"/>
  <c r="G83" i="3"/>
  <c r="L83" i="3"/>
  <c r="G84" i="3"/>
  <c r="L84" i="3"/>
  <c r="G85" i="3"/>
  <c r="L85" i="3"/>
  <c r="G86" i="3"/>
  <c r="L86" i="3"/>
  <c r="G87" i="3"/>
  <c r="L87" i="3"/>
  <c r="G88" i="3"/>
  <c r="L88" i="3"/>
  <c r="G89" i="3"/>
  <c r="L89" i="3"/>
  <c r="G90" i="3"/>
  <c r="L90" i="3"/>
  <c r="G91" i="3"/>
  <c r="L91" i="3"/>
  <c r="G92" i="3"/>
  <c r="L92" i="3"/>
  <c r="G93" i="3"/>
  <c r="L93" i="3"/>
  <c r="G94" i="3"/>
  <c r="L94" i="3"/>
  <c r="G95" i="3"/>
  <c r="L95" i="3"/>
  <c r="G96" i="3"/>
  <c r="L96" i="3"/>
  <c r="G97" i="3"/>
  <c r="L97" i="3"/>
  <c r="G98" i="3"/>
  <c r="L98" i="3"/>
  <c r="G99" i="3"/>
  <c r="L99" i="3"/>
  <c r="G100" i="3"/>
  <c r="L100" i="3"/>
  <c r="G101" i="3"/>
  <c r="L101" i="3"/>
  <c r="G102" i="3"/>
  <c r="L102" i="3"/>
  <c r="G103" i="3"/>
  <c r="L103" i="3"/>
  <c r="G104" i="3"/>
  <c r="L104" i="3"/>
  <c r="G105" i="3"/>
  <c r="L105" i="3"/>
  <c r="G106" i="3"/>
  <c r="L106" i="3"/>
  <c r="G107" i="3"/>
  <c r="L107" i="3"/>
  <c r="G108" i="3"/>
  <c r="L108" i="3"/>
  <c r="G109" i="3"/>
  <c r="L109" i="3"/>
  <c r="G110" i="3"/>
  <c r="L110" i="3"/>
  <c r="G111" i="3"/>
  <c r="L111" i="3"/>
  <c r="G112" i="3"/>
  <c r="L112" i="3"/>
  <c r="G113" i="3"/>
  <c r="L113" i="3"/>
  <c r="G114" i="3"/>
  <c r="L114" i="3"/>
  <c r="G115" i="3"/>
  <c r="L115" i="3"/>
  <c r="G116" i="3"/>
  <c r="L116" i="3"/>
  <c r="G117" i="3"/>
  <c r="L117" i="3"/>
  <c r="G118" i="3"/>
  <c r="L118" i="3"/>
  <c r="G119" i="3"/>
  <c r="L119" i="3"/>
  <c r="G120" i="3"/>
  <c r="L120" i="3"/>
  <c r="G121" i="3"/>
  <c r="L121" i="3"/>
  <c r="G122" i="3"/>
  <c r="L122" i="3"/>
  <c r="G123" i="3"/>
  <c r="L123" i="3"/>
  <c r="G124" i="3"/>
  <c r="L124" i="3"/>
  <c r="G125" i="3"/>
  <c r="L125" i="3"/>
  <c r="G126" i="3"/>
  <c r="L126" i="3"/>
  <c r="G127" i="3"/>
  <c r="L127" i="3"/>
  <c r="G128" i="3"/>
  <c r="L128" i="3"/>
  <c r="G129" i="3"/>
  <c r="L129" i="3"/>
  <c r="G130" i="3"/>
  <c r="L130" i="3"/>
  <c r="G131" i="3"/>
  <c r="L131" i="3"/>
  <c r="G132" i="3"/>
  <c r="L132" i="3"/>
  <c r="G133" i="3"/>
  <c r="L133" i="3"/>
  <c r="G134" i="3"/>
  <c r="L134" i="3"/>
  <c r="G135" i="3"/>
  <c r="L135" i="3"/>
  <c r="G136" i="3"/>
  <c r="L136" i="3"/>
  <c r="G137" i="3"/>
  <c r="L137" i="3"/>
  <c r="G138" i="3"/>
  <c r="L138" i="3"/>
  <c r="G139" i="3"/>
  <c r="L139" i="3"/>
  <c r="G140" i="3"/>
  <c r="L140" i="3"/>
  <c r="G141" i="3"/>
  <c r="L141" i="3"/>
  <c r="G142" i="3"/>
  <c r="L142" i="3"/>
  <c r="G143" i="3"/>
  <c r="L143" i="3"/>
  <c r="G144" i="3"/>
  <c r="L144" i="3"/>
  <c r="G145" i="3"/>
  <c r="L145" i="3"/>
  <c r="G146" i="3"/>
  <c r="L146" i="3"/>
  <c r="G147" i="3"/>
  <c r="L147" i="3"/>
  <c r="G148" i="3"/>
  <c r="L148" i="3"/>
  <c r="G149" i="3"/>
  <c r="L149" i="3"/>
  <c r="G150" i="3"/>
  <c r="L150" i="3"/>
  <c r="G151" i="3"/>
  <c r="L151" i="3"/>
  <c r="G152" i="3"/>
  <c r="L152" i="3"/>
  <c r="G153" i="3"/>
  <c r="L153" i="3"/>
  <c r="G154" i="3"/>
  <c r="L154" i="3"/>
  <c r="G155" i="3"/>
  <c r="L155" i="3"/>
  <c r="G156" i="3"/>
  <c r="L156" i="3"/>
  <c r="G157" i="3"/>
  <c r="L157" i="3"/>
  <c r="G158" i="3"/>
  <c r="L158" i="3"/>
  <c r="G159" i="3"/>
  <c r="L159" i="3"/>
  <c r="G160" i="3"/>
  <c r="L160" i="3"/>
  <c r="G161" i="3"/>
  <c r="L161" i="3"/>
  <c r="G162" i="3"/>
  <c r="L162" i="3"/>
  <c r="G163" i="3"/>
  <c r="L163" i="3"/>
  <c r="G164" i="3"/>
  <c r="L164" i="3"/>
  <c r="G165" i="3"/>
  <c r="L165" i="3"/>
  <c r="G166" i="3"/>
  <c r="L166" i="3"/>
  <c r="G167" i="3"/>
  <c r="L167" i="3"/>
  <c r="G168" i="3"/>
  <c r="L168" i="3"/>
  <c r="G169" i="3"/>
  <c r="L169" i="3"/>
  <c r="G170" i="3"/>
  <c r="L170" i="3"/>
  <c r="G171" i="3"/>
  <c r="L171" i="3"/>
  <c r="G172" i="3"/>
  <c r="L172" i="3"/>
  <c r="G173" i="3"/>
  <c r="L173" i="3"/>
  <c r="G174" i="3"/>
  <c r="L174" i="3"/>
  <c r="G175" i="3"/>
  <c r="L175" i="3"/>
  <c r="G176" i="3"/>
  <c r="L176" i="3"/>
  <c r="G177" i="3"/>
  <c r="L177" i="3"/>
  <c r="G178" i="3"/>
  <c r="L178" i="3"/>
  <c r="G179" i="3"/>
  <c r="L179" i="3"/>
  <c r="G180" i="3"/>
  <c r="L180" i="3"/>
  <c r="G181" i="3"/>
  <c r="L181" i="3"/>
  <c r="G182" i="3"/>
  <c r="L182" i="3"/>
  <c r="G183" i="3"/>
  <c r="L183" i="3"/>
  <c r="G184" i="3"/>
  <c r="L184" i="3"/>
  <c r="G185" i="3"/>
  <c r="L185" i="3"/>
  <c r="G186" i="3"/>
  <c r="L186" i="3"/>
  <c r="G187" i="3"/>
  <c r="L187" i="3"/>
  <c r="G188" i="3"/>
  <c r="L188" i="3"/>
  <c r="G189" i="3"/>
  <c r="L189" i="3"/>
  <c r="G190" i="3"/>
  <c r="L190" i="3"/>
  <c r="G191" i="3"/>
  <c r="L191" i="3"/>
  <c r="G192" i="3"/>
  <c r="L192" i="3"/>
  <c r="G193" i="3"/>
  <c r="L193" i="3"/>
  <c r="G194" i="3"/>
  <c r="L194" i="3"/>
  <c r="G195" i="3"/>
  <c r="L195" i="3"/>
  <c r="G196" i="3"/>
  <c r="L196" i="3"/>
  <c r="G197" i="3"/>
  <c r="L197" i="3"/>
  <c r="G198" i="3"/>
  <c r="L198" i="3"/>
  <c r="G199" i="3"/>
  <c r="L199" i="3"/>
  <c r="G200" i="3"/>
  <c r="L200" i="3"/>
  <c r="G201" i="3"/>
  <c r="L201" i="3"/>
  <c r="G202" i="3"/>
  <c r="L202" i="3"/>
  <c r="G203" i="3"/>
  <c r="L203" i="3"/>
  <c r="G204" i="3"/>
  <c r="L204" i="3"/>
  <c r="G205" i="3"/>
  <c r="L205" i="3"/>
  <c r="G206" i="3"/>
  <c r="L206" i="3"/>
  <c r="G207" i="3"/>
  <c r="L207" i="3"/>
  <c r="G208" i="3"/>
  <c r="L208" i="3"/>
  <c r="G209" i="3"/>
  <c r="L209" i="3"/>
  <c r="G210" i="3"/>
  <c r="L210" i="3"/>
  <c r="G211" i="3"/>
  <c r="L211" i="3"/>
  <c r="G212" i="3"/>
  <c r="L212" i="3"/>
  <c r="G213" i="3"/>
  <c r="L213" i="3"/>
  <c r="G214" i="3"/>
  <c r="L214" i="3"/>
  <c r="G215" i="3"/>
  <c r="L215" i="3"/>
  <c r="G216" i="3"/>
  <c r="L216" i="3"/>
  <c r="G217" i="3"/>
  <c r="L217" i="3"/>
  <c r="G218" i="3"/>
  <c r="L218" i="3"/>
  <c r="G219" i="3"/>
  <c r="L219" i="3"/>
  <c r="G220" i="3"/>
  <c r="L220" i="3"/>
  <c r="G221" i="3"/>
  <c r="L221" i="3"/>
  <c r="G222" i="3"/>
  <c r="L222" i="3"/>
  <c r="G223" i="3"/>
  <c r="L223" i="3"/>
  <c r="G224" i="3"/>
  <c r="L224" i="3"/>
  <c r="G225" i="3"/>
  <c r="L225" i="3"/>
  <c r="G226" i="3"/>
  <c r="L226" i="3"/>
  <c r="G227" i="3"/>
  <c r="L227" i="3"/>
  <c r="G228" i="3"/>
  <c r="L228" i="3"/>
  <c r="G229" i="3"/>
  <c r="L229" i="3"/>
  <c r="G230" i="3"/>
  <c r="L230" i="3"/>
  <c r="G231" i="3"/>
  <c r="L231" i="3"/>
  <c r="G232" i="3"/>
  <c r="L232" i="3"/>
  <c r="G233" i="3"/>
  <c r="L233" i="3"/>
  <c r="G234" i="3"/>
  <c r="L234" i="3"/>
  <c r="G235" i="3"/>
  <c r="L235" i="3"/>
  <c r="G31" i="3"/>
  <c r="L31" i="3"/>
  <c r="T32" i="3"/>
  <c r="C18" i="3"/>
  <c r="C15" i="3"/>
  <c r="Y32" i="3"/>
  <c r="T33" i="3"/>
  <c r="Y33" i="3"/>
  <c r="T34" i="3"/>
  <c r="Y34" i="3"/>
  <c r="T35" i="3"/>
  <c r="Y35" i="3"/>
  <c r="T36" i="3"/>
  <c r="Y36" i="3"/>
  <c r="T37" i="3"/>
  <c r="Y37" i="3"/>
  <c r="T38" i="3"/>
  <c r="Y38" i="3"/>
  <c r="T39" i="3"/>
  <c r="Y39" i="3"/>
  <c r="T40" i="3"/>
  <c r="Y40" i="3"/>
  <c r="T41" i="3"/>
  <c r="Y41" i="3"/>
  <c r="T42" i="3"/>
  <c r="Y42" i="3"/>
  <c r="T43" i="3"/>
  <c r="Y43" i="3"/>
  <c r="T44" i="3"/>
  <c r="Y44" i="3"/>
  <c r="T45" i="3"/>
  <c r="Y45" i="3"/>
  <c r="T46" i="3"/>
  <c r="Y46" i="3"/>
  <c r="T47" i="3"/>
  <c r="Y47" i="3"/>
  <c r="T48" i="3"/>
  <c r="Y48" i="3"/>
  <c r="T49" i="3"/>
  <c r="Y49" i="3"/>
  <c r="T50" i="3"/>
  <c r="Y50" i="3"/>
  <c r="T51" i="3"/>
  <c r="Y51" i="3"/>
  <c r="T52" i="3"/>
  <c r="Y52" i="3"/>
  <c r="T53" i="3"/>
  <c r="Y53" i="3"/>
  <c r="T54" i="3"/>
  <c r="Y54" i="3"/>
  <c r="T55" i="3"/>
  <c r="Y55" i="3"/>
  <c r="T56" i="3"/>
  <c r="Y56" i="3"/>
  <c r="T57" i="3"/>
  <c r="Y57" i="3"/>
  <c r="T58" i="3"/>
  <c r="Y58" i="3"/>
  <c r="T59" i="3"/>
  <c r="Y59" i="3"/>
  <c r="T60" i="3"/>
  <c r="Y60" i="3"/>
  <c r="T61" i="3"/>
  <c r="Y61" i="3"/>
  <c r="T62" i="3"/>
  <c r="Y62" i="3"/>
  <c r="T63" i="3"/>
  <c r="Y63" i="3"/>
  <c r="T64" i="3"/>
  <c r="Y64" i="3"/>
  <c r="T65" i="3"/>
  <c r="Y65" i="3"/>
  <c r="T66" i="3"/>
  <c r="Y66" i="3"/>
  <c r="T67" i="3"/>
  <c r="Y67" i="3"/>
  <c r="T68" i="3"/>
  <c r="Y68" i="3"/>
  <c r="T69" i="3"/>
  <c r="Y69" i="3"/>
  <c r="T70" i="3"/>
  <c r="Y70" i="3"/>
  <c r="T71" i="3"/>
  <c r="Y71" i="3"/>
  <c r="T72" i="3"/>
  <c r="Y72" i="3"/>
  <c r="T73" i="3"/>
  <c r="Y73" i="3"/>
  <c r="T74" i="3"/>
  <c r="Y74" i="3"/>
  <c r="T75" i="3"/>
  <c r="Y75" i="3"/>
  <c r="T76" i="3"/>
  <c r="Y76" i="3"/>
  <c r="T77" i="3"/>
  <c r="Y77" i="3"/>
  <c r="T78" i="3"/>
  <c r="Y78" i="3"/>
  <c r="T79" i="3"/>
  <c r="Y79" i="3"/>
  <c r="T80" i="3"/>
  <c r="Y80" i="3"/>
  <c r="T81" i="3"/>
  <c r="Y81" i="3"/>
  <c r="T82" i="3"/>
  <c r="Y82" i="3"/>
  <c r="T83" i="3"/>
  <c r="Y83" i="3"/>
  <c r="T84" i="3"/>
  <c r="Y84" i="3"/>
  <c r="T85" i="3"/>
  <c r="Y85" i="3"/>
  <c r="T86" i="3"/>
  <c r="Y86" i="3"/>
  <c r="T87" i="3"/>
  <c r="Y87" i="3"/>
  <c r="T88" i="3"/>
  <c r="Y88" i="3"/>
  <c r="T89" i="3"/>
  <c r="Y89" i="3"/>
  <c r="T90" i="3"/>
  <c r="Y90" i="3"/>
  <c r="T91" i="3"/>
  <c r="Y91" i="3"/>
  <c r="T92" i="3"/>
  <c r="Y92" i="3"/>
  <c r="T93" i="3"/>
  <c r="Y93" i="3"/>
  <c r="T94" i="3"/>
  <c r="Y94" i="3"/>
  <c r="T95" i="3"/>
  <c r="Y95" i="3"/>
  <c r="T96" i="3"/>
  <c r="Y96" i="3"/>
  <c r="T97" i="3"/>
  <c r="Y97" i="3"/>
  <c r="T98" i="3"/>
  <c r="Y98" i="3"/>
  <c r="T99" i="3"/>
  <c r="Y99" i="3"/>
  <c r="T100" i="3"/>
  <c r="Y100" i="3"/>
  <c r="T101" i="3"/>
  <c r="Y101" i="3"/>
  <c r="T102" i="3"/>
  <c r="Y102" i="3"/>
  <c r="T103" i="3"/>
  <c r="Y103" i="3"/>
  <c r="T104" i="3"/>
  <c r="Y104" i="3"/>
  <c r="T105" i="3"/>
  <c r="Y105" i="3"/>
  <c r="T106" i="3"/>
  <c r="Y106" i="3"/>
  <c r="T107" i="3"/>
  <c r="Y107" i="3"/>
  <c r="T108" i="3"/>
  <c r="Y108" i="3"/>
  <c r="T109" i="3"/>
  <c r="Y109" i="3"/>
  <c r="T110" i="3"/>
  <c r="Y110" i="3"/>
  <c r="T111" i="3"/>
  <c r="Y111" i="3"/>
  <c r="T112" i="3"/>
  <c r="Y112" i="3"/>
  <c r="T113" i="3"/>
  <c r="Y113" i="3"/>
  <c r="T114" i="3"/>
  <c r="Y114" i="3"/>
  <c r="T115" i="3"/>
  <c r="Y115" i="3"/>
  <c r="T116" i="3"/>
  <c r="Y116" i="3"/>
  <c r="T117" i="3"/>
  <c r="Y117" i="3"/>
  <c r="T118" i="3"/>
  <c r="Y118" i="3"/>
  <c r="T119" i="3"/>
  <c r="Y119" i="3"/>
  <c r="T120" i="3"/>
  <c r="Y120" i="3"/>
  <c r="T121" i="3"/>
  <c r="Y121" i="3"/>
  <c r="T122" i="3"/>
  <c r="Y122" i="3"/>
  <c r="T123" i="3"/>
  <c r="Y123" i="3"/>
  <c r="T124" i="3"/>
  <c r="Y124" i="3"/>
  <c r="T125" i="3"/>
  <c r="Y125" i="3"/>
  <c r="T126" i="3"/>
  <c r="Y126" i="3"/>
  <c r="T127" i="3"/>
  <c r="Y127" i="3"/>
  <c r="T128" i="3"/>
  <c r="Y128" i="3"/>
  <c r="T129" i="3"/>
  <c r="Y129" i="3"/>
  <c r="T130" i="3"/>
  <c r="Y130" i="3"/>
  <c r="T131" i="3"/>
  <c r="Y131" i="3"/>
  <c r="T132" i="3"/>
  <c r="Y132" i="3"/>
  <c r="T133" i="3"/>
  <c r="Y133" i="3"/>
  <c r="T134" i="3"/>
  <c r="Y134" i="3"/>
  <c r="T135" i="3"/>
  <c r="Y135" i="3"/>
  <c r="T136" i="3"/>
  <c r="Y136" i="3"/>
  <c r="T137" i="3"/>
  <c r="Y137" i="3"/>
  <c r="T138" i="3"/>
  <c r="Y138" i="3"/>
  <c r="T139" i="3"/>
  <c r="Y139" i="3"/>
  <c r="T140" i="3"/>
  <c r="Y140" i="3"/>
  <c r="T141" i="3"/>
  <c r="Y141" i="3"/>
  <c r="T142" i="3"/>
  <c r="Y142" i="3"/>
  <c r="T143" i="3"/>
  <c r="Y143" i="3"/>
  <c r="T144" i="3"/>
  <c r="Y144" i="3"/>
  <c r="T145" i="3"/>
  <c r="Y145" i="3"/>
  <c r="T146" i="3"/>
  <c r="Y146" i="3"/>
  <c r="T147" i="3"/>
  <c r="Y147" i="3"/>
  <c r="T148" i="3"/>
  <c r="Y148" i="3"/>
  <c r="T149" i="3"/>
  <c r="Y149" i="3"/>
  <c r="T150" i="3"/>
  <c r="Y150" i="3"/>
  <c r="T151" i="3"/>
  <c r="Y151" i="3"/>
  <c r="T152" i="3"/>
  <c r="Y152" i="3"/>
  <c r="T153" i="3"/>
  <c r="Y153" i="3"/>
  <c r="T154" i="3"/>
  <c r="Y154" i="3"/>
  <c r="T155" i="3"/>
  <c r="Y155" i="3"/>
  <c r="T156" i="3"/>
  <c r="Y156" i="3"/>
  <c r="T157" i="3"/>
  <c r="Y157" i="3"/>
  <c r="T158" i="3"/>
  <c r="Y158" i="3"/>
  <c r="T159" i="3"/>
  <c r="Y159" i="3"/>
  <c r="T160" i="3"/>
  <c r="Y160" i="3"/>
  <c r="T161" i="3"/>
  <c r="Y161" i="3"/>
  <c r="T162" i="3"/>
  <c r="Y162" i="3"/>
  <c r="T163" i="3"/>
  <c r="Y163" i="3"/>
  <c r="T164" i="3"/>
  <c r="Y164" i="3"/>
  <c r="T165" i="3"/>
  <c r="Y165" i="3"/>
  <c r="T166" i="3"/>
  <c r="Y166" i="3"/>
  <c r="T167" i="3"/>
  <c r="Y167" i="3"/>
  <c r="T168" i="3"/>
  <c r="Y168" i="3"/>
  <c r="T169" i="3"/>
  <c r="Y169" i="3"/>
  <c r="T170" i="3"/>
  <c r="Y170" i="3"/>
  <c r="T171" i="3"/>
  <c r="Y171" i="3"/>
  <c r="T172" i="3"/>
  <c r="Y172" i="3"/>
  <c r="T173" i="3"/>
  <c r="Y173" i="3"/>
  <c r="T174" i="3"/>
  <c r="Y174" i="3"/>
  <c r="T175" i="3"/>
  <c r="Y175" i="3"/>
  <c r="T176" i="3"/>
  <c r="Y176" i="3"/>
  <c r="T177" i="3"/>
  <c r="Y177" i="3"/>
  <c r="T178" i="3"/>
  <c r="Y178" i="3"/>
  <c r="T179" i="3"/>
  <c r="Y179" i="3"/>
  <c r="T180" i="3"/>
  <c r="Y180" i="3"/>
  <c r="T181" i="3"/>
  <c r="Y181" i="3"/>
  <c r="T182" i="3"/>
  <c r="Y182" i="3"/>
  <c r="T183" i="3"/>
  <c r="Y183" i="3"/>
  <c r="T184" i="3"/>
  <c r="Y184" i="3"/>
  <c r="T185" i="3"/>
  <c r="Y185" i="3"/>
  <c r="T186" i="3"/>
  <c r="Y186" i="3"/>
  <c r="T187" i="3"/>
  <c r="Y187" i="3"/>
  <c r="T188" i="3"/>
  <c r="Y188" i="3"/>
  <c r="T189" i="3"/>
  <c r="Y189" i="3"/>
  <c r="T190" i="3"/>
  <c r="Y190" i="3"/>
  <c r="T191" i="3"/>
  <c r="Y191" i="3"/>
  <c r="T192" i="3"/>
  <c r="Y192" i="3"/>
  <c r="T193" i="3"/>
  <c r="Y193" i="3"/>
  <c r="T194" i="3"/>
  <c r="Y194" i="3"/>
  <c r="T195" i="3"/>
  <c r="Y195" i="3"/>
  <c r="T196" i="3"/>
  <c r="Y196" i="3"/>
  <c r="T197" i="3"/>
  <c r="Y197" i="3"/>
  <c r="T198" i="3"/>
  <c r="Y198" i="3"/>
  <c r="T199" i="3"/>
  <c r="Y199" i="3"/>
  <c r="T200" i="3"/>
  <c r="Y200" i="3"/>
  <c r="T201" i="3"/>
  <c r="Y201" i="3"/>
  <c r="T202" i="3"/>
  <c r="Y202" i="3"/>
  <c r="T203" i="3"/>
  <c r="Y203" i="3"/>
  <c r="T204" i="3"/>
  <c r="Y204" i="3"/>
  <c r="T205" i="3"/>
  <c r="Y205" i="3"/>
  <c r="T206" i="3"/>
  <c r="Y206" i="3"/>
  <c r="T207" i="3"/>
  <c r="Y207" i="3"/>
  <c r="T208" i="3"/>
  <c r="Y208" i="3"/>
  <c r="T209" i="3"/>
  <c r="Y209" i="3"/>
  <c r="T210" i="3"/>
  <c r="Y210" i="3"/>
  <c r="T211" i="3"/>
  <c r="Y211" i="3"/>
  <c r="T212" i="3"/>
  <c r="Y212" i="3"/>
  <c r="T213" i="3"/>
  <c r="Y213" i="3"/>
  <c r="T214" i="3"/>
  <c r="Y214" i="3"/>
  <c r="T215" i="3"/>
  <c r="Y215" i="3"/>
  <c r="T216" i="3"/>
  <c r="Y216" i="3"/>
  <c r="T217" i="3"/>
  <c r="Y217" i="3"/>
  <c r="T218" i="3"/>
  <c r="Y218" i="3"/>
  <c r="T219" i="3"/>
  <c r="Y219" i="3"/>
  <c r="T220" i="3"/>
  <c r="Y220" i="3"/>
  <c r="T221" i="3"/>
  <c r="Y221" i="3"/>
  <c r="T222" i="3"/>
  <c r="Y222" i="3"/>
  <c r="T223" i="3"/>
  <c r="Y223" i="3"/>
  <c r="T224" i="3"/>
  <c r="Y224" i="3"/>
  <c r="T225" i="3"/>
  <c r="Y225" i="3"/>
  <c r="T226" i="3"/>
  <c r="Y226" i="3"/>
  <c r="T227" i="3"/>
  <c r="Y227" i="3"/>
  <c r="T228" i="3"/>
  <c r="Y228" i="3"/>
  <c r="T229" i="3"/>
  <c r="Y229" i="3"/>
  <c r="T230" i="3"/>
  <c r="Y230" i="3"/>
  <c r="T231" i="3"/>
  <c r="Y231" i="3"/>
  <c r="T232" i="3"/>
  <c r="Y232" i="3"/>
  <c r="T233" i="3"/>
  <c r="Y233" i="3"/>
  <c r="T234" i="3"/>
  <c r="Y234" i="3"/>
  <c r="T235" i="3"/>
  <c r="Y235" i="3"/>
  <c r="T31" i="3"/>
  <c r="Y31" i="3"/>
  <c r="C14" i="3"/>
  <c r="C13" i="3"/>
  <c r="C10" i="3"/>
  <c r="C8" i="3"/>
  <c r="C4" i="3"/>
  <c r="J34" i="2"/>
  <c r="B34" i="2"/>
  <c r="H34" i="2"/>
  <c r="L34" i="2"/>
  <c r="P34" i="2"/>
  <c r="J35" i="2"/>
  <c r="B35" i="2"/>
  <c r="H35" i="2"/>
  <c r="L35" i="2"/>
  <c r="P35" i="2"/>
  <c r="J36" i="2"/>
  <c r="B36" i="2"/>
  <c r="H36" i="2"/>
  <c r="L36" i="2"/>
  <c r="P36" i="2"/>
  <c r="J37" i="2"/>
  <c r="B37" i="2"/>
  <c r="H37" i="2"/>
  <c r="L37" i="2"/>
  <c r="P37" i="2"/>
  <c r="J38" i="2"/>
  <c r="B38" i="2"/>
  <c r="H38" i="2"/>
  <c r="L38" i="2"/>
  <c r="P38" i="2"/>
  <c r="J39" i="2"/>
  <c r="B39" i="2"/>
  <c r="H39" i="2"/>
  <c r="L39" i="2"/>
  <c r="P39" i="2"/>
  <c r="J40" i="2"/>
  <c r="B40" i="2"/>
  <c r="H40" i="2"/>
  <c r="L40" i="2"/>
  <c r="P40" i="2"/>
  <c r="J41" i="2"/>
  <c r="B41" i="2"/>
  <c r="H41" i="2"/>
  <c r="L41" i="2"/>
  <c r="P41" i="2"/>
  <c r="J42" i="2"/>
  <c r="B42" i="2"/>
  <c r="H42" i="2"/>
  <c r="L42" i="2"/>
  <c r="P42" i="2"/>
  <c r="J43" i="2"/>
  <c r="B43" i="2"/>
  <c r="H43" i="2"/>
  <c r="L43" i="2"/>
  <c r="P43" i="2"/>
  <c r="J44" i="2"/>
  <c r="B44" i="2"/>
  <c r="H44" i="2"/>
  <c r="L44" i="2"/>
  <c r="P44" i="2"/>
  <c r="J45" i="2"/>
  <c r="B45" i="2"/>
  <c r="H45" i="2"/>
  <c r="L45" i="2"/>
  <c r="P45" i="2"/>
  <c r="J46" i="2"/>
  <c r="B46" i="2"/>
  <c r="H46" i="2"/>
  <c r="L46" i="2"/>
  <c r="P46" i="2"/>
  <c r="J47" i="2"/>
  <c r="B47" i="2"/>
  <c r="H47" i="2"/>
  <c r="L47" i="2"/>
  <c r="P47" i="2"/>
  <c r="J48" i="2"/>
  <c r="B48" i="2"/>
  <c r="H48" i="2"/>
  <c r="L48" i="2"/>
  <c r="P48" i="2"/>
  <c r="J49" i="2"/>
  <c r="B49" i="2"/>
  <c r="H49" i="2"/>
  <c r="L49" i="2"/>
  <c r="P49" i="2"/>
  <c r="J50" i="2"/>
  <c r="B50" i="2"/>
  <c r="H50" i="2"/>
  <c r="L50" i="2"/>
  <c r="P50" i="2"/>
  <c r="J51" i="2"/>
  <c r="B51" i="2"/>
  <c r="H51" i="2"/>
  <c r="L51" i="2"/>
  <c r="P51" i="2"/>
  <c r="J52" i="2"/>
  <c r="B52" i="2"/>
  <c r="H52" i="2"/>
  <c r="L52" i="2"/>
  <c r="P52" i="2"/>
  <c r="J53" i="2"/>
  <c r="B53" i="2"/>
  <c r="H53" i="2"/>
  <c r="L53" i="2"/>
  <c r="P53" i="2"/>
  <c r="J54" i="2"/>
  <c r="B54" i="2"/>
  <c r="H54" i="2"/>
  <c r="L54" i="2"/>
  <c r="P54" i="2"/>
  <c r="J55" i="2"/>
  <c r="B55" i="2"/>
  <c r="H55" i="2"/>
  <c r="L55" i="2"/>
  <c r="P55" i="2"/>
  <c r="J56" i="2"/>
  <c r="B56" i="2"/>
  <c r="H56" i="2"/>
  <c r="L56" i="2"/>
  <c r="P56" i="2"/>
  <c r="J57" i="2"/>
  <c r="B57" i="2"/>
  <c r="H57" i="2"/>
  <c r="L57" i="2"/>
  <c r="P57" i="2"/>
  <c r="J58" i="2"/>
  <c r="B58" i="2"/>
  <c r="H58" i="2"/>
  <c r="L58" i="2"/>
  <c r="P58" i="2"/>
  <c r="J59" i="2"/>
  <c r="B59" i="2"/>
  <c r="H59" i="2"/>
  <c r="L59" i="2"/>
  <c r="P59" i="2"/>
  <c r="J60" i="2"/>
  <c r="B60" i="2"/>
  <c r="H60" i="2"/>
  <c r="L60" i="2"/>
  <c r="P60" i="2"/>
  <c r="J61" i="2"/>
  <c r="B61" i="2"/>
  <c r="H61" i="2"/>
  <c r="L61" i="2"/>
  <c r="P61" i="2"/>
  <c r="J62" i="2"/>
  <c r="B62" i="2"/>
  <c r="H62" i="2"/>
  <c r="L62" i="2"/>
  <c r="P62" i="2"/>
  <c r="J63" i="2"/>
  <c r="B63" i="2"/>
  <c r="H63" i="2"/>
  <c r="L63" i="2"/>
  <c r="P63" i="2"/>
  <c r="J64" i="2"/>
  <c r="B64" i="2"/>
  <c r="H64" i="2"/>
  <c r="L64" i="2"/>
  <c r="P64" i="2"/>
  <c r="J65" i="2"/>
  <c r="B65" i="2"/>
  <c r="H65" i="2"/>
  <c r="L65" i="2"/>
  <c r="P65" i="2"/>
  <c r="J66" i="2"/>
  <c r="B66" i="2"/>
  <c r="H66" i="2"/>
  <c r="L66" i="2"/>
  <c r="P66" i="2"/>
  <c r="J67" i="2"/>
  <c r="B67" i="2"/>
  <c r="H67" i="2"/>
  <c r="L67" i="2"/>
  <c r="P67" i="2"/>
  <c r="J68" i="2"/>
  <c r="B68" i="2"/>
  <c r="H68" i="2"/>
  <c r="L68" i="2"/>
  <c r="P68" i="2"/>
  <c r="J69" i="2"/>
  <c r="B69" i="2"/>
  <c r="H69" i="2"/>
  <c r="L69" i="2"/>
  <c r="P69" i="2"/>
  <c r="J70" i="2"/>
  <c r="B70" i="2"/>
  <c r="H70" i="2"/>
  <c r="L70" i="2"/>
  <c r="P70" i="2"/>
  <c r="J71" i="2"/>
  <c r="B71" i="2"/>
  <c r="H71" i="2"/>
  <c r="L71" i="2"/>
  <c r="P71" i="2"/>
  <c r="J72" i="2"/>
  <c r="B72" i="2"/>
  <c r="H72" i="2"/>
  <c r="L72" i="2"/>
  <c r="P72" i="2"/>
  <c r="J73" i="2"/>
  <c r="B73" i="2"/>
  <c r="H73" i="2"/>
  <c r="L73" i="2"/>
  <c r="P73" i="2"/>
  <c r="J74" i="2"/>
  <c r="B74" i="2"/>
  <c r="H74" i="2"/>
  <c r="L74" i="2"/>
  <c r="P74" i="2"/>
  <c r="J75" i="2"/>
  <c r="B75" i="2"/>
  <c r="H75" i="2"/>
  <c r="L75" i="2"/>
  <c r="P75" i="2"/>
  <c r="J76" i="2"/>
  <c r="B76" i="2"/>
  <c r="H76" i="2"/>
  <c r="L76" i="2"/>
  <c r="P76" i="2"/>
  <c r="J77" i="2"/>
  <c r="B77" i="2"/>
  <c r="H77" i="2"/>
  <c r="L77" i="2"/>
  <c r="P77" i="2"/>
  <c r="J78" i="2"/>
  <c r="B78" i="2"/>
  <c r="H78" i="2"/>
  <c r="L78" i="2"/>
  <c r="P78" i="2"/>
  <c r="J79" i="2"/>
  <c r="B79" i="2"/>
  <c r="H79" i="2"/>
  <c r="L79" i="2"/>
  <c r="P79" i="2"/>
  <c r="J80" i="2"/>
  <c r="B80" i="2"/>
  <c r="H80" i="2"/>
  <c r="L80" i="2"/>
  <c r="P80" i="2"/>
  <c r="J81" i="2"/>
  <c r="B81" i="2"/>
  <c r="H81" i="2"/>
  <c r="L81" i="2"/>
  <c r="P81" i="2"/>
  <c r="J82" i="2"/>
  <c r="B82" i="2"/>
  <c r="H82" i="2"/>
  <c r="L82" i="2"/>
  <c r="P82" i="2"/>
  <c r="J83" i="2"/>
  <c r="B83" i="2"/>
  <c r="H83" i="2"/>
  <c r="L83" i="2"/>
  <c r="P83" i="2"/>
  <c r="J84" i="2"/>
  <c r="B84" i="2"/>
  <c r="H84" i="2"/>
  <c r="L84" i="2"/>
  <c r="P84" i="2"/>
  <c r="J85" i="2"/>
  <c r="B85" i="2"/>
  <c r="H85" i="2"/>
  <c r="L85" i="2"/>
  <c r="P85" i="2"/>
  <c r="J86" i="2"/>
  <c r="B86" i="2"/>
  <c r="H86" i="2"/>
  <c r="L86" i="2"/>
  <c r="P86" i="2"/>
  <c r="J87" i="2"/>
  <c r="B87" i="2"/>
  <c r="H87" i="2"/>
  <c r="L87" i="2"/>
  <c r="P87" i="2"/>
  <c r="J88" i="2"/>
  <c r="B88" i="2"/>
  <c r="H88" i="2"/>
  <c r="L88" i="2"/>
  <c r="P88" i="2"/>
  <c r="J89" i="2"/>
  <c r="B89" i="2"/>
  <c r="H89" i="2"/>
  <c r="L89" i="2"/>
  <c r="P89" i="2"/>
  <c r="J90" i="2"/>
  <c r="B90" i="2"/>
  <c r="H90" i="2"/>
  <c r="L90" i="2"/>
  <c r="P90" i="2"/>
  <c r="J91" i="2"/>
  <c r="B91" i="2"/>
  <c r="H91" i="2"/>
  <c r="L91" i="2"/>
  <c r="P91" i="2"/>
  <c r="J92" i="2"/>
  <c r="B92" i="2"/>
  <c r="H92" i="2"/>
  <c r="L92" i="2"/>
  <c r="P92" i="2"/>
  <c r="J93" i="2"/>
  <c r="B93" i="2"/>
  <c r="H93" i="2"/>
  <c r="L93" i="2"/>
  <c r="P93" i="2"/>
  <c r="J94" i="2"/>
  <c r="B94" i="2"/>
  <c r="H94" i="2"/>
  <c r="L94" i="2"/>
  <c r="P94" i="2"/>
  <c r="J95" i="2"/>
  <c r="B95" i="2"/>
  <c r="H95" i="2"/>
  <c r="L95" i="2"/>
  <c r="P95" i="2"/>
  <c r="J96" i="2"/>
  <c r="B96" i="2"/>
  <c r="H96" i="2"/>
  <c r="L96" i="2"/>
  <c r="P96" i="2"/>
  <c r="J97" i="2"/>
  <c r="B97" i="2"/>
  <c r="H97" i="2"/>
  <c r="L97" i="2"/>
  <c r="P97" i="2"/>
  <c r="J98" i="2"/>
  <c r="B98" i="2"/>
  <c r="H98" i="2"/>
  <c r="L98" i="2"/>
  <c r="P98" i="2"/>
  <c r="J99" i="2"/>
  <c r="B99" i="2"/>
  <c r="H99" i="2"/>
  <c r="L99" i="2"/>
  <c r="P99" i="2"/>
  <c r="J100" i="2"/>
  <c r="B100" i="2"/>
  <c r="H100" i="2"/>
  <c r="L100" i="2"/>
  <c r="P100" i="2"/>
  <c r="J101" i="2"/>
  <c r="B101" i="2"/>
  <c r="H101" i="2"/>
  <c r="L101" i="2"/>
  <c r="P101" i="2"/>
  <c r="J102" i="2"/>
  <c r="B102" i="2"/>
  <c r="H102" i="2"/>
  <c r="L102" i="2"/>
  <c r="P102" i="2"/>
  <c r="J103" i="2"/>
  <c r="B103" i="2"/>
  <c r="H103" i="2"/>
  <c r="L103" i="2"/>
  <c r="P103" i="2"/>
  <c r="J104" i="2"/>
  <c r="B104" i="2"/>
  <c r="H104" i="2"/>
  <c r="L104" i="2"/>
  <c r="P104" i="2"/>
  <c r="J105" i="2"/>
  <c r="B105" i="2"/>
  <c r="H105" i="2"/>
  <c r="L105" i="2"/>
  <c r="P105" i="2"/>
  <c r="J106" i="2"/>
  <c r="B106" i="2"/>
  <c r="H106" i="2"/>
  <c r="L106" i="2"/>
  <c r="P106" i="2"/>
  <c r="J107" i="2"/>
  <c r="B107" i="2"/>
  <c r="H107" i="2"/>
  <c r="L107" i="2"/>
  <c r="P107" i="2"/>
  <c r="J108" i="2"/>
  <c r="B108" i="2"/>
  <c r="H108" i="2"/>
  <c r="L108" i="2"/>
  <c r="P108" i="2"/>
  <c r="J109" i="2"/>
  <c r="B109" i="2"/>
  <c r="H109" i="2"/>
  <c r="L109" i="2"/>
  <c r="P109" i="2"/>
  <c r="J110" i="2"/>
  <c r="B110" i="2"/>
  <c r="H110" i="2"/>
  <c r="L110" i="2"/>
  <c r="P110" i="2"/>
  <c r="J111" i="2"/>
  <c r="B111" i="2"/>
  <c r="H111" i="2"/>
  <c r="L111" i="2"/>
  <c r="P111" i="2"/>
  <c r="J112" i="2"/>
  <c r="B112" i="2"/>
  <c r="H112" i="2"/>
  <c r="L112" i="2"/>
  <c r="P112" i="2"/>
  <c r="J113" i="2"/>
  <c r="B113" i="2"/>
  <c r="H113" i="2"/>
  <c r="L113" i="2"/>
  <c r="P113" i="2"/>
  <c r="J114" i="2"/>
  <c r="B114" i="2"/>
  <c r="H114" i="2"/>
  <c r="L114" i="2"/>
  <c r="P114" i="2"/>
  <c r="J115" i="2"/>
  <c r="B115" i="2"/>
  <c r="H115" i="2"/>
  <c r="L115" i="2"/>
  <c r="P115" i="2"/>
  <c r="J116" i="2"/>
  <c r="B116" i="2"/>
  <c r="H116" i="2"/>
  <c r="L116" i="2"/>
  <c r="P116" i="2"/>
  <c r="J117" i="2"/>
  <c r="B117" i="2"/>
  <c r="H117" i="2"/>
  <c r="L117" i="2"/>
  <c r="P117" i="2"/>
  <c r="J118" i="2"/>
  <c r="B118" i="2"/>
  <c r="H118" i="2"/>
  <c r="L118" i="2"/>
  <c r="P118" i="2"/>
  <c r="J119" i="2"/>
  <c r="B119" i="2"/>
  <c r="H119" i="2"/>
  <c r="L119" i="2"/>
  <c r="P119" i="2"/>
  <c r="J120" i="2"/>
  <c r="B120" i="2"/>
  <c r="H120" i="2"/>
  <c r="L120" i="2"/>
  <c r="P120" i="2"/>
  <c r="J121" i="2"/>
  <c r="B121" i="2"/>
  <c r="H121" i="2"/>
  <c r="L121" i="2"/>
  <c r="P121" i="2"/>
  <c r="J122" i="2"/>
  <c r="B122" i="2"/>
  <c r="H122" i="2"/>
  <c r="L122" i="2"/>
  <c r="P122" i="2"/>
  <c r="J123" i="2"/>
  <c r="B123" i="2"/>
  <c r="H123" i="2"/>
  <c r="L123" i="2"/>
  <c r="P123" i="2"/>
  <c r="J124" i="2"/>
  <c r="B124" i="2"/>
  <c r="H124" i="2"/>
  <c r="L124" i="2"/>
  <c r="P124" i="2"/>
  <c r="J125" i="2"/>
  <c r="B125" i="2"/>
  <c r="H125" i="2"/>
  <c r="L125" i="2"/>
  <c r="P125" i="2"/>
  <c r="J126" i="2"/>
  <c r="B126" i="2"/>
  <c r="H126" i="2"/>
  <c r="L126" i="2"/>
  <c r="P126" i="2"/>
  <c r="J127" i="2"/>
  <c r="B127" i="2"/>
  <c r="H127" i="2"/>
  <c r="L127" i="2"/>
  <c r="P127" i="2"/>
  <c r="J128" i="2"/>
  <c r="B128" i="2"/>
  <c r="H128" i="2"/>
  <c r="L128" i="2"/>
  <c r="P128" i="2"/>
  <c r="J129" i="2"/>
  <c r="B129" i="2"/>
  <c r="H129" i="2"/>
  <c r="L129" i="2"/>
  <c r="P129" i="2"/>
  <c r="J130" i="2"/>
  <c r="B130" i="2"/>
  <c r="H130" i="2"/>
  <c r="L130" i="2"/>
  <c r="P130" i="2"/>
  <c r="J131" i="2"/>
  <c r="B131" i="2"/>
  <c r="H131" i="2"/>
  <c r="L131" i="2"/>
  <c r="P131" i="2"/>
  <c r="J132" i="2"/>
  <c r="B132" i="2"/>
  <c r="H132" i="2"/>
  <c r="L132" i="2"/>
  <c r="P132" i="2"/>
  <c r="J133" i="2"/>
  <c r="B133" i="2"/>
  <c r="H133" i="2"/>
  <c r="L133" i="2"/>
  <c r="P133" i="2"/>
  <c r="J134" i="2"/>
  <c r="B134" i="2"/>
  <c r="H134" i="2"/>
  <c r="L134" i="2"/>
  <c r="P134" i="2"/>
  <c r="J135" i="2"/>
  <c r="B135" i="2"/>
  <c r="H135" i="2"/>
  <c r="L135" i="2"/>
  <c r="P135" i="2"/>
  <c r="J136" i="2"/>
  <c r="B136" i="2"/>
  <c r="H136" i="2"/>
  <c r="L136" i="2"/>
  <c r="P136" i="2"/>
  <c r="J137" i="2"/>
  <c r="B137" i="2"/>
  <c r="H137" i="2"/>
  <c r="L137" i="2"/>
  <c r="P137" i="2"/>
  <c r="J138" i="2"/>
  <c r="B138" i="2"/>
  <c r="H138" i="2"/>
  <c r="L138" i="2"/>
  <c r="P138" i="2"/>
  <c r="J139" i="2"/>
  <c r="B139" i="2"/>
  <c r="H139" i="2"/>
  <c r="L139" i="2"/>
  <c r="P139" i="2"/>
  <c r="J140" i="2"/>
  <c r="B140" i="2"/>
  <c r="H140" i="2"/>
  <c r="L140" i="2"/>
  <c r="P140" i="2"/>
  <c r="J141" i="2"/>
  <c r="B141" i="2"/>
  <c r="H141" i="2"/>
  <c r="L141" i="2"/>
  <c r="P141" i="2"/>
  <c r="J142" i="2"/>
  <c r="B142" i="2"/>
  <c r="H142" i="2"/>
  <c r="L142" i="2"/>
  <c r="P142" i="2"/>
  <c r="J143" i="2"/>
  <c r="B143" i="2"/>
  <c r="H143" i="2"/>
  <c r="L143" i="2"/>
  <c r="P143" i="2"/>
  <c r="J144" i="2"/>
  <c r="B144" i="2"/>
  <c r="H144" i="2"/>
  <c r="L144" i="2"/>
  <c r="P144" i="2"/>
  <c r="J145" i="2"/>
  <c r="B145" i="2"/>
  <c r="H145" i="2"/>
  <c r="L145" i="2"/>
  <c r="P145" i="2"/>
  <c r="J146" i="2"/>
  <c r="B146" i="2"/>
  <c r="H146" i="2"/>
  <c r="L146" i="2"/>
  <c r="P146" i="2"/>
  <c r="J147" i="2"/>
  <c r="B147" i="2"/>
  <c r="H147" i="2"/>
  <c r="L147" i="2"/>
  <c r="P147" i="2"/>
  <c r="J148" i="2"/>
  <c r="B148" i="2"/>
  <c r="H148" i="2"/>
  <c r="L148" i="2"/>
  <c r="P148" i="2"/>
  <c r="J149" i="2"/>
  <c r="B149" i="2"/>
  <c r="H149" i="2"/>
  <c r="L149" i="2"/>
  <c r="P149" i="2"/>
  <c r="J150" i="2"/>
  <c r="B150" i="2"/>
  <c r="H150" i="2"/>
  <c r="L150" i="2"/>
  <c r="P150" i="2"/>
  <c r="J151" i="2"/>
  <c r="B151" i="2"/>
  <c r="H151" i="2"/>
  <c r="L151" i="2"/>
  <c r="P151" i="2"/>
  <c r="J152" i="2"/>
  <c r="B152" i="2"/>
  <c r="H152" i="2"/>
  <c r="L152" i="2"/>
  <c r="P152" i="2"/>
  <c r="J153" i="2"/>
  <c r="B153" i="2"/>
  <c r="H153" i="2"/>
  <c r="L153" i="2"/>
  <c r="P153" i="2"/>
  <c r="J154" i="2"/>
  <c r="B154" i="2"/>
  <c r="H154" i="2"/>
  <c r="L154" i="2"/>
  <c r="P154" i="2"/>
  <c r="J155" i="2"/>
  <c r="B155" i="2"/>
  <c r="H155" i="2"/>
  <c r="L155" i="2"/>
  <c r="P155" i="2"/>
  <c r="J156" i="2"/>
  <c r="B156" i="2"/>
  <c r="H156" i="2"/>
  <c r="L156" i="2"/>
  <c r="P156" i="2"/>
  <c r="J157" i="2"/>
  <c r="B157" i="2"/>
  <c r="H157" i="2"/>
  <c r="L157" i="2"/>
  <c r="P157" i="2"/>
  <c r="J158" i="2"/>
  <c r="B158" i="2"/>
  <c r="H158" i="2"/>
  <c r="L158" i="2"/>
  <c r="P158" i="2"/>
  <c r="J159" i="2"/>
  <c r="B159" i="2"/>
  <c r="H159" i="2"/>
  <c r="L159" i="2"/>
  <c r="P159" i="2"/>
  <c r="J160" i="2"/>
  <c r="B160" i="2"/>
  <c r="H160" i="2"/>
  <c r="L160" i="2"/>
  <c r="P160" i="2"/>
  <c r="J161" i="2"/>
  <c r="B161" i="2"/>
  <c r="H161" i="2"/>
  <c r="L161" i="2"/>
  <c r="P161" i="2"/>
  <c r="J162" i="2"/>
  <c r="B162" i="2"/>
  <c r="H162" i="2"/>
  <c r="L162" i="2"/>
  <c r="P162" i="2"/>
  <c r="J163" i="2"/>
  <c r="B163" i="2"/>
  <c r="H163" i="2"/>
  <c r="L163" i="2"/>
  <c r="P163" i="2"/>
  <c r="J164" i="2"/>
  <c r="B164" i="2"/>
  <c r="H164" i="2"/>
  <c r="L164" i="2"/>
  <c r="P164" i="2"/>
  <c r="J165" i="2"/>
  <c r="B165" i="2"/>
  <c r="H165" i="2"/>
  <c r="L165" i="2"/>
  <c r="P165" i="2"/>
  <c r="J166" i="2"/>
  <c r="B166" i="2"/>
  <c r="H166" i="2"/>
  <c r="L166" i="2"/>
  <c r="P166" i="2"/>
  <c r="J167" i="2"/>
  <c r="B167" i="2"/>
  <c r="H167" i="2"/>
  <c r="L167" i="2"/>
  <c r="P167" i="2"/>
  <c r="J168" i="2"/>
  <c r="B168" i="2"/>
  <c r="H168" i="2"/>
  <c r="L168" i="2"/>
  <c r="P168" i="2"/>
  <c r="J169" i="2"/>
  <c r="B169" i="2"/>
  <c r="H169" i="2"/>
  <c r="L169" i="2"/>
  <c r="P169" i="2"/>
  <c r="J170" i="2"/>
  <c r="B170" i="2"/>
  <c r="H170" i="2"/>
  <c r="L170" i="2"/>
  <c r="P170" i="2"/>
  <c r="J171" i="2"/>
  <c r="B171" i="2"/>
  <c r="H171" i="2"/>
  <c r="L171" i="2"/>
  <c r="P171" i="2"/>
  <c r="J172" i="2"/>
  <c r="B172" i="2"/>
  <c r="H172" i="2"/>
  <c r="L172" i="2"/>
  <c r="P172" i="2"/>
  <c r="J173" i="2"/>
  <c r="B173" i="2"/>
  <c r="H173" i="2"/>
  <c r="L173" i="2"/>
  <c r="P173" i="2"/>
  <c r="J174" i="2"/>
  <c r="B174" i="2"/>
  <c r="H174" i="2"/>
  <c r="L174" i="2"/>
  <c r="P174" i="2"/>
  <c r="J175" i="2"/>
  <c r="B175" i="2"/>
  <c r="H175" i="2"/>
  <c r="L175" i="2"/>
  <c r="P175" i="2"/>
  <c r="J176" i="2"/>
  <c r="B176" i="2"/>
  <c r="H176" i="2"/>
  <c r="L176" i="2"/>
  <c r="P176" i="2"/>
  <c r="J177" i="2"/>
  <c r="B177" i="2"/>
  <c r="H177" i="2"/>
  <c r="L177" i="2"/>
  <c r="P177" i="2"/>
  <c r="J178" i="2"/>
  <c r="B178" i="2"/>
  <c r="H178" i="2"/>
  <c r="L178" i="2"/>
  <c r="P178" i="2"/>
  <c r="J179" i="2"/>
  <c r="B179" i="2"/>
  <c r="H179" i="2"/>
  <c r="L179" i="2"/>
  <c r="P179" i="2"/>
  <c r="J180" i="2"/>
  <c r="B180" i="2"/>
  <c r="H180" i="2"/>
  <c r="L180" i="2"/>
  <c r="P180" i="2"/>
  <c r="J181" i="2"/>
  <c r="B181" i="2"/>
  <c r="H181" i="2"/>
  <c r="L181" i="2"/>
  <c r="P181" i="2"/>
  <c r="J182" i="2"/>
  <c r="B182" i="2"/>
  <c r="H182" i="2"/>
  <c r="L182" i="2"/>
  <c r="P182" i="2"/>
  <c r="J183" i="2"/>
  <c r="B183" i="2"/>
  <c r="H183" i="2"/>
  <c r="L183" i="2"/>
  <c r="P183" i="2"/>
  <c r="J184" i="2"/>
  <c r="B184" i="2"/>
  <c r="H184" i="2"/>
  <c r="L184" i="2"/>
  <c r="P184" i="2"/>
  <c r="J185" i="2"/>
  <c r="B185" i="2"/>
  <c r="H185" i="2"/>
  <c r="L185" i="2"/>
  <c r="P185" i="2"/>
  <c r="J186" i="2"/>
  <c r="B186" i="2"/>
  <c r="H186" i="2"/>
  <c r="L186" i="2"/>
  <c r="P186" i="2"/>
  <c r="J187" i="2"/>
  <c r="B187" i="2"/>
  <c r="H187" i="2"/>
  <c r="L187" i="2"/>
  <c r="P187" i="2"/>
  <c r="J188" i="2"/>
  <c r="B188" i="2"/>
  <c r="H188" i="2"/>
  <c r="L188" i="2"/>
  <c r="P188" i="2"/>
  <c r="J189" i="2"/>
  <c r="B189" i="2"/>
  <c r="H189" i="2"/>
  <c r="L189" i="2"/>
  <c r="P189" i="2"/>
  <c r="J190" i="2"/>
  <c r="B190" i="2"/>
  <c r="H190" i="2"/>
  <c r="L190" i="2"/>
  <c r="P190" i="2"/>
  <c r="J191" i="2"/>
  <c r="B191" i="2"/>
  <c r="H191" i="2"/>
  <c r="L191" i="2"/>
  <c r="P191" i="2"/>
  <c r="J192" i="2"/>
  <c r="B192" i="2"/>
  <c r="H192" i="2"/>
  <c r="L192" i="2"/>
  <c r="P192" i="2"/>
  <c r="J193" i="2"/>
  <c r="B193" i="2"/>
  <c r="H193" i="2"/>
  <c r="L193" i="2"/>
  <c r="P193" i="2"/>
  <c r="J194" i="2"/>
  <c r="B194" i="2"/>
  <c r="H194" i="2"/>
  <c r="L194" i="2"/>
  <c r="P194" i="2"/>
  <c r="J195" i="2"/>
  <c r="B195" i="2"/>
  <c r="H195" i="2"/>
  <c r="L195" i="2"/>
  <c r="P195" i="2"/>
  <c r="J196" i="2"/>
  <c r="B196" i="2"/>
  <c r="H196" i="2"/>
  <c r="L196" i="2"/>
  <c r="P196" i="2"/>
  <c r="J197" i="2"/>
  <c r="B197" i="2"/>
  <c r="H197" i="2"/>
  <c r="L197" i="2"/>
  <c r="P197" i="2"/>
  <c r="J198" i="2"/>
  <c r="B198" i="2"/>
  <c r="H198" i="2"/>
  <c r="L198" i="2"/>
  <c r="P198" i="2"/>
  <c r="J199" i="2"/>
  <c r="B199" i="2"/>
  <c r="H199" i="2"/>
  <c r="L199" i="2"/>
  <c r="P199" i="2"/>
  <c r="J200" i="2"/>
  <c r="B200" i="2"/>
  <c r="H200" i="2"/>
  <c r="L200" i="2"/>
  <c r="P200" i="2"/>
  <c r="J201" i="2"/>
  <c r="B201" i="2"/>
  <c r="H201" i="2"/>
  <c r="L201" i="2"/>
  <c r="P201" i="2"/>
  <c r="J202" i="2"/>
  <c r="B202" i="2"/>
  <c r="H202" i="2"/>
  <c r="L202" i="2"/>
  <c r="P202" i="2"/>
  <c r="J203" i="2"/>
  <c r="B203" i="2"/>
  <c r="H203" i="2"/>
  <c r="L203" i="2"/>
  <c r="P203" i="2"/>
  <c r="J204" i="2"/>
  <c r="B204" i="2"/>
  <c r="H204" i="2"/>
  <c r="L204" i="2"/>
  <c r="P204" i="2"/>
  <c r="J205" i="2"/>
  <c r="B205" i="2"/>
  <c r="H205" i="2"/>
  <c r="L205" i="2"/>
  <c r="P205" i="2"/>
  <c r="J206" i="2"/>
  <c r="B206" i="2"/>
  <c r="H206" i="2"/>
  <c r="L206" i="2"/>
  <c r="P206" i="2"/>
  <c r="J207" i="2"/>
  <c r="B207" i="2"/>
  <c r="H207" i="2"/>
  <c r="L207" i="2"/>
  <c r="P207" i="2"/>
  <c r="J208" i="2"/>
  <c r="B208" i="2"/>
  <c r="H208" i="2"/>
  <c r="L208" i="2"/>
  <c r="P208" i="2"/>
  <c r="J209" i="2"/>
  <c r="B209" i="2"/>
  <c r="H209" i="2"/>
  <c r="L209" i="2"/>
  <c r="P209" i="2"/>
  <c r="J210" i="2"/>
  <c r="B210" i="2"/>
  <c r="H210" i="2"/>
  <c r="L210" i="2"/>
  <c r="P210" i="2"/>
  <c r="J211" i="2"/>
  <c r="B211" i="2"/>
  <c r="H211" i="2"/>
  <c r="L211" i="2"/>
  <c r="P211" i="2"/>
  <c r="J212" i="2"/>
  <c r="B212" i="2"/>
  <c r="H212" i="2"/>
  <c r="L212" i="2"/>
  <c r="P212" i="2"/>
  <c r="J213" i="2"/>
  <c r="B213" i="2"/>
  <c r="H213" i="2"/>
  <c r="L213" i="2"/>
  <c r="P213" i="2"/>
  <c r="J214" i="2"/>
  <c r="B214" i="2"/>
  <c r="H214" i="2"/>
  <c r="L214" i="2"/>
  <c r="P214" i="2"/>
  <c r="J215" i="2"/>
  <c r="B215" i="2"/>
  <c r="H215" i="2"/>
  <c r="L215" i="2"/>
  <c r="P215" i="2"/>
  <c r="J216" i="2"/>
  <c r="B216" i="2"/>
  <c r="H216" i="2"/>
  <c r="L216" i="2"/>
  <c r="P216" i="2"/>
  <c r="J217" i="2"/>
  <c r="B217" i="2"/>
  <c r="H217" i="2"/>
  <c r="L217" i="2"/>
  <c r="P217" i="2"/>
  <c r="J218" i="2"/>
  <c r="B218" i="2"/>
  <c r="H218" i="2"/>
  <c r="L218" i="2"/>
  <c r="P218" i="2"/>
  <c r="J219" i="2"/>
  <c r="B219" i="2"/>
  <c r="H219" i="2"/>
  <c r="L219" i="2"/>
  <c r="P219" i="2"/>
  <c r="J220" i="2"/>
  <c r="B220" i="2"/>
  <c r="H220" i="2"/>
  <c r="L220" i="2"/>
  <c r="P220" i="2"/>
  <c r="J221" i="2"/>
  <c r="B221" i="2"/>
  <c r="H221" i="2"/>
  <c r="L221" i="2"/>
  <c r="P221" i="2"/>
  <c r="J222" i="2"/>
  <c r="B222" i="2"/>
  <c r="H222" i="2"/>
  <c r="L222" i="2"/>
  <c r="P222" i="2"/>
  <c r="J223" i="2"/>
  <c r="B223" i="2"/>
  <c r="H223" i="2"/>
  <c r="L223" i="2"/>
  <c r="P223" i="2"/>
  <c r="J224" i="2"/>
  <c r="B224" i="2"/>
  <c r="H224" i="2"/>
  <c r="L224" i="2"/>
  <c r="P224" i="2"/>
  <c r="J225" i="2"/>
  <c r="B225" i="2"/>
  <c r="H225" i="2"/>
  <c r="L225" i="2"/>
  <c r="P225" i="2"/>
  <c r="J226" i="2"/>
  <c r="B226" i="2"/>
  <c r="H226" i="2"/>
  <c r="L226" i="2"/>
  <c r="P226" i="2"/>
  <c r="J227" i="2"/>
  <c r="B227" i="2"/>
  <c r="H227" i="2"/>
  <c r="L227" i="2"/>
  <c r="P227" i="2"/>
  <c r="J228" i="2"/>
  <c r="B228" i="2"/>
  <c r="H228" i="2"/>
  <c r="L228" i="2"/>
  <c r="P228" i="2"/>
  <c r="J229" i="2"/>
  <c r="B229" i="2"/>
  <c r="H229" i="2"/>
  <c r="L229" i="2"/>
  <c r="P229" i="2"/>
  <c r="J230" i="2"/>
  <c r="B230" i="2"/>
  <c r="H230" i="2"/>
  <c r="L230" i="2"/>
  <c r="P230" i="2"/>
  <c r="J231" i="2"/>
  <c r="B231" i="2"/>
  <c r="H231" i="2"/>
  <c r="L231" i="2"/>
  <c r="P231" i="2"/>
  <c r="J232" i="2"/>
  <c r="B232" i="2"/>
  <c r="H232" i="2"/>
  <c r="L232" i="2"/>
  <c r="P232" i="2"/>
  <c r="J233" i="2"/>
  <c r="B233" i="2"/>
  <c r="H233" i="2"/>
  <c r="L233" i="2"/>
  <c r="P233" i="2"/>
  <c r="J234" i="2"/>
  <c r="B234" i="2"/>
  <c r="H234" i="2"/>
  <c r="L234" i="2"/>
  <c r="P234" i="2"/>
  <c r="J235" i="2"/>
  <c r="B235" i="2"/>
  <c r="H235" i="2"/>
  <c r="L235" i="2"/>
  <c r="P235" i="2"/>
  <c r="J236" i="2"/>
  <c r="B236" i="2"/>
  <c r="H236" i="2"/>
  <c r="L236" i="2"/>
  <c r="P236" i="2"/>
  <c r="J237" i="2"/>
  <c r="B237" i="2"/>
  <c r="H237" i="2"/>
  <c r="L237" i="2"/>
  <c r="P237" i="2"/>
  <c r="B24" i="2"/>
  <c r="B26" i="2"/>
  <c r="I34" i="2"/>
  <c r="G34" i="2"/>
  <c r="K34" i="2"/>
  <c r="O34" i="2"/>
  <c r="I35" i="2"/>
  <c r="G35" i="2"/>
  <c r="K35" i="2"/>
  <c r="O35" i="2"/>
  <c r="I36" i="2"/>
  <c r="G36" i="2"/>
  <c r="K36" i="2"/>
  <c r="O36" i="2"/>
  <c r="I37" i="2"/>
  <c r="G37" i="2"/>
  <c r="K37" i="2"/>
  <c r="O37" i="2"/>
  <c r="I38" i="2"/>
  <c r="G38" i="2"/>
  <c r="K38" i="2"/>
  <c r="O38" i="2"/>
  <c r="I39" i="2"/>
  <c r="G39" i="2"/>
  <c r="K39" i="2"/>
  <c r="O39" i="2"/>
  <c r="I40" i="2"/>
  <c r="G40" i="2"/>
  <c r="K40" i="2"/>
  <c r="O40" i="2"/>
  <c r="I41" i="2"/>
  <c r="G41" i="2"/>
  <c r="K41" i="2"/>
  <c r="O41" i="2"/>
  <c r="I42" i="2"/>
  <c r="G42" i="2"/>
  <c r="K42" i="2"/>
  <c r="O42" i="2"/>
  <c r="I43" i="2"/>
  <c r="G43" i="2"/>
  <c r="K43" i="2"/>
  <c r="O43" i="2"/>
  <c r="I44" i="2"/>
  <c r="G44" i="2"/>
  <c r="K44" i="2"/>
  <c r="O44" i="2"/>
  <c r="I45" i="2"/>
  <c r="G45" i="2"/>
  <c r="K45" i="2"/>
  <c r="O45" i="2"/>
  <c r="I46" i="2"/>
  <c r="G46" i="2"/>
  <c r="K46" i="2"/>
  <c r="O46" i="2"/>
  <c r="I47" i="2"/>
  <c r="G47" i="2"/>
  <c r="K47" i="2"/>
  <c r="O47" i="2"/>
  <c r="I48" i="2"/>
  <c r="G48" i="2"/>
  <c r="K48" i="2"/>
  <c r="O48" i="2"/>
  <c r="I49" i="2"/>
  <c r="G49" i="2"/>
  <c r="K49" i="2"/>
  <c r="O49" i="2"/>
  <c r="I50" i="2"/>
  <c r="G50" i="2"/>
  <c r="K50" i="2"/>
  <c r="O50" i="2"/>
  <c r="I51" i="2"/>
  <c r="G51" i="2"/>
  <c r="K51" i="2"/>
  <c r="O51" i="2"/>
  <c r="I52" i="2"/>
  <c r="G52" i="2"/>
  <c r="K52" i="2"/>
  <c r="O52" i="2"/>
  <c r="I53" i="2"/>
  <c r="G53" i="2"/>
  <c r="K53" i="2"/>
  <c r="O53" i="2"/>
  <c r="I54" i="2"/>
  <c r="G54" i="2"/>
  <c r="K54" i="2"/>
  <c r="O54" i="2"/>
  <c r="I55" i="2"/>
  <c r="G55" i="2"/>
  <c r="K55" i="2"/>
  <c r="O55" i="2"/>
  <c r="I56" i="2"/>
  <c r="G56" i="2"/>
  <c r="K56" i="2"/>
  <c r="O56" i="2"/>
  <c r="I57" i="2"/>
  <c r="G57" i="2"/>
  <c r="K57" i="2"/>
  <c r="O57" i="2"/>
  <c r="I58" i="2"/>
  <c r="G58" i="2"/>
  <c r="K58" i="2"/>
  <c r="O58" i="2"/>
  <c r="I59" i="2"/>
  <c r="G59" i="2"/>
  <c r="K59" i="2"/>
  <c r="O59" i="2"/>
  <c r="I60" i="2"/>
  <c r="G60" i="2"/>
  <c r="K60" i="2"/>
  <c r="O60" i="2"/>
  <c r="I61" i="2"/>
  <c r="G61" i="2"/>
  <c r="K61" i="2"/>
  <c r="O61" i="2"/>
  <c r="I62" i="2"/>
  <c r="G62" i="2"/>
  <c r="K62" i="2"/>
  <c r="O62" i="2"/>
  <c r="I63" i="2"/>
  <c r="G63" i="2"/>
  <c r="K63" i="2"/>
  <c r="O63" i="2"/>
  <c r="I64" i="2"/>
  <c r="G64" i="2"/>
  <c r="K64" i="2"/>
  <c r="O64" i="2"/>
  <c r="I65" i="2"/>
  <c r="G65" i="2"/>
  <c r="K65" i="2"/>
  <c r="O65" i="2"/>
  <c r="I66" i="2"/>
  <c r="G66" i="2"/>
  <c r="K66" i="2"/>
  <c r="O66" i="2"/>
  <c r="I67" i="2"/>
  <c r="G67" i="2"/>
  <c r="K67" i="2"/>
  <c r="O67" i="2"/>
  <c r="I68" i="2"/>
  <c r="G68" i="2"/>
  <c r="K68" i="2"/>
  <c r="O68" i="2"/>
  <c r="I69" i="2"/>
  <c r="G69" i="2"/>
  <c r="K69" i="2"/>
  <c r="O69" i="2"/>
  <c r="I70" i="2"/>
  <c r="G70" i="2"/>
  <c r="K70" i="2"/>
  <c r="O70" i="2"/>
  <c r="I71" i="2"/>
  <c r="G71" i="2"/>
  <c r="K71" i="2"/>
  <c r="O71" i="2"/>
  <c r="I72" i="2"/>
  <c r="G72" i="2"/>
  <c r="K72" i="2"/>
  <c r="O72" i="2"/>
  <c r="I73" i="2"/>
  <c r="G73" i="2"/>
  <c r="K73" i="2"/>
  <c r="O73" i="2"/>
  <c r="I74" i="2"/>
  <c r="G74" i="2"/>
  <c r="K74" i="2"/>
  <c r="O74" i="2"/>
  <c r="I75" i="2"/>
  <c r="G75" i="2"/>
  <c r="K75" i="2"/>
  <c r="O75" i="2"/>
  <c r="I76" i="2"/>
  <c r="G76" i="2"/>
  <c r="K76" i="2"/>
  <c r="O76" i="2"/>
  <c r="I77" i="2"/>
  <c r="G77" i="2"/>
  <c r="K77" i="2"/>
  <c r="O77" i="2"/>
  <c r="I78" i="2"/>
  <c r="G78" i="2"/>
  <c r="K78" i="2"/>
  <c r="O78" i="2"/>
  <c r="I79" i="2"/>
  <c r="G79" i="2"/>
  <c r="K79" i="2"/>
  <c r="O79" i="2"/>
  <c r="I80" i="2"/>
  <c r="G80" i="2"/>
  <c r="K80" i="2"/>
  <c r="O80" i="2"/>
  <c r="I81" i="2"/>
  <c r="G81" i="2"/>
  <c r="K81" i="2"/>
  <c r="O81" i="2"/>
  <c r="I82" i="2"/>
  <c r="G82" i="2"/>
  <c r="K82" i="2"/>
  <c r="O82" i="2"/>
  <c r="I83" i="2"/>
  <c r="G83" i="2"/>
  <c r="K83" i="2"/>
  <c r="O83" i="2"/>
  <c r="I84" i="2"/>
  <c r="G84" i="2"/>
  <c r="K84" i="2"/>
  <c r="O84" i="2"/>
  <c r="I85" i="2"/>
  <c r="G85" i="2"/>
  <c r="K85" i="2"/>
  <c r="O85" i="2"/>
  <c r="I86" i="2"/>
  <c r="G86" i="2"/>
  <c r="K86" i="2"/>
  <c r="O86" i="2"/>
  <c r="I87" i="2"/>
  <c r="G87" i="2"/>
  <c r="K87" i="2"/>
  <c r="O87" i="2"/>
  <c r="I88" i="2"/>
  <c r="G88" i="2"/>
  <c r="K88" i="2"/>
  <c r="O88" i="2"/>
  <c r="I89" i="2"/>
  <c r="G89" i="2"/>
  <c r="K89" i="2"/>
  <c r="O89" i="2"/>
  <c r="I90" i="2"/>
  <c r="G90" i="2"/>
  <c r="K90" i="2"/>
  <c r="O90" i="2"/>
  <c r="I91" i="2"/>
  <c r="G91" i="2"/>
  <c r="K91" i="2"/>
  <c r="O91" i="2"/>
  <c r="I92" i="2"/>
  <c r="G92" i="2"/>
  <c r="K92" i="2"/>
  <c r="O92" i="2"/>
  <c r="I93" i="2"/>
  <c r="G93" i="2"/>
  <c r="K93" i="2"/>
  <c r="O93" i="2"/>
  <c r="I94" i="2"/>
  <c r="G94" i="2"/>
  <c r="K94" i="2"/>
  <c r="O94" i="2"/>
  <c r="I95" i="2"/>
  <c r="G95" i="2"/>
  <c r="K95" i="2"/>
  <c r="O95" i="2"/>
  <c r="I96" i="2"/>
  <c r="G96" i="2"/>
  <c r="K96" i="2"/>
  <c r="O96" i="2"/>
  <c r="I97" i="2"/>
  <c r="G97" i="2"/>
  <c r="K97" i="2"/>
  <c r="O97" i="2"/>
  <c r="I98" i="2"/>
  <c r="G98" i="2"/>
  <c r="K98" i="2"/>
  <c r="O98" i="2"/>
  <c r="I99" i="2"/>
  <c r="G99" i="2"/>
  <c r="K99" i="2"/>
  <c r="O99" i="2"/>
  <c r="I100" i="2"/>
  <c r="G100" i="2"/>
  <c r="K100" i="2"/>
  <c r="O100" i="2"/>
  <c r="I101" i="2"/>
  <c r="G101" i="2"/>
  <c r="K101" i="2"/>
  <c r="O101" i="2"/>
  <c r="I102" i="2"/>
  <c r="G102" i="2"/>
  <c r="K102" i="2"/>
  <c r="O102" i="2"/>
  <c r="I103" i="2"/>
  <c r="G103" i="2"/>
  <c r="K103" i="2"/>
  <c r="O103" i="2"/>
  <c r="I104" i="2"/>
  <c r="G104" i="2"/>
  <c r="K104" i="2"/>
  <c r="O104" i="2"/>
  <c r="I105" i="2"/>
  <c r="G105" i="2"/>
  <c r="K105" i="2"/>
  <c r="O105" i="2"/>
  <c r="I106" i="2"/>
  <c r="G106" i="2"/>
  <c r="K106" i="2"/>
  <c r="O106" i="2"/>
  <c r="I107" i="2"/>
  <c r="G107" i="2"/>
  <c r="K107" i="2"/>
  <c r="O107" i="2"/>
  <c r="I108" i="2"/>
  <c r="G108" i="2"/>
  <c r="K108" i="2"/>
  <c r="O108" i="2"/>
  <c r="I109" i="2"/>
  <c r="G109" i="2"/>
  <c r="K109" i="2"/>
  <c r="O109" i="2"/>
  <c r="I110" i="2"/>
  <c r="G110" i="2"/>
  <c r="K110" i="2"/>
  <c r="O110" i="2"/>
  <c r="I111" i="2"/>
  <c r="G111" i="2"/>
  <c r="K111" i="2"/>
  <c r="O111" i="2"/>
  <c r="I112" i="2"/>
  <c r="G112" i="2"/>
  <c r="K112" i="2"/>
  <c r="O112" i="2"/>
  <c r="I113" i="2"/>
  <c r="G113" i="2"/>
  <c r="K113" i="2"/>
  <c r="O113" i="2"/>
  <c r="I114" i="2"/>
  <c r="G114" i="2"/>
  <c r="K114" i="2"/>
  <c r="O114" i="2"/>
  <c r="I115" i="2"/>
  <c r="G115" i="2"/>
  <c r="K115" i="2"/>
  <c r="O115" i="2"/>
  <c r="I116" i="2"/>
  <c r="G116" i="2"/>
  <c r="K116" i="2"/>
  <c r="O116" i="2"/>
  <c r="I117" i="2"/>
  <c r="G117" i="2"/>
  <c r="K117" i="2"/>
  <c r="O117" i="2"/>
  <c r="I118" i="2"/>
  <c r="G118" i="2"/>
  <c r="K118" i="2"/>
  <c r="O118" i="2"/>
  <c r="I119" i="2"/>
  <c r="G119" i="2"/>
  <c r="K119" i="2"/>
  <c r="O119" i="2"/>
  <c r="I120" i="2"/>
  <c r="G120" i="2"/>
  <c r="K120" i="2"/>
  <c r="O120" i="2"/>
  <c r="I121" i="2"/>
  <c r="G121" i="2"/>
  <c r="K121" i="2"/>
  <c r="O121" i="2"/>
  <c r="I122" i="2"/>
  <c r="G122" i="2"/>
  <c r="K122" i="2"/>
  <c r="O122" i="2"/>
  <c r="I123" i="2"/>
  <c r="G123" i="2"/>
  <c r="K123" i="2"/>
  <c r="O123" i="2"/>
  <c r="I124" i="2"/>
  <c r="G124" i="2"/>
  <c r="K124" i="2"/>
  <c r="O124" i="2"/>
  <c r="I125" i="2"/>
  <c r="G125" i="2"/>
  <c r="K125" i="2"/>
  <c r="O125" i="2"/>
  <c r="I126" i="2"/>
  <c r="G126" i="2"/>
  <c r="K126" i="2"/>
  <c r="O126" i="2"/>
  <c r="I127" i="2"/>
  <c r="G127" i="2"/>
  <c r="K127" i="2"/>
  <c r="O127" i="2"/>
  <c r="I128" i="2"/>
  <c r="G128" i="2"/>
  <c r="K128" i="2"/>
  <c r="O128" i="2"/>
  <c r="I129" i="2"/>
  <c r="G129" i="2"/>
  <c r="K129" i="2"/>
  <c r="O129" i="2"/>
  <c r="I130" i="2"/>
  <c r="G130" i="2"/>
  <c r="K130" i="2"/>
  <c r="O130" i="2"/>
  <c r="I131" i="2"/>
  <c r="G131" i="2"/>
  <c r="K131" i="2"/>
  <c r="O131" i="2"/>
  <c r="I132" i="2"/>
  <c r="G132" i="2"/>
  <c r="K132" i="2"/>
  <c r="O132" i="2"/>
  <c r="I133" i="2"/>
  <c r="G133" i="2"/>
  <c r="K133" i="2"/>
  <c r="O133" i="2"/>
  <c r="I134" i="2"/>
  <c r="G134" i="2"/>
  <c r="K134" i="2"/>
  <c r="O134" i="2"/>
  <c r="I135" i="2"/>
  <c r="G135" i="2"/>
  <c r="K135" i="2"/>
  <c r="O135" i="2"/>
  <c r="I136" i="2"/>
  <c r="G136" i="2"/>
  <c r="K136" i="2"/>
  <c r="O136" i="2"/>
  <c r="I137" i="2"/>
  <c r="G137" i="2"/>
  <c r="K137" i="2"/>
  <c r="O137" i="2"/>
  <c r="I138" i="2"/>
  <c r="G138" i="2"/>
  <c r="K138" i="2"/>
  <c r="O138" i="2"/>
  <c r="I139" i="2"/>
  <c r="G139" i="2"/>
  <c r="K139" i="2"/>
  <c r="O139" i="2"/>
  <c r="I140" i="2"/>
  <c r="G140" i="2"/>
  <c r="K140" i="2"/>
  <c r="O140" i="2"/>
  <c r="I141" i="2"/>
  <c r="G141" i="2"/>
  <c r="K141" i="2"/>
  <c r="O141" i="2"/>
  <c r="I142" i="2"/>
  <c r="G142" i="2"/>
  <c r="K142" i="2"/>
  <c r="O142" i="2"/>
  <c r="I143" i="2"/>
  <c r="G143" i="2"/>
  <c r="K143" i="2"/>
  <c r="O143" i="2"/>
  <c r="I144" i="2"/>
  <c r="G144" i="2"/>
  <c r="K144" i="2"/>
  <c r="O144" i="2"/>
  <c r="I145" i="2"/>
  <c r="G145" i="2"/>
  <c r="K145" i="2"/>
  <c r="O145" i="2"/>
  <c r="I146" i="2"/>
  <c r="G146" i="2"/>
  <c r="K146" i="2"/>
  <c r="O146" i="2"/>
  <c r="I147" i="2"/>
  <c r="G147" i="2"/>
  <c r="K147" i="2"/>
  <c r="O147" i="2"/>
  <c r="I148" i="2"/>
  <c r="G148" i="2"/>
  <c r="K148" i="2"/>
  <c r="O148" i="2"/>
  <c r="I149" i="2"/>
  <c r="G149" i="2"/>
  <c r="K149" i="2"/>
  <c r="O149" i="2"/>
  <c r="I150" i="2"/>
  <c r="G150" i="2"/>
  <c r="K150" i="2"/>
  <c r="O150" i="2"/>
  <c r="I151" i="2"/>
  <c r="G151" i="2"/>
  <c r="K151" i="2"/>
  <c r="O151" i="2"/>
  <c r="I152" i="2"/>
  <c r="G152" i="2"/>
  <c r="K152" i="2"/>
  <c r="O152" i="2"/>
  <c r="I153" i="2"/>
  <c r="G153" i="2"/>
  <c r="K153" i="2"/>
  <c r="O153" i="2"/>
  <c r="I154" i="2"/>
  <c r="G154" i="2"/>
  <c r="K154" i="2"/>
  <c r="O154" i="2"/>
  <c r="I155" i="2"/>
  <c r="G155" i="2"/>
  <c r="K155" i="2"/>
  <c r="O155" i="2"/>
  <c r="I156" i="2"/>
  <c r="G156" i="2"/>
  <c r="K156" i="2"/>
  <c r="O156" i="2"/>
  <c r="I157" i="2"/>
  <c r="G157" i="2"/>
  <c r="K157" i="2"/>
  <c r="O157" i="2"/>
  <c r="I158" i="2"/>
  <c r="G158" i="2"/>
  <c r="K158" i="2"/>
  <c r="O158" i="2"/>
  <c r="I159" i="2"/>
  <c r="G159" i="2"/>
  <c r="K159" i="2"/>
  <c r="O159" i="2"/>
  <c r="I160" i="2"/>
  <c r="G160" i="2"/>
  <c r="K160" i="2"/>
  <c r="O160" i="2"/>
  <c r="I161" i="2"/>
  <c r="G161" i="2"/>
  <c r="K161" i="2"/>
  <c r="O161" i="2"/>
  <c r="I162" i="2"/>
  <c r="G162" i="2"/>
  <c r="K162" i="2"/>
  <c r="O162" i="2"/>
  <c r="I163" i="2"/>
  <c r="G163" i="2"/>
  <c r="K163" i="2"/>
  <c r="O163" i="2"/>
  <c r="I164" i="2"/>
  <c r="G164" i="2"/>
  <c r="K164" i="2"/>
  <c r="O164" i="2"/>
  <c r="I165" i="2"/>
  <c r="G165" i="2"/>
  <c r="K165" i="2"/>
  <c r="O165" i="2"/>
  <c r="I166" i="2"/>
  <c r="G166" i="2"/>
  <c r="K166" i="2"/>
  <c r="O166" i="2"/>
  <c r="I167" i="2"/>
  <c r="G167" i="2"/>
  <c r="K167" i="2"/>
  <c r="O167" i="2"/>
  <c r="I168" i="2"/>
  <c r="G168" i="2"/>
  <c r="K168" i="2"/>
  <c r="O168" i="2"/>
  <c r="I169" i="2"/>
  <c r="G169" i="2"/>
  <c r="K169" i="2"/>
  <c r="O169" i="2"/>
  <c r="I170" i="2"/>
  <c r="G170" i="2"/>
  <c r="K170" i="2"/>
  <c r="O170" i="2"/>
  <c r="I171" i="2"/>
  <c r="G171" i="2"/>
  <c r="K171" i="2"/>
  <c r="O171" i="2"/>
  <c r="I172" i="2"/>
  <c r="G172" i="2"/>
  <c r="K172" i="2"/>
  <c r="O172" i="2"/>
  <c r="I173" i="2"/>
  <c r="G173" i="2"/>
  <c r="K173" i="2"/>
  <c r="O173" i="2"/>
  <c r="I174" i="2"/>
  <c r="G174" i="2"/>
  <c r="K174" i="2"/>
  <c r="O174" i="2"/>
  <c r="I175" i="2"/>
  <c r="G175" i="2"/>
  <c r="K175" i="2"/>
  <c r="O175" i="2"/>
  <c r="I176" i="2"/>
  <c r="G176" i="2"/>
  <c r="K176" i="2"/>
  <c r="O176" i="2"/>
  <c r="I177" i="2"/>
  <c r="G177" i="2"/>
  <c r="K177" i="2"/>
  <c r="O177" i="2"/>
  <c r="I178" i="2"/>
  <c r="G178" i="2"/>
  <c r="K178" i="2"/>
  <c r="O178" i="2"/>
  <c r="I179" i="2"/>
  <c r="G179" i="2"/>
  <c r="K179" i="2"/>
  <c r="O179" i="2"/>
  <c r="I180" i="2"/>
  <c r="G180" i="2"/>
  <c r="K180" i="2"/>
  <c r="O180" i="2"/>
  <c r="I181" i="2"/>
  <c r="G181" i="2"/>
  <c r="K181" i="2"/>
  <c r="O181" i="2"/>
  <c r="I182" i="2"/>
  <c r="G182" i="2"/>
  <c r="K182" i="2"/>
  <c r="O182" i="2"/>
  <c r="I183" i="2"/>
  <c r="G183" i="2"/>
  <c r="K183" i="2"/>
  <c r="O183" i="2"/>
  <c r="I184" i="2"/>
  <c r="G184" i="2"/>
  <c r="K184" i="2"/>
  <c r="O184" i="2"/>
  <c r="I185" i="2"/>
  <c r="G185" i="2"/>
  <c r="K185" i="2"/>
  <c r="O185" i="2"/>
  <c r="I186" i="2"/>
  <c r="G186" i="2"/>
  <c r="K186" i="2"/>
  <c r="O186" i="2"/>
  <c r="I187" i="2"/>
  <c r="G187" i="2"/>
  <c r="K187" i="2"/>
  <c r="O187" i="2"/>
  <c r="I188" i="2"/>
  <c r="G188" i="2"/>
  <c r="K188" i="2"/>
  <c r="O188" i="2"/>
  <c r="I189" i="2"/>
  <c r="G189" i="2"/>
  <c r="K189" i="2"/>
  <c r="O189" i="2"/>
  <c r="I190" i="2"/>
  <c r="G190" i="2"/>
  <c r="K190" i="2"/>
  <c r="O190" i="2"/>
  <c r="I191" i="2"/>
  <c r="G191" i="2"/>
  <c r="K191" i="2"/>
  <c r="O191" i="2"/>
  <c r="I192" i="2"/>
  <c r="G192" i="2"/>
  <c r="K192" i="2"/>
  <c r="O192" i="2"/>
  <c r="I193" i="2"/>
  <c r="G193" i="2"/>
  <c r="K193" i="2"/>
  <c r="O193" i="2"/>
  <c r="I194" i="2"/>
  <c r="G194" i="2"/>
  <c r="K194" i="2"/>
  <c r="O194" i="2"/>
  <c r="I195" i="2"/>
  <c r="G195" i="2"/>
  <c r="K195" i="2"/>
  <c r="O195" i="2"/>
  <c r="I196" i="2"/>
  <c r="G196" i="2"/>
  <c r="K196" i="2"/>
  <c r="O196" i="2"/>
  <c r="I197" i="2"/>
  <c r="G197" i="2"/>
  <c r="K197" i="2"/>
  <c r="O197" i="2"/>
  <c r="I198" i="2"/>
  <c r="G198" i="2"/>
  <c r="K198" i="2"/>
  <c r="O198" i="2"/>
  <c r="I199" i="2"/>
  <c r="G199" i="2"/>
  <c r="K199" i="2"/>
  <c r="O199" i="2"/>
  <c r="I200" i="2"/>
  <c r="G200" i="2"/>
  <c r="K200" i="2"/>
  <c r="O200" i="2"/>
  <c r="I201" i="2"/>
  <c r="G201" i="2"/>
  <c r="K201" i="2"/>
  <c r="O201" i="2"/>
  <c r="I202" i="2"/>
  <c r="G202" i="2"/>
  <c r="K202" i="2"/>
  <c r="O202" i="2"/>
  <c r="I203" i="2"/>
  <c r="G203" i="2"/>
  <c r="K203" i="2"/>
  <c r="O203" i="2"/>
  <c r="I204" i="2"/>
  <c r="G204" i="2"/>
  <c r="K204" i="2"/>
  <c r="O204" i="2"/>
  <c r="I205" i="2"/>
  <c r="G205" i="2"/>
  <c r="K205" i="2"/>
  <c r="O205" i="2"/>
  <c r="I206" i="2"/>
  <c r="G206" i="2"/>
  <c r="K206" i="2"/>
  <c r="O206" i="2"/>
  <c r="I207" i="2"/>
  <c r="G207" i="2"/>
  <c r="K207" i="2"/>
  <c r="O207" i="2"/>
  <c r="I208" i="2"/>
  <c r="G208" i="2"/>
  <c r="K208" i="2"/>
  <c r="O208" i="2"/>
  <c r="I209" i="2"/>
  <c r="G209" i="2"/>
  <c r="K209" i="2"/>
  <c r="O209" i="2"/>
  <c r="I210" i="2"/>
  <c r="G210" i="2"/>
  <c r="K210" i="2"/>
  <c r="O210" i="2"/>
  <c r="I211" i="2"/>
  <c r="G211" i="2"/>
  <c r="K211" i="2"/>
  <c r="O211" i="2"/>
  <c r="I212" i="2"/>
  <c r="G212" i="2"/>
  <c r="K212" i="2"/>
  <c r="O212" i="2"/>
  <c r="I213" i="2"/>
  <c r="G213" i="2"/>
  <c r="K213" i="2"/>
  <c r="O213" i="2"/>
  <c r="I214" i="2"/>
  <c r="G214" i="2"/>
  <c r="K214" i="2"/>
  <c r="O214" i="2"/>
  <c r="I215" i="2"/>
  <c r="G215" i="2"/>
  <c r="K215" i="2"/>
  <c r="O215" i="2"/>
  <c r="I216" i="2"/>
  <c r="G216" i="2"/>
  <c r="K216" i="2"/>
  <c r="O216" i="2"/>
  <c r="I217" i="2"/>
  <c r="G217" i="2"/>
  <c r="K217" i="2"/>
  <c r="O217" i="2"/>
  <c r="I218" i="2"/>
  <c r="G218" i="2"/>
  <c r="K218" i="2"/>
  <c r="O218" i="2"/>
  <c r="I219" i="2"/>
  <c r="G219" i="2"/>
  <c r="K219" i="2"/>
  <c r="O219" i="2"/>
  <c r="I220" i="2"/>
  <c r="G220" i="2"/>
  <c r="K220" i="2"/>
  <c r="O220" i="2"/>
  <c r="I221" i="2"/>
  <c r="G221" i="2"/>
  <c r="K221" i="2"/>
  <c r="O221" i="2"/>
  <c r="I222" i="2"/>
  <c r="G222" i="2"/>
  <c r="K222" i="2"/>
  <c r="O222" i="2"/>
  <c r="I223" i="2"/>
  <c r="G223" i="2"/>
  <c r="K223" i="2"/>
  <c r="O223" i="2"/>
  <c r="I224" i="2"/>
  <c r="G224" i="2"/>
  <c r="K224" i="2"/>
  <c r="O224" i="2"/>
  <c r="I225" i="2"/>
  <c r="G225" i="2"/>
  <c r="K225" i="2"/>
  <c r="O225" i="2"/>
  <c r="I226" i="2"/>
  <c r="G226" i="2"/>
  <c r="K226" i="2"/>
  <c r="O226" i="2"/>
  <c r="I227" i="2"/>
  <c r="G227" i="2"/>
  <c r="K227" i="2"/>
  <c r="O227" i="2"/>
  <c r="I228" i="2"/>
  <c r="G228" i="2"/>
  <c r="K228" i="2"/>
  <c r="O228" i="2"/>
  <c r="I229" i="2"/>
  <c r="G229" i="2"/>
  <c r="K229" i="2"/>
  <c r="O229" i="2"/>
  <c r="I230" i="2"/>
  <c r="G230" i="2"/>
  <c r="K230" i="2"/>
  <c r="O230" i="2"/>
  <c r="I231" i="2"/>
  <c r="G231" i="2"/>
  <c r="K231" i="2"/>
  <c r="O231" i="2"/>
  <c r="I232" i="2"/>
  <c r="G232" i="2"/>
  <c r="K232" i="2"/>
  <c r="O232" i="2"/>
  <c r="I233" i="2"/>
  <c r="G233" i="2"/>
  <c r="K233" i="2"/>
  <c r="O233" i="2"/>
  <c r="I234" i="2"/>
  <c r="G234" i="2"/>
  <c r="K234" i="2"/>
  <c r="O234" i="2"/>
  <c r="I235" i="2"/>
  <c r="G235" i="2"/>
  <c r="K235" i="2"/>
  <c r="O235" i="2"/>
  <c r="I236" i="2"/>
  <c r="G236" i="2"/>
  <c r="K236" i="2"/>
  <c r="O236" i="2"/>
  <c r="I237" i="2"/>
  <c r="G237" i="2"/>
  <c r="K237" i="2"/>
  <c r="O237" i="2"/>
  <c r="B23" i="2"/>
  <c r="B25" i="2"/>
  <c r="C235" i="2"/>
  <c r="D235" i="2"/>
  <c r="E235" i="2"/>
  <c r="F235" i="2"/>
  <c r="N235" i="2"/>
  <c r="R235" i="2"/>
  <c r="M235" i="2"/>
  <c r="Q235" i="2"/>
  <c r="C236" i="2"/>
  <c r="D236" i="2"/>
  <c r="E236" i="2"/>
  <c r="F236" i="2"/>
  <c r="N236" i="2"/>
  <c r="R236" i="2"/>
  <c r="M236" i="2"/>
  <c r="Q236" i="2"/>
  <c r="C237" i="2"/>
  <c r="D237" i="2"/>
  <c r="E237" i="2"/>
  <c r="F237" i="2"/>
  <c r="N237" i="2"/>
  <c r="R237" i="2"/>
  <c r="M237" i="2"/>
  <c r="Q237" i="2"/>
  <c r="B4" i="2"/>
  <c r="C1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10" i="2"/>
  <c r="C8" i="2"/>
  <c r="C7" i="2"/>
  <c r="C6" i="2"/>
  <c r="C5" i="2"/>
  <c r="C4" i="2"/>
  <c r="C22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D93" i="2"/>
  <c r="C94" i="2"/>
  <c r="C95" i="2"/>
  <c r="C96" i="2"/>
  <c r="C97" i="2"/>
  <c r="C98" i="2"/>
  <c r="C99" i="2"/>
  <c r="C100" i="2"/>
  <c r="C101" i="2"/>
  <c r="D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34" i="2"/>
  <c r="Z9" i="1"/>
  <c r="X28" i="1"/>
  <c r="X32" i="1"/>
  <c r="X36" i="1"/>
  <c r="X44" i="1"/>
  <c r="X48" i="1"/>
  <c r="X52" i="1"/>
  <c r="X60" i="1"/>
  <c r="X64" i="1"/>
  <c r="X68" i="1"/>
  <c r="X76" i="1"/>
  <c r="X80" i="1"/>
  <c r="X84" i="1"/>
  <c r="X92" i="1"/>
  <c r="X96" i="1"/>
  <c r="X100" i="1"/>
  <c r="X108" i="1"/>
  <c r="X112" i="1"/>
  <c r="X116" i="1"/>
  <c r="X124" i="1"/>
  <c r="X128" i="1"/>
  <c r="X132" i="1"/>
  <c r="X140" i="1"/>
  <c r="X144" i="1"/>
  <c r="X148" i="1"/>
  <c r="X156" i="1"/>
  <c r="X160" i="1"/>
  <c r="X164" i="1"/>
  <c r="X172" i="1"/>
  <c r="X176" i="1"/>
  <c r="X180" i="1"/>
  <c r="X188" i="1"/>
  <c r="X192" i="1"/>
  <c r="X196" i="1"/>
  <c r="X204" i="1"/>
  <c r="X208" i="1"/>
  <c r="X212" i="1"/>
  <c r="X13" i="1"/>
  <c r="D35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133" i="2"/>
  <c r="D125" i="2"/>
  <c r="D117" i="2"/>
  <c r="D109" i="2"/>
  <c r="D127" i="2"/>
  <c r="D119" i="2"/>
  <c r="D111" i="2"/>
  <c r="D103" i="2"/>
  <c r="D95" i="2"/>
  <c r="D34" i="2"/>
  <c r="D129" i="2"/>
  <c r="D121" i="2"/>
  <c r="D113" i="2"/>
  <c r="D105" i="2"/>
  <c r="D97" i="2"/>
  <c r="D131" i="2"/>
  <c r="D123" i="2"/>
  <c r="D115" i="2"/>
  <c r="D107" i="2"/>
  <c r="D99" i="2"/>
  <c r="D91" i="2"/>
  <c r="D89" i="2"/>
  <c r="D87" i="2"/>
  <c r="D85" i="2"/>
  <c r="D83" i="2"/>
  <c r="D81" i="2"/>
  <c r="D79" i="2"/>
  <c r="D77" i="2"/>
  <c r="D75" i="2"/>
  <c r="D73" i="2"/>
  <c r="D71" i="2"/>
  <c r="D69" i="2"/>
  <c r="D67" i="2"/>
  <c r="D65" i="2"/>
  <c r="D63" i="2"/>
  <c r="D61" i="2"/>
  <c r="D59" i="2"/>
  <c r="D57" i="2"/>
  <c r="D55" i="2"/>
  <c r="D53" i="2"/>
  <c r="D51" i="2"/>
  <c r="D49" i="2"/>
  <c r="D47" i="2"/>
  <c r="D45" i="2"/>
  <c r="D43" i="2"/>
  <c r="D41" i="2"/>
  <c r="D39" i="2"/>
  <c r="D37" i="2"/>
  <c r="D134" i="2"/>
  <c r="D132" i="2"/>
  <c r="D130" i="2"/>
  <c r="D128" i="2"/>
  <c r="D126" i="2"/>
  <c r="D124" i="2"/>
  <c r="D122" i="2"/>
  <c r="D120" i="2"/>
  <c r="D118" i="2"/>
  <c r="D116" i="2"/>
  <c r="D114" i="2"/>
  <c r="D112" i="2"/>
  <c r="D110" i="2"/>
  <c r="D108" i="2"/>
  <c r="D106" i="2"/>
  <c r="D104" i="2"/>
  <c r="D102" i="2"/>
  <c r="D100" i="2"/>
  <c r="D98" i="2"/>
  <c r="D96" i="2"/>
  <c r="D94" i="2"/>
  <c r="D92" i="2"/>
  <c r="D90" i="2"/>
  <c r="D88" i="2"/>
  <c r="D86" i="2"/>
  <c r="D84" i="2"/>
  <c r="D82" i="2"/>
  <c r="D80" i="2"/>
  <c r="D78" i="2"/>
  <c r="D76" i="2"/>
  <c r="D74" i="2"/>
  <c r="D72" i="2"/>
  <c r="D70" i="2"/>
  <c r="D68" i="2"/>
  <c r="D66" i="2"/>
  <c r="D64" i="2"/>
  <c r="D62" i="2"/>
  <c r="D60" i="2"/>
  <c r="D58" i="2"/>
  <c r="D56" i="2"/>
  <c r="D54" i="2"/>
  <c r="D52" i="2"/>
  <c r="D50" i="2"/>
  <c r="D48" i="2"/>
  <c r="D46" i="2"/>
  <c r="D44" i="2"/>
  <c r="D42" i="2"/>
  <c r="D40" i="2"/>
  <c r="D38" i="2"/>
  <c r="D36" i="2"/>
  <c r="X200" i="1"/>
  <c r="X184" i="1"/>
  <c r="X168" i="1"/>
  <c r="X152" i="1"/>
  <c r="X136" i="1"/>
  <c r="X120" i="1"/>
  <c r="X104" i="1"/>
  <c r="X88" i="1"/>
  <c r="X72" i="1"/>
  <c r="X56" i="1"/>
  <c r="X40" i="1"/>
  <c r="X20" i="1"/>
  <c r="X211" i="1"/>
  <c r="X207" i="1"/>
  <c r="X203" i="1"/>
  <c r="X199" i="1"/>
  <c r="X195" i="1"/>
  <c r="X191" i="1"/>
  <c r="X187" i="1"/>
  <c r="X183" i="1"/>
  <c r="X179" i="1"/>
  <c r="X175" i="1"/>
  <c r="X171" i="1"/>
  <c r="X167" i="1"/>
  <c r="X163" i="1"/>
  <c r="X159" i="1"/>
  <c r="X155" i="1"/>
  <c r="X151" i="1"/>
  <c r="X147" i="1"/>
  <c r="X143" i="1"/>
  <c r="X139" i="1"/>
  <c r="X135" i="1"/>
  <c r="X131" i="1"/>
  <c r="X127" i="1"/>
  <c r="X123" i="1"/>
  <c r="X119" i="1"/>
  <c r="X115" i="1"/>
  <c r="X111" i="1"/>
  <c r="X107" i="1"/>
  <c r="X103" i="1"/>
  <c r="X99" i="1"/>
  <c r="X95" i="1"/>
  <c r="X91" i="1"/>
  <c r="X87" i="1"/>
  <c r="X83" i="1"/>
  <c r="X79" i="1"/>
  <c r="X75" i="1"/>
  <c r="X71" i="1"/>
  <c r="X67" i="1"/>
  <c r="X63" i="1"/>
  <c r="X59" i="1"/>
  <c r="X55" i="1"/>
  <c r="X51" i="1"/>
  <c r="X47" i="1"/>
  <c r="X43" i="1"/>
  <c r="X39" i="1"/>
  <c r="X35" i="1"/>
  <c r="X31" i="1"/>
  <c r="X27" i="1"/>
  <c r="X23" i="1"/>
  <c r="X19" i="1"/>
  <c r="X15" i="1"/>
  <c r="X24" i="1"/>
  <c r="X16" i="1"/>
  <c r="X12" i="1"/>
  <c r="X210" i="1"/>
  <c r="X206" i="1"/>
  <c r="X202" i="1"/>
  <c r="X198" i="1"/>
  <c r="X194" i="1"/>
  <c r="X190" i="1"/>
  <c r="X186" i="1"/>
  <c r="X182" i="1"/>
  <c r="X178" i="1"/>
  <c r="X174" i="1"/>
  <c r="X170" i="1"/>
  <c r="X166" i="1"/>
  <c r="X162" i="1"/>
  <c r="X158" i="1"/>
  <c r="X154" i="1"/>
  <c r="X150" i="1"/>
  <c r="X146" i="1"/>
  <c r="X142" i="1"/>
  <c r="X138" i="1"/>
  <c r="X134" i="1"/>
  <c r="X130" i="1"/>
  <c r="X126" i="1"/>
  <c r="X122" i="1"/>
  <c r="X118" i="1"/>
  <c r="X114" i="1"/>
  <c r="X110" i="1"/>
  <c r="X106" i="1"/>
  <c r="X102" i="1"/>
  <c r="X98" i="1"/>
  <c r="X94" i="1"/>
  <c r="X90" i="1"/>
  <c r="X86" i="1"/>
  <c r="X82" i="1"/>
  <c r="X78" i="1"/>
  <c r="X74" i="1"/>
  <c r="X70" i="1"/>
  <c r="X66" i="1"/>
  <c r="X62" i="1"/>
  <c r="X58" i="1"/>
  <c r="X54" i="1"/>
  <c r="X50" i="1"/>
  <c r="X46" i="1"/>
  <c r="X42" i="1"/>
  <c r="X38" i="1"/>
  <c r="X34" i="1"/>
  <c r="X30" i="1"/>
  <c r="X26" i="1"/>
  <c r="X22" i="1"/>
  <c r="X18" i="1"/>
  <c r="X14" i="1"/>
  <c r="X11" i="1"/>
  <c r="X209" i="1"/>
  <c r="X205" i="1"/>
  <c r="X201" i="1"/>
  <c r="X197" i="1"/>
  <c r="X193" i="1"/>
  <c r="X189" i="1"/>
  <c r="X185" i="1"/>
  <c r="X181" i="1"/>
  <c r="X177" i="1"/>
  <c r="X173" i="1"/>
  <c r="X169" i="1"/>
  <c r="X165" i="1"/>
  <c r="X161" i="1"/>
  <c r="X157" i="1"/>
  <c r="X153" i="1"/>
  <c r="X149" i="1"/>
  <c r="X145" i="1"/>
  <c r="X141" i="1"/>
  <c r="X137" i="1"/>
  <c r="X133" i="1"/>
  <c r="X129" i="1"/>
  <c r="X125" i="1"/>
  <c r="X121" i="1"/>
  <c r="X117" i="1"/>
  <c r="X113" i="1"/>
  <c r="X109" i="1"/>
  <c r="X105" i="1"/>
  <c r="X101" i="1"/>
  <c r="X97" i="1"/>
  <c r="X93" i="1"/>
  <c r="X89" i="1"/>
  <c r="X85" i="1"/>
  <c r="X81" i="1"/>
  <c r="X77" i="1"/>
  <c r="X73" i="1"/>
  <c r="X69" i="1"/>
  <c r="X65" i="1"/>
  <c r="X61" i="1"/>
  <c r="X57" i="1"/>
  <c r="X53" i="1"/>
  <c r="X49" i="1"/>
  <c r="X45" i="1"/>
  <c r="X41" i="1"/>
  <c r="X37" i="1"/>
  <c r="X33" i="1"/>
  <c r="X29" i="1"/>
  <c r="X25" i="1"/>
  <c r="X21" i="1"/>
  <c r="X17" i="1"/>
  <c r="Y7" i="1"/>
  <c r="AB8" i="1"/>
  <c r="AD165" i="1"/>
  <c r="F49" i="2"/>
  <c r="N49" i="2"/>
  <c r="R49" i="2"/>
  <c r="F177" i="2"/>
  <c r="N177" i="2"/>
  <c r="R177" i="2"/>
  <c r="F187" i="2"/>
  <c r="N187" i="2"/>
  <c r="R187" i="2"/>
  <c r="F190" i="2"/>
  <c r="N190" i="2"/>
  <c r="R190" i="2"/>
  <c r="F197" i="2"/>
  <c r="N197" i="2"/>
  <c r="R197" i="2"/>
  <c r="F199" i="2"/>
  <c r="N199" i="2"/>
  <c r="R199" i="2"/>
  <c r="F189" i="2"/>
  <c r="N189" i="2"/>
  <c r="R189" i="2"/>
  <c r="F207" i="2"/>
  <c r="N207" i="2"/>
  <c r="R207" i="2"/>
  <c r="F219" i="2"/>
  <c r="N219" i="2"/>
  <c r="R219" i="2"/>
  <c r="F158" i="2"/>
  <c r="N158" i="2"/>
  <c r="R158" i="2"/>
  <c r="F175" i="2"/>
  <c r="N175" i="2"/>
  <c r="R175" i="2"/>
  <c r="F206" i="2"/>
  <c r="N206" i="2"/>
  <c r="R206" i="2"/>
  <c r="F215" i="2"/>
  <c r="N215" i="2"/>
  <c r="R215" i="2"/>
  <c r="F223" i="2"/>
  <c r="N223" i="2"/>
  <c r="R223" i="2"/>
  <c r="F233" i="2"/>
  <c r="N233" i="2"/>
  <c r="R233" i="2"/>
  <c r="F212" i="2"/>
  <c r="N212" i="2"/>
  <c r="R212" i="2"/>
  <c r="F204" i="2"/>
  <c r="N204" i="2"/>
  <c r="R204" i="2"/>
  <c r="F196" i="2"/>
  <c r="N196" i="2"/>
  <c r="R196" i="2"/>
  <c r="F160" i="2"/>
  <c r="N160" i="2"/>
  <c r="R160" i="2"/>
  <c r="F152" i="2"/>
  <c r="N152" i="2"/>
  <c r="R152" i="2"/>
  <c r="F144" i="2"/>
  <c r="N144" i="2"/>
  <c r="R144" i="2"/>
  <c r="F231" i="2"/>
  <c r="N231" i="2"/>
  <c r="R231" i="2"/>
  <c r="F232" i="2"/>
  <c r="N232" i="2"/>
  <c r="R232" i="2"/>
  <c r="F208" i="2"/>
  <c r="N208" i="2"/>
  <c r="R208" i="2"/>
  <c r="F228" i="2"/>
  <c r="N228" i="2"/>
  <c r="R228" i="2"/>
  <c r="F179" i="2"/>
  <c r="N179" i="2"/>
  <c r="R179" i="2"/>
  <c r="F167" i="2"/>
  <c r="N167" i="2"/>
  <c r="R167" i="2"/>
  <c r="F151" i="2"/>
  <c r="N151" i="2"/>
  <c r="R151" i="2"/>
  <c r="F147" i="2"/>
  <c r="N147" i="2"/>
  <c r="R147" i="2"/>
  <c r="F143" i="2"/>
  <c r="N143" i="2"/>
  <c r="R143" i="2"/>
  <c r="F210" i="2"/>
  <c r="N210" i="2"/>
  <c r="R210" i="2"/>
  <c r="F174" i="2"/>
  <c r="N174" i="2"/>
  <c r="R174" i="2"/>
  <c r="F162" i="2"/>
  <c r="N162" i="2"/>
  <c r="R162" i="2"/>
  <c r="F150" i="2"/>
  <c r="N150" i="2"/>
  <c r="R150" i="2"/>
  <c r="F230" i="2"/>
  <c r="N230" i="2"/>
  <c r="R230" i="2"/>
  <c r="F227" i="2"/>
  <c r="N227" i="2"/>
  <c r="R227" i="2"/>
  <c r="F202" i="2"/>
  <c r="N202" i="2"/>
  <c r="R202" i="2"/>
  <c r="F198" i="2"/>
  <c r="N198" i="2"/>
  <c r="R198" i="2"/>
  <c r="F182" i="2"/>
  <c r="N182" i="2"/>
  <c r="R182" i="2"/>
  <c r="F161" i="2"/>
  <c r="N161" i="2"/>
  <c r="R161" i="2"/>
  <c r="F149" i="2"/>
  <c r="N149" i="2"/>
  <c r="R149" i="2"/>
  <c r="F145" i="2"/>
  <c r="N145" i="2"/>
  <c r="R145" i="2"/>
  <c r="F141" i="2"/>
  <c r="N141" i="2"/>
  <c r="R141" i="2"/>
  <c r="F192" i="2"/>
  <c r="N192" i="2"/>
  <c r="R192" i="2"/>
  <c r="F168" i="2"/>
  <c r="N168" i="2"/>
  <c r="R168" i="2"/>
  <c r="F148" i="2"/>
  <c r="N148" i="2"/>
  <c r="R148" i="2"/>
  <c r="F171" i="2"/>
  <c r="N171" i="2"/>
  <c r="R171" i="2"/>
  <c r="F142" i="2"/>
  <c r="N142" i="2"/>
  <c r="R142" i="2"/>
  <c r="F193" i="2"/>
  <c r="N193" i="2"/>
  <c r="R193" i="2"/>
  <c r="F220" i="2"/>
  <c r="N220" i="2"/>
  <c r="R220" i="2"/>
  <c r="F211" i="2"/>
  <c r="N211" i="2"/>
  <c r="R211" i="2"/>
  <c r="F216" i="2"/>
  <c r="N216" i="2"/>
  <c r="R216" i="2"/>
  <c r="F200" i="2"/>
  <c r="N200" i="2"/>
  <c r="R200" i="2"/>
  <c r="F164" i="2"/>
  <c r="N164" i="2"/>
  <c r="R164" i="2"/>
  <c r="F140" i="2"/>
  <c r="N140" i="2"/>
  <c r="R140" i="2"/>
  <c r="F181" i="2"/>
  <c r="N181" i="2"/>
  <c r="R181" i="2"/>
  <c r="F163" i="2"/>
  <c r="N163" i="2"/>
  <c r="R163" i="2"/>
  <c r="F155" i="2"/>
  <c r="N155" i="2"/>
  <c r="R155" i="2"/>
  <c r="F229" i="2"/>
  <c r="N229" i="2"/>
  <c r="R229" i="2"/>
  <c r="F225" i="2"/>
  <c r="N225" i="2"/>
  <c r="R225" i="2"/>
  <c r="F226" i="2"/>
  <c r="N226" i="2"/>
  <c r="R226" i="2"/>
  <c r="F222" i="2"/>
  <c r="N222" i="2"/>
  <c r="R222" i="2"/>
  <c r="F218" i="2"/>
  <c r="N218" i="2"/>
  <c r="R218" i="2"/>
  <c r="F214" i="2"/>
  <c r="N214" i="2"/>
  <c r="R214" i="2"/>
  <c r="F178" i="2"/>
  <c r="N178" i="2"/>
  <c r="R178" i="2"/>
  <c r="F185" i="2"/>
  <c r="N185" i="2"/>
  <c r="R185" i="2"/>
  <c r="F173" i="2"/>
  <c r="N173" i="2"/>
  <c r="R173" i="2"/>
  <c r="F205" i="2"/>
  <c r="N205" i="2"/>
  <c r="R205" i="2"/>
  <c r="F234" i="2"/>
  <c r="N234" i="2"/>
  <c r="R234" i="2"/>
  <c r="F194" i="2"/>
  <c r="N194" i="2"/>
  <c r="R194" i="2"/>
  <c r="F166" i="2"/>
  <c r="N166" i="2"/>
  <c r="R166" i="2"/>
  <c r="F138" i="2"/>
  <c r="N138" i="2"/>
  <c r="R138" i="2"/>
  <c r="F221" i="2"/>
  <c r="N221" i="2"/>
  <c r="R221" i="2"/>
  <c r="F195" i="2"/>
  <c r="N195" i="2"/>
  <c r="R195" i="2"/>
  <c r="F165" i="2"/>
  <c r="N165" i="2"/>
  <c r="R165" i="2"/>
  <c r="F137" i="2"/>
  <c r="N137" i="2"/>
  <c r="R137" i="2"/>
  <c r="F188" i="2"/>
  <c r="N188" i="2"/>
  <c r="R188" i="2"/>
  <c r="F180" i="2"/>
  <c r="N180" i="2"/>
  <c r="R180" i="2"/>
  <c r="F172" i="2"/>
  <c r="N172" i="2"/>
  <c r="R172" i="2"/>
  <c r="F136" i="2"/>
  <c r="N136" i="2"/>
  <c r="R136" i="2"/>
  <c r="F224" i="2"/>
  <c r="N224" i="2"/>
  <c r="R224" i="2"/>
  <c r="F176" i="2"/>
  <c r="N176" i="2"/>
  <c r="R176" i="2"/>
  <c r="F156" i="2"/>
  <c r="N156" i="2"/>
  <c r="R156" i="2"/>
  <c r="F209" i="2"/>
  <c r="N209" i="2"/>
  <c r="R209" i="2"/>
  <c r="F157" i="2"/>
  <c r="N157" i="2"/>
  <c r="R157" i="2"/>
  <c r="F183" i="2"/>
  <c r="N183" i="2"/>
  <c r="R183" i="2"/>
  <c r="F159" i="2"/>
  <c r="N159" i="2"/>
  <c r="R159" i="2"/>
  <c r="F139" i="2"/>
  <c r="N139" i="2"/>
  <c r="R139" i="2"/>
  <c r="F135" i="2"/>
  <c r="N135" i="2"/>
  <c r="R135" i="2"/>
  <c r="F213" i="2"/>
  <c r="N213" i="2"/>
  <c r="R213" i="2"/>
  <c r="F170" i="2"/>
  <c r="N170" i="2"/>
  <c r="R170" i="2"/>
  <c r="F154" i="2"/>
  <c r="N154" i="2"/>
  <c r="R154" i="2"/>
  <c r="F201" i="2"/>
  <c r="N201" i="2"/>
  <c r="R201" i="2"/>
  <c r="F191" i="2"/>
  <c r="N191" i="2"/>
  <c r="R191" i="2"/>
  <c r="F186" i="2"/>
  <c r="N186" i="2"/>
  <c r="R186" i="2"/>
  <c r="F169" i="2"/>
  <c r="N169" i="2"/>
  <c r="R169" i="2"/>
  <c r="F153" i="2"/>
  <c r="N153" i="2"/>
  <c r="R153" i="2"/>
  <c r="F184" i="2"/>
  <c r="N184" i="2"/>
  <c r="R184" i="2"/>
  <c r="F146" i="2"/>
  <c r="N146" i="2"/>
  <c r="R146" i="2"/>
  <c r="F217" i="2"/>
  <c r="N217" i="2"/>
  <c r="R217" i="2"/>
  <c r="F203" i="2"/>
  <c r="N203" i="2"/>
  <c r="R203" i="2"/>
  <c r="E162" i="2"/>
  <c r="M162" i="2"/>
  <c r="Q162" i="2"/>
  <c r="E185" i="2"/>
  <c r="M185" i="2"/>
  <c r="Q185" i="2"/>
  <c r="E205" i="2"/>
  <c r="M205" i="2"/>
  <c r="Q205" i="2"/>
  <c r="E209" i="2"/>
  <c r="M209" i="2"/>
  <c r="Q209" i="2"/>
  <c r="E183" i="2"/>
  <c r="M183" i="2"/>
  <c r="Q183" i="2"/>
  <c r="E211" i="2"/>
  <c r="M211" i="2"/>
  <c r="Q211" i="2"/>
  <c r="E231" i="2"/>
  <c r="M231" i="2"/>
  <c r="Q231" i="2"/>
  <c r="E180" i="2"/>
  <c r="M180" i="2"/>
  <c r="Q180" i="2"/>
  <c r="E224" i="2"/>
  <c r="M224" i="2"/>
  <c r="Q224" i="2"/>
  <c r="E184" i="2"/>
  <c r="M184" i="2"/>
  <c r="Q184" i="2"/>
  <c r="E164" i="2"/>
  <c r="M164" i="2"/>
  <c r="Q164" i="2"/>
  <c r="E140" i="2"/>
  <c r="M140" i="2"/>
  <c r="Q140" i="2"/>
  <c r="E232" i="2"/>
  <c r="M232" i="2"/>
  <c r="Q232" i="2"/>
  <c r="E222" i="2"/>
  <c r="M222" i="2"/>
  <c r="Q222" i="2"/>
  <c r="E217" i="2"/>
  <c r="M217" i="2"/>
  <c r="Q217" i="2"/>
  <c r="E201" i="2"/>
  <c r="M201" i="2"/>
  <c r="Q201" i="2"/>
  <c r="E191" i="2"/>
  <c r="M191" i="2"/>
  <c r="Q191" i="2"/>
  <c r="E175" i="2"/>
  <c r="M175" i="2"/>
  <c r="Q175" i="2"/>
  <c r="E163" i="2"/>
  <c r="M163" i="2"/>
  <c r="Q163" i="2"/>
  <c r="E206" i="2"/>
  <c r="M206" i="2"/>
  <c r="Q206" i="2"/>
  <c r="E187" i="2"/>
  <c r="M187" i="2"/>
  <c r="Q187" i="2"/>
  <c r="E194" i="2"/>
  <c r="M194" i="2"/>
  <c r="Q194" i="2"/>
  <c r="E173" i="2"/>
  <c r="M173" i="2"/>
  <c r="Q173" i="2"/>
  <c r="E157" i="2"/>
  <c r="M157" i="2"/>
  <c r="Q157" i="2"/>
  <c r="E170" i="2"/>
  <c r="M170" i="2"/>
  <c r="Q170" i="2"/>
  <c r="E226" i="2"/>
  <c r="M226" i="2"/>
  <c r="Q226" i="2"/>
  <c r="E221" i="2"/>
  <c r="M221" i="2"/>
  <c r="Q221" i="2"/>
  <c r="E189" i="2"/>
  <c r="M189" i="2"/>
  <c r="Q189" i="2"/>
  <c r="E143" i="2"/>
  <c r="M143" i="2"/>
  <c r="Q143" i="2"/>
  <c r="E219" i="2"/>
  <c r="M219" i="2"/>
  <c r="Q219" i="2"/>
  <c r="E207" i="2"/>
  <c r="M207" i="2"/>
  <c r="Q207" i="2"/>
  <c r="E225" i="2"/>
  <c r="M225" i="2"/>
  <c r="Q225" i="2"/>
  <c r="E213" i="2"/>
  <c r="M213" i="2"/>
  <c r="Q213" i="2"/>
  <c r="E145" i="2"/>
  <c r="M145" i="2"/>
  <c r="Q145" i="2"/>
  <c r="E193" i="2"/>
  <c r="M193" i="2"/>
  <c r="Q193" i="2"/>
  <c r="E188" i="2"/>
  <c r="M188" i="2"/>
  <c r="Q188" i="2"/>
  <c r="E172" i="2"/>
  <c r="M172" i="2"/>
  <c r="Q172" i="2"/>
  <c r="E136" i="2"/>
  <c r="M136" i="2"/>
  <c r="Q136" i="2"/>
  <c r="E227" i="2"/>
  <c r="M227" i="2"/>
  <c r="Q227" i="2"/>
  <c r="E195" i="2"/>
  <c r="M195" i="2"/>
  <c r="Q195" i="2"/>
  <c r="E176" i="2"/>
  <c r="M176" i="2"/>
  <c r="Q176" i="2"/>
  <c r="E156" i="2"/>
  <c r="M156" i="2"/>
  <c r="Q156" i="2"/>
  <c r="E218" i="2"/>
  <c r="M218" i="2"/>
  <c r="Q218" i="2"/>
  <c r="E202" i="2"/>
  <c r="M202" i="2"/>
  <c r="Q202" i="2"/>
  <c r="E161" i="2"/>
  <c r="M161" i="2"/>
  <c r="Q161" i="2"/>
  <c r="E139" i="2"/>
  <c r="M139" i="2"/>
  <c r="Q139" i="2"/>
  <c r="E135" i="2"/>
  <c r="M135" i="2"/>
  <c r="Q135" i="2"/>
  <c r="E233" i="2"/>
  <c r="M233" i="2"/>
  <c r="Q233" i="2"/>
  <c r="E197" i="2"/>
  <c r="M197" i="2"/>
  <c r="Q197" i="2"/>
  <c r="E167" i="2"/>
  <c r="M167" i="2"/>
  <c r="Q167" i="2"/>
  <c r="E190" i="2"/>
  <c r="M190" i="2"/>
  <c r="Q190" i="2"/>
  <c r="E158" i="2"/>
  <c r="M158" i="2"/>
  <c r="Q158" i="2"/>
  <c r="E154" i="2"/>
  <c r="M154" i="2"/>
  <c r="Q154" i="2"/>
  <c r="E234" i="2"/>
  <c r="M234" i="2"/>
  <c r="Q234" i="2"/>
  <c r="E210" i="2"/>
  <c r="M210" i="2"/>
  <c r="Q210" i="2"/>
  <c r="E159" i="2"/>
  <c r="M159" i="2"/>
  <c r="Q159" i="2"/>
  <c r="E153" i="2"/>
  <c r="M153" i="2"/>
  <c r="Q153" i="2"/>
  <c r="E160" i="2"/>
  <c r="M160" i="2"/>
  <c r="Q160" i="2"/>
  <c r="E208" i="2"/>
  <c r="M208" i="2"/>
  <c r="Q208" i="2"/>
  <c r="E147" i="2"/>
  <c r="M147" i="2"/>
  <c r="Q147" i="2"/>
  <c r="E223" i="2"/>
  <c r="M223" i="2"/>
  <c r="Q223" i="2"/>
  <c r="E150" i="2"/>
  <c r="M150" i="2"/>
  <c r="Q150" i="2"/>
  <c r="E149" i="2"/>
  <c r="M149" i="2"/>
  <c r="Q149" i="2"/>
  <c r="E212" i="2"/>
  <c r="M212" i="2"/>
  <c r="Q212" i="2"/>
  <c r="E204" i="2"/>
  <c r="M204" i="2"/>
  <c r="Q204" i="2"/>
  <c r="E216" i="2"/>
  <c r="M216" i="2"/>
  <c r="Q216" i="2"/>
  <c r="E200" i="2"/>
  <c r="M200" i="2"/>
  <c r="Q200" i="2"/>
  <c r="E192" i="2"/>
  <c r="M192" i="2"/>
  <c r="Q192" i="2"/>
  <c r="E168" i="2"/>
  <c r="M168" i="2"/>
  <c r="Q168" i="2"/>
  <c r="E148" i="2"/>
  <c r="M148" i="2"/>
  <c r="Q148" i="2"/>
  <c r="E230" i="2"/>
  <c r="M230" i="2"/>
  <c r="Q230" i="2"/>
  <c r="E214" i="2"/>
  <c r="M214" i="2"/>
  <c r="Q214" i="2"/>
  <c r="E198" i="2"/>
  <c r="M198" i="2"/>
  <c r="Q198" i="2"/>
  <c r="E171" i="2"/>
  <c r="M171" i="2"/>
  <c r="Q171" i="2"/>
  <c r="E199" i="2"/>
  <c r="M199" i="2"/>
  <c r="Q199" i="2"/>
  <c r="E178" i="2"/>
  <c r="M178" i="2"/>
  <c r="Q178" i="2"/>
  <c r="E166" i="2"/>
  <c r="M166" i="2"/>
  <c r="Q166" i="2"/>
  <c r="E146" i="2"/>
  <c r="M146" i="2"/>
  <c r="Q146" i="2"/>
  <c r="E142" i="2"/>
  <c r="M142" i="2"/>
  <c r="Q142" i="2"/>
  <c r="E138" i="2"/>
  <c r="M138" i="2"/>
  <c r="Q138" i="2"/>
  <c r="E229" i="2"/>
  <c r="M229" i="2"/>
  <c r="Q229" i="2"/>
  <c r="E155" i="2"/>
  <c r="M155" i="2"/>
  <c r="Q155" i="2"/>
  <c r="E181" i="2"/>
  <c r="M181" i="2"/>
  <c r="Q181" i="2"/>
  <c r="E177" i="2"/>
  <c r="M177" i="2"/>
  <c r="Q177" i="2"/>
  <c r="E165" i="2"/>
  <c r="M165" i="2"/>
  <c r="Q165" i="2"/>
  <c r="E137" i="2"/>
  <c r="M137" i="2"/>
  <c r="Q137" i="2"/>
  <c r="E182" i="2"/>
  <c r="M182" i="2"/>
  <c r="Q182" i="2"/>
  <c r="E228" i="2"/>
  <c r="M228" i="2"/>
  <c r="Q228" i="2"/>
  <c r="E220" i="2"/>
  <c r="M220" i="2"/>
  <c r="Q220" i="2"/>
  <c r="E196" i="2"/>
  <c r="M196" i="2"/>
  <c r="Q196" i="2"/>
  <c r="E152" i="2"/>
  <c r="M152" i="2"/>
  <c r="Q152" i="2"/>
  <c r="E144" i="2"/>
  <c r="M144" i="2"/>
  <c r="Q144" i="2"/>
  <c r="E203" i="2"/>
  <c r="M203" i="2"/>
  <c r="Q203" i="2"/>
  <c r="E169" i="2"/>
  <c r="M169" i="2"/>
  <c r="Q169" i="2"/>
  <c r="E179" i="2"/>
  <c r="M179" i="2"/>
  <c r="Q179" i="2"/>
  <c r="E151" i="2"/>
  <c r="M151" i="2"/>
  <c r="Q151" i="2"/>
  <c r="E215" i="2"/>
  <c r="M215" i="2"/>
  <c r="Q215" i="2"/>
  <c r="E174" i="2"/>
  <c r="M174" i="2"/>
  <c r="Q174" i="2"/>
  <c r="E141" i="2"/>
  <c r="M141" i="2"/>
  <c r="Q141" i="2"/>
  <c r="E186" i="2"/>
  <c r="M186" i="2"/>
  <c r="Q186" i="2"/>
  <c r="C12" i="2"/>
  <c r="F35" i="2"/>
  <c r="N35" i="2"/>
  <c r="R35" i="2"/>
  <c r="F99" i="2"/>
  <c r="N99" i="2"/>
  <c r="R99" i="2"/>
  <c r="F67" i="2"/>
  <c r="N67" i="2"/>
  <c r="R67" i="2"/>
  <c r="F131" i="2"/>
  <c r="N131" i="2"/>
  <c r="R131" i="2"/>
  <c r="F43" i="2"/>
  <c r="N43" i="2"/>
  <c r="R43" i="2"/>
  <c r="F75" i="2"/>
  <c r="N75" i="2"/>
  <c r="R75" i="2"/>
  <c r="F107" i="2"/>
  <c r="N107" i="2"/>
  <c r="R107" i="2"/>
  <c r="F61" i="2"/>
  <c r="N61" i="2"/>
  <c r="R61" i="2"/>
  <c r="F44" i="2"/>
  <c r="N44" i="2"/>
  <c r="R44" i="2"/>
  <c r="F76" i="2"/>
  <c r="N76" i="2"/>
  <c r="R76" i="2"/>
  <c r="F108" i="2"/>
  <c r="N108" i="2"/>
  <c r="R108" i="2"/>
  <c r="F51" i="2"/>
  <c r="N51" i="2"/>
  <c r="R51" i="2"/>
  <c r="F83" i="2"/>
  <c r="N83" i="2"/>
  <c r="R83" i="2"/>
  <c r="F115" i="2"/>
  <c r="N115" i="2"/>
  <c r="R115" i="2"/>
  <c r="F93" i="2"/>
  <c r="N93" i="2"/>
  <c r="R93" i="2"/>
  <c r="F57" i="2"/>
  <c r="N57" i="2"/>
  <c r="R57" i="2"/>
  <c r="F59" i="2"/>
  <c r="N59" i="2"/>
  <c r="R59" i="2"/>
  <c r="F91" i="2"/>
  <c r="N91" i="2"/>
  <c r="R91" i="2"/>
  <c r="F123" i="2"/>
  <c r="N123" i="2"/>
  <c r="R123" i="2"/>
  <c r="F125" i="2"/>
  <c r="N125" i="2"/>
  <c r="R125" i="2"/>
  <c r="F105" i="2"/>
  <c r="N105" i="2"/>
  <c r="R105" i="2"/>
  <c r="F60" i="2"/>
  <c r="N60" i="2"/>
  <c r="R60" i="2"/>
  <c r="F92" i="2"/>
  <c r="N92" i="2"/>
  <c r="R92" i="2"/>
  <c r="F124" i="2"/>
  <c r="N124" i="2"/>
  <c r="R124" i="2"/>
  <c r="F114" i="2"/>
  <c r="N114" i="2"/>
  <c r="R114" i="2"/>
  <c r="F130" i="2"/>
  <c r="N130" i="2"/>
  <c r="R130" i="2"/>
  <c r="F38" i="2"/>
  <c r="N38" i="2"/>
  <c r="R38" i="2"/>
  <c r="F46" i="2"/>
  <c r="N46" i="2"/>
  <c r="R46" i="2"/>
  <c r="F54" i="2"/>
  <c r="N54" i="2"/>
  <c r="R54" i="2"/>
  <c r="F62" i="2"/>
  <c r="N62" i="2"/>
  <c r="R62" i="2"/>
  <c r="F70" i="2"/>
  <c r="N70" i="2"/>
  <c r="R70" i="2"/>
  <c r="F78" i="2"/>
  <c r="N78" i="2"/>
  <c r="R78" i="2"/>
  <c r="F86" i="2"/>
  <c r="N86" i="2"/>
  <c r="R86" i="2"/>
  <c r="F94" i="2"/>
  <c r="N94" i="2"/>
  <c r="R94" i="2"/>
  <c r="F102" i="2"/>
  <c r="N102" i="2"/>
  <c r="R102" i="2"/>
  <c r="F110" i="2"/>
  <c r="N110" i="2"/>
  <c r="R110" i="2"/>
  <c r="F118" i="2"/>
  <c r="N118" i="2"/>
  <c r="R118" i="2"/>
  <c r="F126" i="2"/>
  <c r="N126" i="2"/>
  <c r="R126" i="2"/>
  <c r="F134" i="2"/>
  <c r="N134" i="2"/>
  <c r="R134" i="2"/>
  <c r="F42" i="2"/>
  <c r="N42" i="2"/>
  <c r="R42" i="2"/>
  <c r="F50" i="2"/>
  <c r="N50" i="2"/>
  <c r="R50" i="2"/>
  <c r="F58" i="2"/>
  <c r="N58" i="2"/>
  <c r="R58" i="2"/>
  <c r="F66" i="2"/>
  <c r="N66" i="2"/>
  <c r="R66" i="2"/>
  <c r="F74" i="2"/>
  <c r="N74" i="2"/>
  <c r="R74" i="2"/>
  <c r="F82" i="2"/>
  <c r="N82" i="2"/>
  <c r="R82" i="2"/>
  <c r="F90" i="2"/>
  <c r="N90" i="2"/>
  <c r="R90" i="2"/>
  <c r="F98" i="2"/>
  <c r="N98" i="2"/>
  <c r="R98" i="2"/>
  <c r="F106" i="2"/>
  <c r="N106" i="2"/>
  <c r="R106" i="2"/>
  <c r="F122" i="2"/>
  <c r="N122" i="2"/>
  <c r="R122" i="2"/>
  <c r="F47" i="2"/>
  <c r="N47" i="2"/>
  <c r="R47" i="2"/>
  <c r="F63" i="2"/>
  <c r="N63" i="2"/>
  <c r="R63" i="2"/>
  <c r="F79" i="2"/>
  <c r="N79" i="2"/>
  <c r="R79" i="2"/>
  <c r="F95" i="2"/>
  <c r="N95" i="2"/>
  <c r="R95" i="2"/>
  <c r="F111" i="2"/>
  <c r="N111" i="2"/>
  <c r="R111" i="2"/>
  <c r="F127" i="2"/>
  <c r="N127" i="2"/>
  <c r="R127" i="2"/>
  <c r="F37" i="2"/>
  <c r="N37" i="2"/>
  <c r="R37" i="2"/>
  <c r="F69" i="2"/>
  <c r="N69" i="2"/>
  <c r="R69" i="2"/>
  <c r="F101" i="2"/>
  <c r="N101" i="2"/>
  <c r="R101" i="2"/>
  <c r="F133" i="2"/>
  <c r="N133" i="2"/>
  <c r="R133" i="2"/>
  <c r="F73" i="2"/>
  <c r="N73" i="2"/>
  <c r="R73" i="2"/>
  <c r="F129" i="2"/>
  <c r="N129" i="2"/>
  <c r="R129" i="2"/>
  <c r="F40" i="2"/>
  <c r="N40" i="2"/>
  <c r="R40" i="2"/>
  <c r="F56" i="2"/>
  <c r="N56" i="2"/>
  <c r="R56" i="2"/>
  <c r="F72" i="2"/>
  <c r="N72" i="2"/>
  <c r="R72" i="2"/>
  <c r="F88" i="2"/>
  <c r="N88" i="2"/>
  <c r="R88" i="2"/>
  <c r="F104" i="2"/>
  <c r="N104" i="2"/>
  <c r="R104" i="2"/>
  <c r="F120" i="2"/>
  <c r="N120" i="2"/>
  <c r="R120" i="2"/>
  <c r="F34" i="2"/>
  <c r="N34" i="2"/>
  <c r="R34" i="2"/>
  <c r="F65" i="2"/>
  <c r="N65" i="2"/>
  <c r="R65" i="2"/>
  <c r="F97" i="2"/>
  <c r="N97" i="2"/>
  <c r="R97" i="2"/>
  <c r="F45" i="2"/>
  <c r="N45" i="2"/>
  <c r="R45" i="2"/>
  <c r="F77" i="2"/>
  <c r="N77" i="2"/>
  <c r="R77" i="2"/>
  <c r="F109" i="2"/>
  <c r="N109" i="2"/>
  <c r="R109" i="2"/>
  <c r="F81" i="2"/>
  <c r="N81" i="2"/>
  <c r="R81" i="2"/>
  <c r="F36" i="2"/>
  <c r="N36" i="2"/>
  <c r="R36" i="2"/>
  <c r="F52" i="2"/>
  <c r="N52" i="2"/>
  <c r="R52" i="2"/>
  <c r="F68" i="2"/>
  <c r="N68" i="2"/>
  <c r="R68" i="2"/>
  <c r="F84" i="2"/>
  <c r="N84" i="2"/>
  <c r="R84" i="2"/>
  <c r="F100" i="2"/>
  <c r="N100" i="2"/>
  <c r="R100" i="2"/>
  <c r="F116" i="2"/>
  <c r="N116" i="2"/>
  <c r="R116" i="2"/>
  <c r="F132" i="2"/>
  <c r="N132" i="2"/>
  <c r="R132" i="2"/>
  <c r="F113" i="2"/>
  <c r="N113" i="2"/>
  <c r="R113" i="2"/>
  <c r="F39" i="2"/>
  <c r="N39" i="2"/>
  <c r="R39" i="2"/>
  <c r="F55" i="2"/>
  <c r="N55" i="2"/>
  <c r="R55" i="2"/>
  <c r="F71" i="2"/>
  <c r="N71" i="2"/>
  <c r="R71" i="2"/>
  <c r="F87" i="2"/>
  <c r="N87" i="2"/>
  <c r="R87" i="2"/>
  <c r="F103" i="2"/>
  <c r="N103" i="2"/>
  <c r="R103" i="2"/>
  <c r="F119" i="2"/>
  <c r="N119" i="2"/>
  <c r="R119" i="2"/>
  <c r="F53" i="2"/>
  <c r="N53" i="2"/>
  <c r="R53" i="2"/>
  <c r="F85" i="2"/>
  <c r="N85" i="2"/>
  <c r="R85" i="2"/>
  <c r="F117" i="2"/>
  <c r="N117" i="2"/>
  <c r="R117" i="2"/>
  <c r="F41" i="2"/>
  <c r="N41" i="2"/>
  <c r="R41" i="2"/>
  <c r="F89" i="2"/>
  <c r="N89" i="2"/>
  <c r="R89" i="2"/>
  <c r="F48" i="2"/>
  <c r="N48" i="2"/>
  <c r="R48" i="2"/>
  <c r="F64" i="2"/>
  <c r="N64" i="2"/>
  <c r="R64" i="2"/>
  <c r="F80" i="2"/>
  <c r="N80" i="2"/>
  <c r="R80" i="2"/>
  <c r="F96" i="2"/>
  <c r="N96" i="2"/>
  <c r="R96" i="2"/>
  <c r="F112" i="2"/>
  <c r="N112" i="2"/>
  <c r="R112" i="2"/>
  <c r="F128" i="2"/>
  <c r="N128" i="2"/>
  <c r="R128" i="2"/>
  <c r="F121" i="2"/>
  <c r="N121" i="2"/>
  <c r="R121" i="2"/>
  <c r="E35" i="2"/>
  <c r="M35" i="2"/>
  <c r="Q35" i="2"/>
  <c r="E39" i="2"/>
  <c r="M39" i="2"/>
  <c r="Q39" i="2"/>
  <c r="E43" i="2"/>
  <c r="M43" i="2"/>
  <c r="Q43" i="2"/>
  <c r="E47" i="2"/>
  <c r="M47" i="2"/>
  <c r="Q47" i="2"/>
  <c r="E51" i="2"/>
  <c r="M51" i="2"/>
  <c r="Q51" i="2"/>
  <c r="E55" i="2"/>
  <c r="M55" i="2"/>
  <c r="Q55" i="2"/>
  <c r="E59" i="2"/>
  <c r="M59" i="2"/>
  <c r="Q59" i="2"/>
  <c r="E63" i="2"/>
  <c r="M63" i="2"/>
  <c r="Q63" i="2"/>
  <c r="E67" i="2"/>
  <c r="M67" i="2"/>
  <c r="Q67" i="2"/>
  <c r="E71" i="2"/>
  <c r="M71" i="2"/>
  <c r="Q71" i="2"/>
  <c r="E75" i="2"/>
  <c r="M75" i="2"/>
  <c r="Q75" i="2"/>
  <c r="E79" i="2"/>
  <c r="M79" i="2"/>
  <c r="Q79" i="2"/>
  <c r="E83" i="2"/>
  <c r="M83" i="2"/>
  <c r="Q83" i="2"/>
  <c r="E87" i="2"/>
  <c r="M87" i="2"/>
  <c r="Q87" i="2"/>
  <c r="E91" i="2"/>
  <c r="M91" i="2"/>
  <c r="Q91" i="2"/>
  <c r="E95" i="2"/>
  <c r="M95" i="2"/>
  <c r="Q95" i="2"/>
  <c r="E99" i="2"/>
  <c r="M99" i="2"/>
  <c r="Q99" i="2"/>
  <c r="E103" i="2"/>
  <c r="M103" i="2"/>
  <c r="Q103" i="2"/>
  <c r="E107" i="2"/>
  <c r="M107" i="2"/>
  <c r="Q107" i="2"/>
  <c r="E111" i="2"/>
  <c r="M111" i="2"/>
  <c r="Q111" i="2"/>
  <c r="E115" i="2"/>
  <c r="M115" i="2"/>
  <c r="Q115" i="2"/>
  <c r="E119" i="2"/>
  <c r="M119" i="2"/>
  <c r="Q119" i="2"/>
  <c r="E123" i="2"/>
  <c r="M123" i="2"/>
  <c r="Q123" i="2"/>
  <c r="E127" i="2"/>
  <c r="M127" i="2"/>
  <c r="Q127" i="2"/>
  <c r="E131" i="2"/>
  <c r="M131" i="2"/>
  <c r="Q131" i="2"/>
  <c r="E34" i="2"/>
  <c r="M34" i="2"/>
  <c r="Q34" i="2"/>
  <c r="E134" i="2"/>
  <c r="M134" i="2"/>
  <c r="Q134" i="2"/>
  <c r="E36" i="2"/>
  <c r="M36" i="2"/>
  <c r="Q36" i="2"/>
  <c r="E40" i="2"/>
  <c r="M40" i="2"/>
  <c r="Q40" i="2"/>
  <c r="E44" i="2"/>
  <c r="M44" i="2"/>
  <c r="Q44" i="2"/>
  <c r="E48" i="2"/>
  <c r="M48" i="2"/>
  <c r="Q48" i="2"/>
  <c r="E52" i="2"/>
  <c r="M52" i="2"/>
  <c r="Q52" i="2"/>
  <c r="E56" i="2"/>
  <c r="M56" i="2"/>
  <c r="Q56" i="2"/>
  <c r="E60" i="2"/>
  <c r="M60" i="2"/>
  <c r="Q60" i="2"/>
  <c r="E64" i="2"/>
  <c r="M64" i="2"/>
  <c r="Q64" i="2"/>
  <c r="E68" i="2"/>
  <c r="M68" i="2"/>
  <c r="Q68" i="2"/>
  <c r="E72" i="2"/>
  <c r="M72" i="2"/>
  <c r="Q72" i="2"/>
  <c r="E76" i="2"/>
  <c r="M76" i="2"/>
  <c r="Q76" i="2"/>
  <c r="E80" i="2"/>
  <c r="M80" i="2"/>
  <c r="Q80" i="2"/>
  <c r="E84" i="2"/>
  <c r="M84" i="2"/>
  <c r="Q84" i="2"/>
  <c r="E88" i="2"/>
  <c r="M88" i="2"/>
  <c r="Q88" i="2"/>
  <c r="E92" i="2"/>
  <c r="M92" i="2"/>
  <c r="Q92" i="2"/>
  <c r="E96" i="2"/>
  <c r="M96" i="2"/>
  <c r="Q96" i="2"/>
  <c r="E100" i="2"/>
  <c r="M100" i="2"/>
  <c r="Q100" i="2"/>
  <c r="E104" i="2"/>
  <c r="M104" i="2"/>
  <c r="Q104" i="2"/>
  <c r="E108" i="2"/>
  <c r="M108" i="2"/>
  <c r="Q108" i="2"/>
  <c r="E112" i="2"/>
  <c r="M112" i="2"/>
  <c r="Q112" i="2"/>
  <c r="E116" i="2"/>
  <c r="M116" i="2"/>
  <c r="Q116" i="2"/>
  <c r="E120" i="2"/>
  <c r="M120" i="2"/>
  <c r="Q120" i="2"/>
  <c r="E124" i="2"/>
  <c r="M124" i="2"/>
  <c r="Q124" i="2"/>
  <c r="E128" i="2"/>
  <c r="M128" i="2"/>
  <c r="Q128" i="2"/>
  <c r="E132" i="2"/>
  <c r="M132" i="2"/>
  <c r="Q132" i="2"/>
  <c r="E42" i="2"/>
  <c r="M42" i="2"/>
  <c r="Q42" i="2"/>
  <c r="E50" i="2"/>
  <c r="M50" i="2"/>
  <c r="Q50" i="2"/>
  <c r="E54" i="2"/>
  <c r="M54" i="2"/>
  <c r="Q54" i="2"/>
  <c r="E62" i="2"/>
  <c r="M62" i="2"/>
  <c r="Q62" i="2"/>
  <c r="E70" i="2"/>
  <c r="M70" i="2"/>
  <c r="Q70" i="2"/>
  <c r="E82" i="2"/>
  <c r="M82" i="2"/>
  <c r="Q82" i="2"/>
  <c r="E90" i="2"/>
  <c r="M90" i="2"/>
  <c r="Q90" i="2"/>
  <c r="E98" i="2"/>
  <c r="M98" i="2"/>
  <c r="Q98" i="2"/>
  <c r="E106" i="2"/>
  <c r="M106" i="2"/>
  <c r="Q106" i="2"/>
  <c r="E114" i="2"/>
  <c r="M114" i="2"/>
  <c r="Q114" i="2"/>
  <c r="E118" i="2"/>
  <c r="M118" i="2"/>
  <c r="Q118" i="2"/>
  <c r="E126" i="2"/>
  <c r="M126" i="2"/>
  <c r="Q126" i="2"/>
  <c r="E37" i="2"/>
  <c r="M37" i="2"/>
  <c r="Q37" i="2"/>
  <c r="E41" i="2"/>
  <c r="M41" i="2"/>
  <c r="Q41" i="2"/>
  <c r="E45" i="2"/>
  <c r="M45" i="2"/>
  <c r="Q45" i="2"/>
  <c r="E49" i="2"/>
  <c r="M49" i="2"/>
  <c r="Q49" i="2"/>
  <c r="E53" i="2"/>
  <c r="M53" i="2"/>
  <c r="Q53" i="2"/>
  <c r="E57" i="2"/>
  <c r="M57" i="2"/>
  <c r="Q57" i="2"/>
  <c r="E61" i="2"/>
  <c r="M61" i="2"/>
  <c r="Q61" i="2"/>
  <c r="E65" i="2"/>
  <c r="M65" i="2"/>
  <c r="Q65" i="2"/>
  <c r="E69" i="2"/>
  <c r="M69" i="2"/>
  <c r="Q69" i="2"/>
  <c r="E73" i="2"/>
  <c r="M73" i="2"/>
  <c r="Q73" i="2"/>
  <c r="E77" i="2"/>
  <c r="M77" i="2"/>
  <c r="Q77" i="2"/>
  <c r="E81" i="2"/>
  <c r="M81" i="2"/>
  <c r="Q81" i="2"/>
  <c r="E85" i="2"/>
  <c r="M85" i="2"/>
  <c r="Q85" i="2"/>
  <c r="E89" i="2"/>
  <c r="M89" i="2"/>
  <c r="Q89" i="2"/>
  <c r="E93" i="2"/>
  <c r="M93" i="2"/>
  <c r="Q93" i="2"/>
  <c r="E97" i="2"/>
  <c r="M97" i="2"/>
  <c r="Q97" i="2"/>
  <c r="E101" i="2"/>
  <c r="M101" i="2"/>
  <c r="Q101" i="2"/>
  <c r="E105" i="2"/>
  <c r="M105" i="2"/>
  <c r="Q105" i="2"/>
  <c r="E109" i="2"/>
  <c r="M109" i="2"/>
  <c r="Q109" i="2"/>
  <c r="E113" i="2"/>
  <c r="M113" i="2"/>
  <c r="Q113" i="2"/>
  <c r="E117" i="2"/>
  <c r="M117" i="2"/>
  <c r="Q117" i="2"/>
  <c r="E121" i="2"/>
  <c r="M121" i="2"/>
  <c r="Q121" i="2"/>
  <c r="E125" i="2"/>
  <c r="M125" i="2"/>
  <c r="Q125" i="2"/>
  <c r="E129" i="2"/>
  <c r="M129" i="2"/>
  <c r="Q129" i="2"/>
  <c r="E133" i="2"/>
  <c r="M133" i="2"/>
  <c r="Q133" i="2"/>
  <c r="E38" i="2"/>
  <c r="M38" i="2"/>
  <c r="Q38" i="2"/>
  <c r="E46" i="2"/>
  <c r="M46" i="2"/>
  <c r="Q46" i="2"/>
  <c r="E58" i="2"/>
  <c r="M58" i="2"/>
  <c r="Q58" i="2"/>
  <c r="E66" i="2"/>
  <c r="M66" i="2"/>
  <c r="Q66" i="2"/>
  <c r="E74" i="2"/>
  <c r="M74" i="2"/>
  <c r="Q74" i="2"/>
  <c r="E78" i="2"/>
  <c r="M78" i="2"/>
  <c r="Q78" i="2"/>
  <c r="E86" i="2"/>
  <c r="M86" i="2"/>
  <c r="Q86" i="2"/>
  <c r="E94" i="2"/>
  <c r="M94" i="2"/>
  <c r="Q94" i="2"/>
  <c r="E102" i="2"/>
  <c r="M102" i="2"/>
  <c r="Q102" i="2"/>
  <c r="E110" i="2"/>
  <c r="M110" i="2"/>
  <c r="Q110" i="2"/>
  <c r="E122" i="2"/>
  <c r="M122" i="2"/>
  <c r="Q122" i="2"/>
  <c r="E130" i="2"/>
  <c r="M130" i="2"/>
  <c r="Q130" i="2"/>
  <c r="B12" i="2"/>
  <c r="AB7" i="1"/>
  <c r="AA8" i="1"/>
  <c r="AA7" i="1"/>
  <c r="Z8" i="1"/>
  <c r="Z7" i="1"/>
  <c r="N4" i="1"/>
  <c r="C4" i="1"/>
  <c r="Q4" i="1"/>
  <c r="R4" i="1"/>
  <c r="W4" i="1"/>
  <c r="AQ4" i="1"/>
  <c r="T4" i="1"/>
  <c r="AN4" i="1"/>
  <c r="U4" i="1"/>
  <c r="AO4" i="1"/>
  <c r="V4" i="1"/>
  <c r="AP4" i="1"/>
  <c r="N3" i="1"/>
  <c r="C3" i="1"/>
  <c r="Q3" i="1"/>
  <c r="R3" i="1"/>
  <c r="U3" i="1"/>
  <c r="AO3" i="1"/>
  <c r="V3" i="1"/>
  <c r="AP3" i="1"/>
  <c r="W3" i="1"/>
  <c r="AQ3" i="1"/>
  <c r="T3" i="1"/>
  <c r="AN3" i="1"/>
  <c r="AC4" i="1"/>
  <c r="AH4" i="1"/>
  <c r="AD4" i="1"/>
  <c r="AI4" i="1"/>
  <c r="AE4" i="1"/>
  <c r="AJ4" i="1"/>
  <c r="AF4" i="1"/>
  <c r="AK4" i="1"/>
  <c r="AG4" i="1"/>
  <c r="AL4" i="1"/>
  <c r="AC3" i="1"/>
  <c r="AH3" i="1"/>
  <c r="AD3" i="1"/>
  <c r="AI3" i="1"/>
  <c r="AE3" i="1"/>
  <c r="AJ3" i="1"/>
  <c r="AF3" i="1"/>
  <c r="AK3" i="1"/>
  <c r="AG3" i="1"/>
  <c r="AL3" i="1"/>
  <c r="P3" i="1"/>
  <c r="AC7" i="1"/>
  <c r="AC8" i="1"/>
  <c r="S4" i="1"/>
  <c r="S3" i="1"/>
</calcChain>
</file>

<file path=xl/sharedStrings.xml><?xml version="1.0" encoding="utf-8"?>
<sst xmlns="http://schemas.openxmlformats.org/spreadsheetml/2006/main" count="522" uniqueCount="261">
  <si>
    <t>Massa (kg)</t>
  </si>
  <si>
    <t>Besar Gaya (N)</t>
  </si>
  <si>
    <t>Lokasi Gaya (m)</t>
  </si>
  <si>
    <t>Panjang Batang (m)</t>
  </si>
  <si>
    <t>Resultan Gaya Akibat Massa Batang (N)</t>
  </si>
  <si>
    <t>xi = 0</t>
  </si>
  <si>
    <t>xi = x</t>
  </si>
  <si>
    <t>xi = L</t>
  </si>
  <si>
    <t>xi ~ L</t>
  </si>
  <si>
    <t>Ax (N)</t>
  </si>
  <si>
    <t>Nx (N)</t>
  </si>
  <si>
    <t>By (N)</t>
  </si>
  <si>
    <t>Ay (N)</t>
  </si>
  <si>
    <t>Gaya Dalam Vertikal (N)</t>
  </si>
  <si>
    <t>xi ~ x</t>
  </si>
  <si>
    <t>Gaya Dalam Horizontal (N)</t>
  </si>
  <si>
    <t>Momen Lentur Dalam (Nm)</t>
  </si>
  <si>
    <t>Total Tegangan Normal Arah Sumbu x (N/m2)</t>
  </si>
  <si>
    <t>Penampang : Massa per Satuan Panjang (kg/m)</t>
  </si>
  <si>
    <t>Nama Penampang</t>
  </si>
  <si>
    <t>I 100 ( 100 x 50 )</t>
  </si>
  <si>
    <t>Penampang : h (mm)</t>
  </si>
  <si>
    <t>Penampang : b (mm)</t>
  </si>
  <si>
    <t>Penampang : Tebal Tengah Batang (mm)</t>
  </si>
  <si>
    <t>Penampang : Luas Penampang (cm2)</t>
  </si>
  <si>
    <t>Penampang : Ix (cm4)</t>
  </si>
  <si>
    <t>Nama Material</t>
  </si>
  <si>
    <t>Baja SS 34</t>
  </si>
  <si>
    <t>Material : Kuat Tarik (N/mm2)</t>
  </si>
  <si>
    <t>Total Tegangan Normal Arah Sumbu y (N/m2)</t>
  </si>
  <si>
    <t>x</t>
  </si>
  <si>
    <t>Mx</t>
  </si>
  <si>
    <t>RA</t>
  </si>
  <si>
    <t>q</t>
  </si>
  <si>
    <t>P</t>
  </si>
  <si>
    <t>a</t>
  </si>
  <si>
    <t>L</t>
  </si>
  <si>
    <t>xmax</t>
  </si>
  <si>
    <t>dif &lt; a</t>
  </si>
  <si>
    <t>dif &gt; a</t>
  </si>
  <si>
    <t>g</t>
  </si>
  <si>
    <t>xi</t>
  </si>
  <si>
    <t>V</t>
  </si>
  <si>
    <t>V_0</t>
  </si>
  <si>
    <t>M</t>
  </si>
  <si>
    <t>M_0</t>
  </si>
  <si>
    <t>sigma_fy (N)</t>
  </si>
  <si>
    <t>force_resultant (N)</t>
  </si>
  <si>
    <t>by (N)</t>
  </si>
  <si>
    <t>ay (N)</t>
  </si>
  <si>
    <t>mass_per_length (kg/m)</t>
  </si>
  <si>
    <t>gravity (m/s2)</t>
  </si>
  <si>
    <t>mass (kg)</t>
  </si>
  <si>
    <t>force_position (m)</t>
  </si>
  <si>
    <t>force (N)</t>
  </si>
  <si>
    <t>length (m)</t>
  </si>
  <si>
    <t>division ()</t>
  </si>
  <si>
    <t>N</t>
  </si>
  <si>
    <t>N_0</t>
  </si>
  <si>
    <t>ax (N)</t>
  </si>
  <si>
    <t>Node</t>
  </si>
  <si>
    <t>cross_section_area (cm2)</t>
  </si>
  <si>
    <t>h (mm)</t>
  </si>
  <si>
    <t>b (mm)</t>
  </si>
  <si>
    <t>N_Bending_Stress_0</t>
  </si>
  <si>
    <t>N_Bending_Stress</t>
  </si>
  <si>
    <t>N_Stress_0</t>
  </si>
  <si>
    <t>N_Stress</t>
  </si>
  <si>
    <t>ix (cm4)</t>
  </si>
  <si>
    <t>Shear_Stress</t>
  </si>
  <si>
    <t>Shear_Stress_0</t>
  </si>
  <si>
    <t>beres program</t>
  </si>
  <si>
    <t>bab4</t>
  </si>
  <si>
    <t>bab5</t>
  </si>
  <si>
    <t>revisi bab 1</t>
  </si>
  <si>
    <t>revisi bab 2</t>
  </si>
  <si>
    <t>revisi bab 3</t>
  </si>
  <si>
    <t>depth_of_section (mm)</t>
  </si>
  <si>
    <t>width_of_section (mm)</t>
  </si>
  <si>
    <t>thickness_flange (mm)</t>
  </si>
  <si>
    <t>thickness_web (mm)</t>
  </si>
  <si>
    <t>q (mm3)</t>
  </si>
  <si>
    <t>Principal_Stress_cy</t>
  </si>
  <si>
    <t>Principal_Stress_c0_0</t>
  </si>
  <si>
    <t>Principal_Stress_cy_0</t>
  </si>
  <si>
    <t>Principal_Stress_c0</t>
  </si>
  <si>
    <t>yield_strength (N/mm2)</t>
  </si>
  <si>
    <t>max_principal_stress_0 (Pa)</t>
  </si>
  <si>
    <t>max_principal_stress (Pa)</t>
  </si>
  <si>
    <t>safety_factor</t>
  </si>
  <si>
    <t>safety_factor_0</t>
  </si>
  <si>
    <t>sim3_beam_length (m)</t>
  </si>
  <si>
    <t>massa jenis</t>
  </si>
  <si>
    <t>tanpa massa jenis</t>
  </si>
  <si>
    <t>sim3_force_position (m)</t>
  </si>
  <si>
    <t>sim3_mass (kg)</t>
  </si>
  <si>
    <t>sim3_l_tx (m)</t>
  </si>
  <si>
    <t>sim3_l_ty (m)</t>
  </si>
  <si>
    <t>sim3_gravity (m/s2)</t>
  </si>
  <si>
    <t>sim3_yield_strength (N/mm2)</t>
  </si>
  <si>
    <t>sim3_mass_per_length (kg/m)</t>
  </si>
  <si>
    <t>sim3_depth_of_section (mm)</t>
  </si>
  <si>
    <t>sim3_width_of_section (mm)</t>
  </si>
  <si>
    <t>sim3_thickness_flange (mm)</t>
  </si>
  <si>
    <t>sim3_thickness_web (mm)</t>
  </si>
  <si>
    <t>sim3_cross_section_area (cm2)</t>
  </si>
  <si>
    <t>sim3_division</t>
  </si>
  <si>
    <t>sim3_force (N)</t>
  </si>
  <si>
    <t>sim3_q (mm3)</t>
  </si>
  <si>
    <t>sim3_ax (N)</t>
  </si>
  <si>
    <t>sim3_force_resultant (N)</t>
  </si>
  <si>
    <t>sim3_ay (N)</t>
  </si>
  <si>
    <t>sim3_tx (N)</t>
  </si>
  <si>
    <t>sim3_ty (N)</t>
  </si>
  <si>
    <t>sim3_max_principal_stress (Pa)</t>
  </si>
  <si>
    <t>sim3_safety_factor</t>
  </si>
  <si>
    <t>R(i)</t>
  </si>
  <si>
    <t>F(i)</t>
  </si>
  <si>
    <t>bending_moment(i)</t>
  </si>
  <si>
    <t>principal_stress_c0(i)</t>
  </si>
  <si>
    <t>principal_stress_cmax(i)</t>
  </si>
  <si>
    <t>shear_stress(i)</t>
  </si>
  <si>
    <t>normal_bending_stress(i)</t>
  </si>
  <si>
    <t>normal_stress(i)</t>
  </si>
  <si>
    <t>normal_force(i)</t>
  </si>
  <si>
    <t>shear_force(i)</t>
  </si>
  <si>
    <t>R_0(i)</t>
  </si>
  <si>
    <t>ty_0(i)</t>
  </si>
  <si>
    <t>tx_0(i)</t>
  </si>
  <si>
    <t>F_0(i)</t>
  </si>
  <si>
    <t>shear_force_0(i)</t>
  </si>
  <si>
    <t>normal_force_0(i)</t>
  </si>
  <si>
    <t>bending_moment_0(i)</t>
  </si>
  <si>
    <t>normal_stress_0(i)</t>
  </si>
  <si>
    <t>normal_bending_stress_0(i)</t>
  </si>
  <si>
    <t>shear_stress_0(i)</t>
  </si>
  <si>
    <t>principal_stress_cmax_0(i)</t>
  </si>
  <si>
    <t>principal_stress_c0_0(i)</t>
  </si>
  <si>
    <t>Kategori</t>
  </si>
  <si>
    <t>Simbol</t>
  </si>
  <si>
    <t>Arti</t>
  </si>
  <si>
    <t>Simulasi Batang Crane</t>
  </si>
  <si>
    <t>Dua Tumpuan</t>
  </si>
  <si>
    <t>Cantilever</t>
  </si>
  <si>
    <t>Tali Baja</t>
  </si>
  <si>
    <t>Input</t>
  </si>
  <si>
    <t>Panjang batang</t>
  </si>
  <si>
    <t>v</t>
  </si>
  <si>
    <t>Posisi Massa Beban</t>
  </si>
  <si>
    <t>m</t>
  </si>
  <si>
    <t>Massa Beban</t>
  </si>
  <si>
    <t>Percepatan Gravitasi</t>
  </si>
  <si>
    <t>Ltx</t>
  </si>
  <si>
    <t>Lty</t>
  </si>
  <si>
    <t>Panjang Tali Baja Sumbu x</t>
  </si>
  <si>
    <t>Panjang Tali Baja Sumbu y</t>
  </si>
  <si>
    <t>Pembagi Titik Nodal</t>
  </si>
  <si>
    <t>n</t>
  </si>
  <si>
    <t>sigma.y</t>
  </si>
  <si>
    <t>W0</t>
  </si>
  <si>
    <t>Tegangan Yield</t>
  </si>
  <si>
    <t>Massa Per Satuan Panjang</t>
  </si>
  <si>
    <t>h</t>
  </si>
  <si>
    <t>Tinggi Penampang Batang</t>
  </si>
  <si>
    <t>b</t>
  </si>
  <si>
    <t>Lebar Penampang Batang</t>
  </si>
  <si>
    <t>t.web</t>
  </si>
  <si>
    <t>t.flange</t>
  </si>
  <si>
    <t>(Lihat Gambar xx)</t>
  </si>
  <si>
    <t>A.section</t>
  </si>
  <si>
    <t>Luas Penampang</t>
  </si>
  <si>
    <t>Referensi</t>
  </si>
  <si>
    <t>Output</t>
  </si>
  <si>
    <t>F</t>
  </si>
  <si>
    <t>Gaya Akibat Massa Beban</t>
  </si>
  <si>
    <t>R</t>
  </si>
  <si>
    <t>Resultan Gaya Akibat Massa Per Satuan Panjang</t>
  </si>
  <si>
    <t>A.x</t>
  </si>
  <si>
    <t>A.y</t>
  </si>
  <si>
    <t>B.y</t>
  </si>
  <si>
    <t>T.x</t>
  </si>
  <si>
    <t>T.y</t>
  </si>
  <si>
    <t>Gaya Reaksi Sumbu y di Titik A</t>
  </si>
  <si>
    <t>Gaya Reaksi Sumbu y di Titik B</t>
  </si>
  <si>
    <t>Gaya Reaksi Sumbu x di Titik A</t>
  </si>
  <si>
    <t>Gaya Reaksi Sumbu x Tegangan Tali</t>
  </si>
  <si>
    <t>Gaya Reaksi Sumbu y Tegangan Tali</t>
  </si>
  <si>
    <t>S.f</t>
  </si>
  <si>
    <t>V(i)</t>
  </si>
  <si>
    <t>N(i)</t>
  </si>
  <si>
    <t>Fungsi Gaya Akibat Massa Beban terhadap i</t>
  </si>
  <si>
    <t>i</t>
  </si>
  <si>
    <t>Satuan</t>
  </si>
  <si>
    <t>kg</t>
  </si>
  <si>
    <t>m/s2</t>
  </si>
  <si>
    <t>N/mm2</t>
  </si>
  <si>
    <t>kg/m</t>
  </si>
  <si>
    <t>mm</t>
  </si>
  <si>
    <t>cm2</t>
  </si>
  <si>
    <t>Posisi di setiap titik nodal</t>
  </si>
  <si>
    <t>Fungsi Resultan Gaya Akibat Massa Per Satuan Panjang terhadap i</t>
  </si>
  <si>
    <t>Ty(i)</t>
  </si>
  <si>
    <t>Tx(i)</t>
  </si>
  <si>
    <t>T.x(i)</t>
  </si>
  <si>
    <t>T.y(i)</t>
  </si>
  <si>
    <t>Fungsi Gaya Reaksi Sumbu x Tegangan Tali terhadap i</t>
  </si>
  <si>
    <t>Fungsi Gaya Reaksi Sumbu y Tegangan Tali terhadap i</t>
  </si>
  <si>
    <t>M(i)</t>
  </si>
  <si>
    <t>sigma(i)</t>
  </si>
  <si>
    <t>sigma.M(i)</t>
  </si>
  <si>
    <t>tau(i)</t>
  </si>
  <si>
    <t>c</t>
  </si>
  <si>
    <t>Jarak Dari Tengah Penampang</t>
  </si>
  <si>
    <t>y</t>
  </si>
  <si>
    <t>Jarak Maksimum Dari Tengah Penampang</t>
  </si>
  <si>
    <t>Fungsi Tegangan Principal Tarik Maksimum terhadap i , posisi di ujung penampang</t>
  </si>
  <si>
    <t>Fungsi Tegangan Principal Tarik Maksimum terhadap i , posisi di tengah penampang</t>
  </si>
  <si>
    <t xml:space="preserve">Output </t>
  </si>
  <si>
    <t>Faktor Keamanan</t>
  </si>
  <si>
    <t>sigma.max (c=y)(i)</t>
  </si>
  <si>
    <t>sigma.max (c=0)(i)</t>
  </si>
  <si>
    <t>sigma.max all</t>
  </si>
  <si>
    <t>Tegangan Principal Tarik Maksimum tertingi yang terjadi diantara semua titik nodal</t>
  </si>
  <si>
    <t>N/m2</t>
  </si>
  <si>
    <t>sim3_second_moment_x (cm4)</t>
  </si>
  <si>
    <t>Massa Jenis Dihitung</t>
  </si>
  <si>
    <t>Massa Jenis Diabaikan</t>
  </si>
  <si>
    <t>Aplikasi</t>
  </si>
  <si>
    <t>Manual</t>
  </si>
  <si>
    <t>% Selisih</t>
  </si>
  <si>
    <t>%Selisih</t>
  </si>
  <si>
    <t>Gaya geser di tiap titik nodal V(i) :</t>
  </si>
  <si>
    <t>Momen Lentur di tiap titik nodal M(i) :</t>
  </si>
  <si>
    <r>
      <t xml:space="preserve">Tegangan Normal Momen Lentur di tiap titik nodal </t>
    </r>
    <r>
      <rPr>
        <b/>
        <sz val="12"/>
        <color rgb="FF000000"/>
        <rFont val="Calibri"/>
      </rPr>
      <t>σ</t>
    </r>
    <r>
      <rPr>
        <b/>
        <vertAlign val="subscript"/>
        <sz val="12"/>
        <color rgb="FF000000"/>
        <rFont val="Calibri"/>
      </rPr>
      <t>M</t>
    </r>
    <r>
      <rPr>
        <b/>
        <sz val="12"/>
        <color rgb="FF000000"/>
        <rFont val="Calibri"/>
      </rPr>
      <t>(i) :</t>
    </r>
  </si>
  <si>
    <t>Selisih</t>
  </si>
  <si>
    <r>
      <t xml:space="preserve">Tegangan Geser di tiap titik nodal </t>
    </r>
    <r>
      <rPr>
        <b/>
        <sz val="12"/>
        <color rgb="FF000000"/>
        <rFont val="Calibri"/>
      </rPr>
      <t>τ(i):</t>
    </r>
  </si>
  <si>
    <r>
      <t xml:space="preserve">Tegangan Principal Maksimum Tarik Posisi Ujung Penampang Batang (c=y) di tiap titik nodal </t>
    </r>
    <r>
      <rPr>
        <b/>
        <sz val="12"/>
        <color rgb="FF000000"/>
        <rFont val="Calibri"/>
      </rPr>
      <t>σ</t>
    </r>
    <r>
      <rPr>
        <b/>
        <vertAlign val="subscript"/>
        <sz val="12"/>
        <color rgb="FF000000"/>
        <rFont val="Calibri"/>
      </rPr>
      <t>max (c=y)</t>
    </r>
    <r>
      <rPr>
        <b/>
        <sz val="12"/>
        <color rgb="FF000000"/>
        <rFont val="Calibri"/>
      </rPr>
      <t>(i):</t>
    </r>
  </si>
  <si>
    <r>
      <t xml:space="preserve">Tegangan Principal Maksimum Tarik Posisi Tengah Penampang Batang (c=0) di tiap titik nodal </t>
    </r>
    <r>
      <rPr>
        <b/>
        <sz val="12"/>
        <color rgb="FF000000"/>
        <rFont val="Calibri"/>
      </rPr>
      <t>σ</t>
    </r>
    <r>
      <rPr>
        <b/>
        <vertAlign val="subscript"/>
        <sz val="12"/>
        <color rgb="FF000000"/>
        <rFont val="Calibri"/>
      </rPr>
      <t>max (c=0)</t>
    </r>
    <r>
      <rPr>
        <b/>
        <sz val="12"/>
        <color rgb="FF000000"/>
        <rFont val="Calibri"/>
      </rPr>
      <t>(i):</t>
    </r>
  </si>
  <si>
    <t>sim2_beam_length (m)</t>
  </si>
  <si>
    <t>sim2_force_position (m)</t>
  </si>
  <si>
    <t>sim2_mass (kg)</t>
  </si>
  <si>
    <t>sim2_l_tx (m)</t>
  </si>
  <si>
    <t>sim2_l_ty (m)</t>
  </si>
  <si>
    <t>sim2_gravity (m/s2)</t>
  </si>
  <si>
    <t>sim2_division</t>
  </si>
  <si>
    <t>sim2_second_moment_x (cm4)</t>
  </si>
  <si>
    <t>sim2_yield_strength (N/mm2)</t>
  </si>
  <si>
    <t>sim2_mass_per_length (kg/m)</t>
  </si>
  <si>
    <t>sim2_depth_of_section (mm)</t>
  </si>
  <si>
    <t>sim2_width_of_section (mm)</t>
  </si>
  <si>
    <t>sim2_thickness_flange (mm)</t>
  </si>
  <si>
    <t>sim2_thickness_web (mm)</t>
  </si>
  <si>
    <t>sim2_cross_section_area (cm2)</t>
  </si>
  <si>
    <t>sim2_force (N)</t>
  </si>
  <si>
    <t>sim2_q (mm3)</t>
  </si>
  <si>
    <t>sim2_ax (N)</t>
  </si>
  <si>
    <t>sim2_force_resultant (N)</t>
  </si>
  <si>
    <t>sim2_ay (N)</t>
  </si>
  <si>
    <t>sim2_max_principal_stress (Pa)</t>
  </si>
  <si>
    <t>sim2_safety_factor</t>
  </si>
  <si>
    <t>sim2_ma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</si>
</sst>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00000"/>
    <numFmt numFmtId="166" formatCode="0.00000E+00;\_x0000_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3366FF"/>
      <name val="Calibri"/>
      <scheme val="minor"/>
    </font>
    <font>
      <b/>
      <sz val="11"/>
      <color rgb="FF008000"/>
      <name val="Calibri"/>
      <scheme val="minor"/>
    </font>
    <font>
      <b/>
      <sz val="11"/>
      <color rgb="FFFF0000"/>
      <name val="Calibri"/>
      <scheme val="minor"/>
    </font>
    <font>
      <sz val="11"/>
      <color theme="5" tint="0.59999389629810485"/>
      <name val="Calibri"/>
      <scheme val="minor"/>
    </font>
    <font>
      <sz val="11"/>
      <color rgb="FF3366FF"/>
      <name val="Calibri"/>
      <scheme val="minor"/>
    </font>
    <font>
      <sz val="11"/>
      <color rgb="FF008000"/>
      <name val="Calibri"/>
      <scheme val="minor"/>
    </font>
    <font>
      <sz val="12"/>
      <color theme="1"/>
      <name val="Times New Roman"/>
    </font>
    <font>
      <b/>
      <sz val="12"/>
      <color theme="1"/>
      <name val="Times New Roman"/>
    </font>
    <font>
      <sz val="11"/>
      <color theme="1"/>
      <name val="Times New Roman"/>
    </font>
    <font>
      <sz val="12"/>
      <color rgb="FF000000"/>
      <name val="Times New Roman"/>
    </font>
    <font>
      <sz val="10"/>
      <color rgb="FF000000"/>
      <name val="Times New Roman"/>
    </font>
    <font>
      <b/>
      <sz val="12"/>
      <color rgb="FF000000"/>
      <name val="Calibri"/>
    </font>
    <font>
      <b/>
      <vertAlign val="subscript"/>
      <sz val="12"/>
      <color rgb="FF000000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31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80">
    <xf numFmtId="0" fontId="0" fillId="0" borderId="0" xfId="0"/>
    <xf numFmtId="164" fontId="0" fillId="0" borderId="0" xfId="0" applyNumberFormat="1"/>
    <xf numFmtId="164" fontId="0" fillId="3" borderId="0" xfId="0" applyNumberFormat="1" applyFill="1"/>
    <xf numFmtId="164" fontId="0" fillId="2" borderId="1" xfId="0" applyNumberForma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/>
    <xf numFmtId="164" fontId="0" fillId="6" borderId="0" xfId="0" applyNumberFormat="1" applyFill="1"/>
    <xf numFmtId="164" fontId="0" fillId="0" borderId="0" xfId="0" applyNumberFormat="1" applyFont="1" applyFill="1"/>
    <xf numFmtId="165" fontId="0" fillId="0" borderId="0" xfId="0" applyNumberFormat="1"/>
    <xf numFmtId="165" fontId="1" fillId="7" borderId="0" xfId="0" applyNumberFormat="1" applyFon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/>
    <xf numFmtId="164" fontId="2" fillId="0" borderId="0" xfId="0" applyNumberFormat="1" applyFont="1"/>
    <xf numFmtId="0" fontId="2" fillId="0" borderId="0" xfId="0" applyNumberFormat="1" applyFont="1"/>
    <xf numFmtId="0" fontId="7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" fillId="3" borderId="0" xfId="0" applyFont="1" applyFill="1"/>
    <xf numFmtId="0" fontId="0" fillId="3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1" fillId="11" borderId="0" xfId="0" applyFont="1" applyFill="1"/>
    <xf numFmtId="0" fontId="0" fillId="12" borderId="0" xfId="0" applyFill="1"/>
    <xf numFmtId="0" fontId="0" fillId="0" borderId="0" xfId="0" applyFill="1"/>
    <xf numFmtId="0" fontId="13" fillId="12" borderId="0" xfId="0" applyFont="1" applyFill="1"/>
    <xf numFmtId="0" fontId="14" fillId="0" borderId="0" xfId="0" applyFont="1"/>
    <xf numFmtId="0" fontId="15" fillId="0" borderId="0" xfId="0" applyFont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4" fillId="0" borderId="0" xfId="0" applyFont="1" applyAlignment="1">
      <alignment horizontal="right"/>
    </xf>
    <xf numFmtId="1" fontId="0" fillId="0" borderId="0" xfId="0" applyNumberFormat="1"/>
    <xf numFmtId="0" fontId="17" fillId="0" borderId="0" xfId="0" applyFont="1" applyAlignment="1">
      <alignment vertical="center"/>
    </xf>
    <xf numFmtId="164" fontId="0" fillId="0" borderId="0" xfId="0" applyNumberFormat="1" applyBorder="1"/>
    <xf numFmtId="1" fontId="0" fillId="0" borderId="0" xfId="0" applyNumberFormat="1" applyBorder="1"/>
    <xf numFmtId="164" fontId="0" fillId="0" borderId="1" xfId="0" applyNumberFormat="1" applyBorder="1"/>
    <xf numFmtId="0" fontId="18" fillId="0" borderId="1" xfId="0" applyFont="1" applyBorder="1" applyAlignment="1">
      <alignment vertical="center" wrapText="1"/>
    </xf>
    <xf numFmtId="0" fontId="18" fillId="0" borderId="1" xfId="0" applyFont="1" applyBorder="1" applyAlignment="1">
      <alignment horizontal="center" vertical="center" wrapText="1"/>
    </xf>
    <xf numFmtId="164" fontId="18" fillId="0" borderId="1" xfId="0" applyNumberFormat="1" applyFont="1" applyBorder="1" applyAlignment="1">
      <alignment vertical="center" wrapText="1"/>
    </xf>
    <xf numFmtId="166" fontId="0" fillId="0" borderId="0" xfId="0" applyNumberFormat="1"/>
    <xf numFmtId="1" fontId="18" fillId="0" borderId="1" xfId="0" applyNumberFormat="1" applyFont="1" applyBorder="1" applyAlignment="1">
      <alignment vertical="center" wrapText="1"/>
    </xf>
    <xf numFmtId="1" fontId="0" fillId="0" borderId="1" xfId="0" applyNumberFormat="1" applyBorder="1"/>
    <xf numFmtId="0" fontId="16" fillId="0" borderId="1" xfId="0" applyFont="1" applyBorder="1" applyAlignment="1">
      <alignment vertical="center" wrapText="1"/>
    </xf>
    <xf numFmtId="1" fontId="16" fillId="0" borderId="1" xfId="0" applyNumberFormat="1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164" fontId="16" fillId="0" borderId="1" xfId="0" applyNumberFormat="1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right" vertical="center" wrapText="1"/>
    </xf>
    <xf numFmtId="164" fontId="20" fillId="0" borderId="1" xfId="0" applyNumberFormat="1" applyFont="1" applyBorder="1" applyAlignment="1">
      <alignment vertical="center" wrapText="1"/>
    </xf>
    <xf numFmtId="164" fontId="20" fillId="0" borderId="1" xfId="0" applyNumberFormat="1" applyFont="1" applyBorder="1" applyAlignment="1">
      <alignment horizontal="right" vertical="center" wrapText="1"/>
    </xf>
    <xf numFmtId="164" fontId="0" fillId="2" borderId="1" xfId="0" applyNumberForma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 wrapText="1"/>
    </xf>
    <xf numFmtId="164" fontId="0" fillId="5" borderId="3" xfId="0" applyNumberFormat="1" applyFill="1" applyBorder="1" applyAlignment="1">
      <alignment horizontal="center" vertical="center" wrapText="1"/>
    </xf>
    <xf numFmtId="164" fontId="0" fillId="6" borderId="1" xfId="0" applyNumberFormat="1" applyFill="1" applyBorder="1" applyAlignment="1">
      <alignment horizontal="center" vertical="center" wrapText="1"/>
    </xf>
    <xf numFmtId="164" fontId="0" fillId="4" borderId="1" xfId="0" applyNumberForma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164" fontId="0" fillId="4" borderId="2" xfId="0" applyNumberFormat="1" applyFill="1" applyBorder="1" applyAlignment="1">
      <alignment horizontal="center" vertical="center" wrapText="1"/>
    </xf>
    <xf numFmtId="164" fontId="0" fillId="4" borderId="3" xfId="0" applyNumberForma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left" vertical="center"/>
    </xf>
  </cellXfs>
  <cellStyles count="1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'_Simulasi Batang 2 Penyangga'!$X$10</c:f>
              <c:strCache>
                <c:ptCount val="1"/>
                <c:pt idx="0">
                  <c:v>Mx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'_Simulasi Batang 2 Penyangga'!$W$11:$W$212</c:f>
              <c:numCache>
                <c:formatCode>0.000</c:formatCode>
                <c:ptCount val="20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6.6669999999999998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7.9999999900000001</c:v>
                </c:pt>
                <c:pt idx="161">
                  <c:v>8</c:v>
                </c:pt>
                <c:pt idx="162">
                  <c:v>8.0500000000000007</c:v>
                </c:pt>
                <c:pt idx="163">
                  <c:v>8.1</c:v>
                </c:pt>
                <c:pt idx="164">
                  <c:v>8.15</c:v>
                </c:pt>
                <c:pt idx="165">
                  <c:v>8.1999999999999993</c:v>
                </c:pt>
                <c:pt idx="166">
                  <c:v>8.25</c:v>
                </c:pt>
                <c:pt idx="167">
                  <c:v>8.3000000000000007</c:v>
                </c:pt>
                <c:pt idx="168">
                  <c:v>8.35</c:v>
                </c:pt>
                <c:pt idx="169">
                  <c:v>8.4</c:v>
                </c:pt>
                <c:pt idx="170">
                  <c:v>8.4499999999999993</c:v>
                </c:pt>
                <c:pt idx="171">
                  <c:v>8.5</c:v>
                </c:pt>
                <c:pt idx="172">
                  <c:v>8.5500000000000007</c:v>
                </c:pt>
                <c:pt idx="173">
                  <c:v>8.6</c:v>
                </c:pt>
                <c:pt idx="174">
                  <c:v>8.65</c:v>
                </c:pt>
                <c:pt idx="175">
                  <c:v>8.6999999999999993</c:v>
                </c:pt>
                <c:pt idx="176">
                  <c:v>8.75</c:v>
                </c:pt>
                <c:pt idx="177">
                  <c:v>8.8000000000000007</c:v>
                </c:pt>
                <c:pt idx="178">
                  <c:v>8.85</c:v>
                </c:pt>
                <c:pt idx="179">
                  <c:v>8.9</c:v>
                </c:pt>
                <c:pt idx="180">
                  <c:v>8.9499999999999993</c:v>
                </c:pt>
                <c:pt idx="181">
                  <c:v>9</c:v>
                </c:pt>
                <c:pt idx="182">
                  <c:v>9.0500000000000007</c:v>
                </c:pt>
                <c:pt idx="183">
                  <c:v>9.1</c:v>
                </c:pt>
                <c:pt idx="184">
                  <c:v>9.15</c:v>
                </c:pt>
                <c:pt idx="185">
                  <c:v>9.1999999999999993</c:v>
                </c:pt>
                <c:pt idx="186">
                  <c:v>9.25</c:v>
                </c:pt>
                <c:pt idx="187">
                  <c:v>9.3000000000000007</c:v>
                </c:pt>
                <c:pt idx="188">
                  <c:v>9.35</c:v>
                </c:pt>
                <c:pt idx="189">
                  <c:v>9.4</c:v>
                </c:pt>
                <c:pt idx="190">
                  <c:v>9.4499999999999993</c:v>
                </c:pt>
                <c:pt idx="191">
                  <c:v>9.5</c:v>
                </c:pt>
                <c:pt idx="192">
                  <c:v>9.5500000000000007</c:v>
                </c:pt>
                <c:pt idx="193">
                  <c:v>9.6</c:v>
                </c:pt>
                <c:pt idx="194">
                  <c:v>9.65</c:v>
                </c:pt>
                <c:pt idx="195">
                  <c:v>9.6999999999999993</c:v>
                </c:pt>
                <c:pt idx="196">
                  <c:v>9.75</c:v>
                </c:pt>
                <c:pt idx="197">
                  <c:v>9.8000000000000007</c:v>
                </c:pt>
                <c:pt idx="198">
                  <c:v>9.85</c:v>
                </c:pt>
                <c:pt idx="199">
                  <c:v>9.9</c:v>
                </c:pt>
                <c:pt idx="200">
                  <c:v>9.9499999999999993</c:v>
                </c:pt>
                <c:pt idx="201">
                  <c:v>10</c:v>
                </c:pt>
              </c:numCache>
            </c:numRef>
          </c:xVal>
          <c:yVal>
            <c:numRef>
              <c:f>'_Simulasi Batang 2 Penyangga'!$X$11:$X$212</c:f>
              <c:numCache>
                <c:formatCode>0.000</c:formatCode>
                <c:ptCount val="202"/>
                <c:pt idx="0">
                  <c:v>0</c:v>
                </c:pt>
                <c:pt idx="1">
                  <c:v>34.212375000000002</c:v>
                </c:pt>
                <c:pt idx="2">
                  <c:v>68.179500000000004</c:v>
                </c:pt>
                <c:pt idx="3">
                  <c:v>101.90137500000002</c:v>
                </c:pt>
                <c:pt idx="4">
                  <c:v>135.37800000000001</c:v>
                </c:pt>
                <c:pt idx="5">
                  <c:v>168.609375</c:v>
                </c:pt>
                <c:pt idx="6">
                  <c:v>201.59550000000002</c:v>
                </c:pt>
                <c:pt idx="7">
                  <c:v>234.336375</c:v>
                </c:pt>
                <c:pt idx="8">
                  <c:v>266.83199999999999</c:v>
                </c:pt>
                <c:pt idx="9">
                  <c:v>299.08237500000007</c:v>
                </c:pt>
                <c:pt idx="10">
                  <c:v>331.08750000000003</c:v>
                </c:pt>
                <c:pt idx="11">
                  <c:v>362.84737500000006</c:v>
                </c:pt>
                <c:pt idx="12">
                  <c:v>394.36200000000002</c:v>
                </c:pt>
                <c:pt idx="13">
                  <c:v>425.63137499999999</c:v>
                </c:pt>
                <c:pt idx="14">
                  <c:v>456.65550000000002</c:v>
                </c:pt>
                <c:pt idx="15">
                  <c:v>487.4343750000001</c:v>
                </c:pt>
                <c:pt idx="16">
                  <c:v>517.96799999999996</c:v>
                </c:pt>
                <c:pt idx="17">
                  <c:v>548.25637500000005</c:v>
                </c:pt>
                <c:pt idx="18">
                  <c:v>578.29950000000008</c:v>
                </c:pt>
                <c:pt idx="19">
                  <c:v>608.09737500000006</c:v>
                </c:pt>
                <c:pt idx="20">
                  <c:v>637.65000000000009</c:v>
                </c:pt>
                <c:pt idx="21">
                  <c:v>666.95737500000007</c:v>
                </c:pt>
                <c:pt idx="22">
                  <c:v>696.01950000000011</c:v>
                </c:pt>
                <c:pt idx="23">
                  <c:v>724.83637500000009</c:v>
                </c:pt>
                <c:pt idx="24">
                  <c:v>753.40800000000013</c:v>
                </c:pt>
                <c:pt idx="25">
                  <c:v>781.734375</c:v>
                </c:pt>
                <c:pt idx="26">
                  <c:v>809.81550000000004</c:v>
                </c:pt>
                <c:pt idx="27">
                  <c:v>837.65137500000003</c:v>
                </c:pt>
                <c:pt idx="28">
                  <c:v>865.24199999999996</c:v>
                </c:pt>
                <c:pt idx="29">
                  <c:v>892.58737500000007</c:v>
                </c:pt>
                <c:pt idx="30">
                  <c:v>919.68750000000023</c:v>
                </c:pt>
                <c:pt idx="31">
                  <c:v>946.54237499999999</c:v>
                </c:pt>
                <c:pt idx="32">
                  <c:v>973.15200000000004</c:v>
                </c:pt>
                <c:pt idx="33">
                  <c:v>999.51637500000004</c:v>
                </c:pt>
                <c:pt idx="34">
                  <c:v>1025.6355000000001</c:v>
                </c:pt>
                <c:pt idx="35">
                  <c:v>1051.5093750000001</c:v>
                </c:pt>
                <c:pt idx="36">
                  <c:v>1077.1380000000001</c:v>
                </c:pt>
                <c:pt idx="37">
                  <c:v>1102.5213750000003</c:v>
                </c:pt>
                <c:pt idx="38">
                  <c:v>1127.6595</c:v>
                </c:pt>
                <c:pt idx="39">
                  <c:v>1152.552375</c:v>
                </c:pt>
                <c:pt idx="40">
                  <c:v>1177.2</c:v>
                </c:pt>
                <c:pt idx="41">
                  <c:v>1201.6023749999999</c:v>
                </c:pt>
                <c:pt idx="42">
                  <c:v>1225.7595000000001</c:v>
                </c:pt>
                <c:pt idx="43">
                  <c:v>1249.6713749999999</c:v>
                </c:pt>
                <c:pt idx="44">
                  <c:v>1273.3380000000002</c:v>
                </c:pt>
                <c:pt idx="45">
                  <c:v>1296.7593750000001</c:v>
                </c:pt>
                <c:pt idx="46">
                  <c:v>1319.9355</c:v>
                </c:pt>
                <c:pt idx="47">
                  <c:v>1342.8663750000001</c:v>
                </c:pt>
                <c:pt idx="48">
                  <c:v>1365.5520000000001</c:v>
                </c:pt>
                <c:pt idx="49">
                  <c:v>1387.992375</c:v>
                </c:pt>
                <c:pt idx="50">
                  <c:v>1410.1875</c:v>
                </c:pt>
                <c:pt idx="51">
                  <c:v>1432.137375</c:v>
                </c:pt>
                <c:pt idx="52">
                  <c:v>1453.8420000000001</c:v>
                </c:pt>
                <c:pt idx="53">
                  <c:v>1475.301375</c:v>
                </c:pt>
                <c:pt idx="54">
                  <c:v>1496.5155</c:v>
                </c:pt>
                <c:pt idx="55">
                  <c:v>1517.4843750000002</c:v>
                </c:pt>
                <c:pt idx="56">
                  <c:v>1538.2080000000001</c:v>
                </c:pt>
                <c:pt idx="57">
                  <c:v>1558.6863750000002</c:v>
                </c:pt>
                <c:pt idx="58">
                  <c:v>1578.9195</c:v>
                </c:pt>
                <c:pt idx="59">
                  <c:v>1598.9073750000002</c:v>
                </c:pt>
                <c:pt idx="60">
                  <c:v>1618.6500000000003</c:v>
                </c:pt>
                <c:pt idx="61">
                  <c:v>1638.147375</c:v>
                </c:pt>
                <c:pt idx="62">
                  <c:v>1657.3995</c:v>
                </c:pt>
                <c:pt idx="63">
                  <c:v>1676.406375</c:v>
                </c:pt>
                <c:pt idx="64">
                  <c:v>1695.1679999999999</c:v>
                </c:pt>
                <c:pt idx="65">
                  <c:v>1713.684375</c:v>
                </c:pt>
                <c:pt idx="66">
                  <c:v>1731.9555</c:v>
                </c:pt>
                <c:pt idx="67">
                  <c:v>1749.9813750000003</c:v>
                </c:pt>
                <c:pt idx="68">
                  <c:v>1767.7620000000002</c:v>
                </c:pt>
                <c:pt idx="69">
                  <c:v>1785.2973750000001</c:v>
                </c:pt>
                <c:pt idx="70">
                  <c:v>1802.5875000000001</c:v>
                </c:pt>
                <c:pt idx="71">
                  <c:v>1819.6323749999999</c:v>
                </c:pt>
                <c:pt idx="72">
                  <c:v>1836.4320000000002</c:v>
                </c:pt>
                <c:pt idx="73">
                  <c:v>1852.986375</c:v>
                </c:pt>
                <c:pt idx="74">
                  <c:v>1869.2955000000004</c:v>
                </c:pt>
                <c:pt idx="75">
                  <c:v>1885.359375</c:v>
                </c:pt>
                <c:pt idx="76">
                  <c:v>1901.1779999999999</c:v>
                </c:pt>
                <c:pt idx="77">
                  <c:v>1916.7513749999998</c:v>
                </c:pt>
                <c:pt idx="78">
                  <c:v>1932.0795000000001</c:v>
                </c:pt>
                <c:pt idx="79">
                  <c:v>1947.1623750000001</c:v>
                </c:pt>
                <c:pt idx="80">
                  <c:v>1962</c:v>
                </c:pt>
                <c:pt idx="81">
                  <c:v>1976.5923750000002</c:v>
                </c:pt>
                <c:pt idx="82">
                  <c:v>1990.9395</c:v>
                </c:pt>
                <c:pt idx="83">
                  <c:v>2005.0413750000002</c:v>
                </c:pt>
                <c:pt idx="84">
                  <c:v>2018.8980000000001</c:v>
                </c:pt>
                <c:pt idx="85">
                  <c:v>2032.5093750000003</c:v>
                </c:pt>
                <c:pt idx="86">
                  <c:v>2045.8755000000001</c:v>
                </c:pt>
                <c:pt idx="87">
                  <c:v>2058.9963750000002</c:v>
                </c:pt>
                <c:pt idx="88">
                  <c:v>2071.8720000000003</c:v>
                </c:pt>
                <c:pt idx="89">
                  <c:v>2084.502375</c:v>
                </c:pt>
                <c:pt idx="90">
                  <c:v>2096.8874999999998</c:v>
                </c:pt>
                <c:pt idx="91">
                  <c:v>2109.0273750000001</c:v>
                </c:pt>
                <c:pt idx="92">
                  <c:v>2120.9220000000005</c:v>
                </c:pt>
                <c:pt idx="93">
                  <c:v>2132.5713750000004</c:v>
                </c:pt>
                <c:pt idx="94">
                  <c:v>2143.9755</c:v>
                </c:pt>
                <c:pt idx="95">
                  <c:v>2155.1343750000005</c:v>
                </c:pt>
                <c:pt idx="96">
                  <c:v>2166.0480000000007</c:v>
                </c:pt>
                <c:pt idx="97">
                  <c:v>2176.716375</c:v>
                </c:pt>
                <c:pt idx="98">
                  <c:v>2187.1395000000002</c:v>
                </c:pt>
                <c:pt idx="99">
                  <c:v>2197.3173750000005</c:v>
                </c:pt>
                <c:pt idx="100">
                  <c:v>2207.25</c:v>
                </c:pt>
                <c:pt idx="101">
                  <c:v>2216.937375</c:v>
                </c:pt>
                <c:pt idx="102">
                  <c:v>2226.3795</c:v>
                </c:pt>
                <c:pt idx="103">
                  <c:v>2235.5763750000006</c:v>
                </c:pt>
                <c:pt idx="104">
                  <c:v>2244.5280000000002</c:v>
                </c:pt>
                <c:pt idx="105">
                  <c:v>2253.234375</c:v>
                </c:pt>
                <c:pt idx="106">
                  <c:v>2261.6955000000003</c:v>
                </c:pt>
                <c:pt idx="107">
                  <c:v>2269.9113749999997</c:v>
                </c:pt>
                <c:pt idx="108">
                  <c:v>2277.8820000000001</c:v>
                </c:pt>
                <c:pt idx="109">
                  <c:v>2285.6073750000005</c:v>
                </c:pt>
                <c:pt idx="110">
                  <c:v>2293.0875000000005</c:v>
                </c:pt>
                <c:pt idx="111">
                  <c:v>2300.3223749999997</c:v>
                </c:pt>
                <c:pt idx="112">
                  <c:v>2307.3119999999999</c:v>
                </c:pt>
                <c:pt idx="113">
                  <c:v>2314.0563750000001</c:v>
                </c:pt>
                <c:pt idx="114">
                  <c:v>2320.5555000000004</c:v>
                </c:pt>
                <c:pt idx="115">
                  <c:v>2326.8093749999998</c:v>
                </c:pt>
                <c:pt idx="116">
                  <c:v>2332.8180000000002</c:v>
                </c:pt>
                <c:pt idx="117">
                  <c:v>2338.5813750000002</c:v>
                </c:pt>
                <c:pt idx="118">
                  <c:v>2344.0995000000003</c:v>
                </c:pt>
                <c:pt idx="119">
                  <c:v>2349.3723749999999</c:v>
                </c:pt>
                <c:pt idx="120">
                  <c:v>2354.4000000000005</c:v>
                </c:pt>
                <c:pt idx="121">
                  <c:v>2359.1823749999999</c:v>
                </c:pt>
                <c:pt idx="122">
                  <c:v>2363.7195000000002</c:v>
                </c:pt>
                <c:pt idx="123">
                  <c:v>2368.011375000001</c:v>
                </c:pt>
                <c:pt idx="124">
                  <c:v>2372.058</c:v>
                </c:pt>
                <c:pt idx="125">
                  <c:v>2375.859375</c:v>
                </c:pt>
                <c:pt idx="126">
                  <c:v>2379.4155000000001</c:v>
                </c:pt>
                <c:pt idx="127">
                  <c:v>2382.7263750000002</c:v>
                </c:pt>
                <c:pt idx="128">
                  <c:v>2385.7919999999995</c:v>
                </c:pt>
                <c:pt idx="129">
                  <c:v>2388.6123750000002</c:v>
                </c:pt>
                <c:pt idx="130">
                  <c:v>2391.1875</c:v>
                </c:pt>
                <c:pt idx="131">
                  <c:v>2393.5173750000004</c:v>
                </c:pt>
                <c:pt idx="132">
                  <c:v>2395.6020000000003</c:v>
                </c:pt>
                <c:pt idx="133">
                  <c:v>2398.0108945500001</c:v>
                </c:pt>
                <c:pt idx="134">
                  <c:v>2399.0355000000004</c:v>
                </c:pt>
                <c:pt idx="135">
                  <c:v>2400.3843750000001</c:v>
                </c:pt>
                <c:pt idx="136">
                  <c:v>2401.4880000000003</c:v>
                </c:pt>
                <c:pt idx="137">
                  <c:v>2402.346375000001</c:v>
                </c:pt>
                <c:pt idx="138">
                  <c:v>2402.9594999999999</c:v>
                </c:pt>
                <c:pt idx="139">
                  <c:v>2403.3273750000003</c:v>
                </c:pt>
                <c:pt idx="140">
                  <c:v>2403.4500000000003</c:v>
                </c:pt>
                <c:pt idx="141">
                  <c:v>2403.3273750000008</c:v>
                </c:pt>
                <c:pt idx="142">
                  <c:v>2402.9594999999999</c:v>
                </c:pt>
                <c:pt idx="143">
                  <c:v>2402.3463750000005</c:v>
                </c:pt>
                <c:pt idx="144">
                  <c:v>2401.4880000000003</c:v>
                </c:pt>
                <c:pt idx="145">
                  <c:v>2400.3843750000005</c:v>
                </c:pt>
                <c:pt idx="146">
                  <c:v>2399.0355</c:v>
                </c:pt>
                <c:pt idx="147">
                  <c:v>2397.4413750000003</c:v>
                </c:pt>
                <c:pt idx="148">
                  <c:v>2395.6020000000008</c:v>
                </c:pt>
                <c:pt idx="149">
                  <c:v>2393.5173750000004</c:v>
                </c:pt>
                <c:pt idx="150">
                  <c:v>2391.1875</c:v>
                </c:pt>
                <c:pt idx="151">
                  <c:v>2388.6123750000002</c:v>
                </c:pt>
                <c:pt idx="152">
                  <c:v>2385.7919999999999</c:v>
                </c:pt>
                <c:pt idx="153">
                  <c:v>2382.7263750000002</c:v>
                </c:pt>
                <c:pt idx="154">
                  <c:v>2379.4154999999996</c:v>
                </c:pt>
                <c:pt idx="155">
                  <c:v>2375.859375</c:v>
                </c:pt>
                <c:pt idx="156">
                  <c:v>2372.058</c:v>
                </c:pt>
                <c:pt idx="157">
                  <c:v>2368.0113750000005</c:v>
                </c:pt>
                <c:pt idx="158">
                  <c:v>2363.7195000000002</c:v>
                </c:pt>
                <c:pt idx="159">
                  <c:v>2359.1823750000003</c:v>
                </c:pt>
                <c:pt idx="160">
                  <c:v>2354.4000009810006</c:v>
                </c:pt>
                <c:pt idx="161">
                  <c:v>2354.4</c:v>
                </c:pt>
                <c:pt idx="162">
                  <c:v>2300.3223749999993</c:v>
                </c:pt>
                <c:pt idx="163">
                  <c:v>2245.9995000000008</c:v>
                </c:pt>
                <c:pt idx="164">
                  <c:v>2191.4313749999997</c:v>
                </c:pt>
                <c:pt idx="165">
                  <c:v>2136.6180000000004</c:v>
                </c:pt>
                <c:pt idx="166">
                  <c:v>2081.5593750000003</c:v>
                </c:pt>
                <c:pt idx="167">
                  <c:v>2026.2554999999993</c:v>
                </c:pt>
                <c:pt idx="168">
                  <c:v>1970.7063750000004</c:v>
                </c:pt>
                <c:pt idx="169">
                  <c:v>1914.912</c:v>
                </c:pt>
                <c:pt idx="170">
                  <c:v>1858.8723750000008</c:v>
                </c:pt>
                <c:pt idx="171">
                  <c:v>1802.5875000000005</c:v>
                </c:pt>
                <c:pt idx="172">
                  <c:v>1746.0573749999994</c:v>
                </c:pt>
                <c:pt idx="173">
                  <c:v>1689.2820000000004</c:v>
                </c:pt>
                <c:pt idx="174">
                  <c:v>1632.2613750000003</c:v>
                </c:pt>
                <c:pt idx="175">
                  <c:v>1574.9955000000009</c:v>
                </c:pt>
                <c:pt idx="176">
                  <c:v>1517.484375</c:v>
                </c:pt>
                <c:pt idx="177">
                  <c:v>1459.7279999999996</c:v>
                </c:pt>
                <c:pt idx="178">
                  <c:v>1401.7263750000004</c:v>
                </c:pt>
                <c:pt idx="179">
                  <c:v>1343.4794999999997</c:v>
                </c:pt>
                <c:pt idx="180">
                  <c:v>1284.9873750000011</c:v>
                </c:pt>
                <c:pt idx="181">
                  <c:v>1226.25</c:v>
                </c:pt>
                <c:pt idx="182">
                  <c:v>1167.2673749999994</c:v>
                </c:pt>
                <c:pt idx="183">
                  <c:v>1108.039500000001</c:v>
                </c:pt>
                <c:pt idx="184">
                  <c:v>1048.5663749999987</c:v>
                </c:pt>
                <c:pt idx="185">
                  <c:v>988.84800000000132</c:v>
                </c:pt>
                <c:pt idx="186">
                  <c:v>928.88437500000055</c:v>
                </c:pt>
                <c:pt idx="187">
                  <c:v>868.67549999999983</c:v>
                </c:pt>
                <c:pt idx="188">
                  <c:v>808.22137500000076</c:v>
                </c:pt>
                <c:pt idx="189">
                  <c:v>747.52199999999925</c:v>
                </c:pt>
                <c:pt idx="190">
                  <c:v>686.5773750000003</c:v>
                </c:pt>
                <c:pt idx="191">
                  <c:v>625.38750000000073</c:v>
                </c:pt>
                <c:pt idx="192">
                  <c:v>563.95237499999939</c:v>
                </c:pt>
                <c:pt idx="193">
                  <c:v>502.27200000000153</c:v>
                </c:pt>
                <c:pt idx="194">
                  <c:v>440.34637500000031</c:v>
                </c:pt>
                <c:pt idx="195">
                  <c:v>378.17550000000074</c:v>
                </c:pt>
                <c:pt idx="196">
                  <c:v>315.75937500000055</c:v>
                </c:pt>
                <c:pt idx="197">
                  <c:v>253.09799999999859</c:v>
                </c:pt>
                <c:pt idx="198">
                  <c:v>190.19137500000011</c:v>
                </c:pt>
                <c:pt idx="199">
                  <c:v>127.03950000000009</c:v>
                </c:pt>
                <c:pt idx="200">
                  <c:v>63.642375000000811</c:v>
                </c:pt>
                <c:pt idx="20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68416"/>
        <c:axId val="26043136"/>
      </c:scatterChart>
      <c:valAx>
        <c:axId val="10346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43136"/>
        <c:crosses val="autoZero"/>
        <c:crossBetween val="midCat"/>
      </c:valAx>
      <c:valAx>
        <c:axId val="2604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6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 Tali Baja'!$K$30</c:f>
              <c:strCache>
                <c:ptCount val="1"/>
                <c:pt idx="0">
                  <c:v>normal_bending_stress(i)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Baja'!$B$31:$B$231</c:f>
              <c:numCache>
                <c:formatCode>0.000</c:formatCode>
                <c:ptCount val="2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</c:v>
                </c:pt>
              </c:numCache>
            </c:numRef>
          </c:cat>
          <c:val>
            <c:numRef>
              <c:f>'SIM Tali Baja'!$K$31:$K$231</c:f>
              <c:numCache>
                <c:formatCode>General</c:formatCode>
                <c:ptCount val="201"/>
                <c:pt idx="0">
                  <c:v>0</c:v>
                </c:pt>
                <c:pt idx="1">
                  <c:v>1176523.236630664</c:v>
                </c:pt>
                <c:pt idx="2">
                  <c:v>2339682.4157007374</c:v>
                </c:pt>
                <c:pt idx="3">
                  <c:v>3489477.5372102205</c:v>
                </c:pt>
                <c:pt idx="4">
                  <c:v>4625908.6011591144</c:v>
                </c:pt>
                <c:pt idx="5">
                  <c:v>5748975.6075474173</c:v>
                </c:pt>
                <c:pt idx="6">
                  <c:v>6858678.5563751291</c:v>
                </c:pt>
                <c:pt idx="7">
                  <c:v>7955017.4476422556</c:v>
                </c:pt>
                <c:pt idx="8">
                  <c:v>9037992.2813487872</c:v>
                </c:pt>
                <c:pt idx="9">
                  <c:v>10107603.057494732</c:v>
                </c:pt>
                <c:pt idx="10">
                  <c:v>11163849.776080085</c:v>
                </c:pt>
                <c:pt idx="11">
                  <c:v>12206732.437104847</c:v>
                </c:pt>
                <c:pt idx="12">
                  <c:v>13236251.040569019</c:v>
                </c:pt>
                <c:pt idx="13">
                  <c:v>14252405.586472603</c:v>
                </c:pt>
                <c:pt idx="14">
                  <c:v>15255196.074815596</c:v>
                </c:pt>
                <c:pt idx="15">
                  <c:v>16244622.505597997</c:v>
                </c:pt>
                <c:pt idx="16">
                  <c:v>17220684.878819808</c:v>
                </c:pt>
                <c:pt idx="17">
                  <c:v>18183383.194481026</c:v>
                </c:pt>
                <c:pt idx="18">
                  <c:v>19132717.452581663</c:v>
                </c:pt>
                <c:pt idx="19">
                  <c:v>20068687.653121706</c:v>
                </c:pt>
                <c:pt idx="20">
                  <c:v>20991293.79610116</c:v>
                </c:pt>
                <c:pt idx="21">
                  <c:v>21900535.881520018</c:v>
                </c:pt>
                <c:pt idx="22">
                  <c:v>22796413.90937829</c:v>
                </c:pt>
                <c:pt idx="23">
                  <c:v>23678927.879675969</c:v>
                </c:pt>
                <c:pt idx="24">
                  <c:v>24548077.792413063</c:v>
                </c:pt>
                <c:pt idx="25">
                  <c:v>25403863.647589568</c:v>
                </c:pt>
                <c:pt idx="26">
                  <c:v>26246285.44520548</c:v>
                </c:pt>
                <c:pt idx="27">
                  <c:v>27075343.185260799</c:v>
                </c:pt>
                <c:pt idx="28">
                  <c:v>27891036.867755525</c:v>
                </c:pt>
                <c:pt idx="29">
                  <c:v>28693366.492689673</c:v>
                </c:pt>
                <c:pt idx="30">
                  <c:v>29482332.060063224</c:v>
                </c:pt>
                <c:pt idx="31">
                  <c:v>30257933.569876179</c:v>
                </c:pt>
                <c:pt idx="32">
                  <c:v>31020171.022128552</c:v>
                </c:pt>
                <c:pt idx="33">
                  <c:v>31769044.416820332</c:v>
                </c:pt>
                <c:pt idx="34">
                  <c:v>32504553.753951523</c:v>
                </c:pt>
                <c:pt idx="35">
                  <c:v>33226699.033522125</c:v>
                </c:pt>
                <c:pt idx="36">
                  <c:v>33935480.255532138</c:v>
                </c:pt>
                <c:pt idx="37">
                  <c:v>34630897.419981554</c:v>
                </c:pt>
                <c:pt idx="38">
                  <c:v>35312950.526870392</c:v>
                </c:pt>
                <c:pt idx="39">
                  <c:v>35981639.576198623</c:v>
                </c:pt>
                <c:pt idx="40">
                  <c:v>36636964.567966275</c:v>
                </c:pt>
                <c:pt idx="41">
                  <c:v>37278925.502173334</c:v>
                </c:pt>
                <c:pt idx="42">
                  <c:v>37907522.378819808</c:v>
                </c:pt>
                <c:pt idx="43">
                  <c:v>38522755.197905697</c:v>
                </c:pt>
                <c:pt idx="44">
                  <c:v>39124623.95943097</c:v>
                </c:pt>
                <c:pt idx="45">
                  <c:v>39713128.66339568</c:v>
                </c:pt>
                <c:pt idx="46">
                  <c:v>40288269.30979979</c:v>
                </c:pt>
                <c:pt idx="47">
                  <c:v>40850045.8986433</c:v>
                </c:pt>
                <c:pt idx="48">
                  <c:v>41398458.429926232</c:v>
                </c:pt>
                <c:pt idx="49">
                  <c:v>41933506.90364857</c:v>
                </c:pt>
                <c:pt idx="50">
                  <c:v>42455191.319810323</c:v>
                </c:pt>
                <c:pt idx="51">
                  <c:v>42963511.678411484</c:v>
                </c:pt>
                <c:pt idx="52">
                  <c:v>43458467.979452051</c:v>
                </c:pt>
                <c:pt idx="53">
                  <c:v>43940060.222932026</c:v>
                </c:pt>
                <c:pt idx="54">
                  <c:v>44408288.408851422</c:v>
                </c:pt>
                <c:pt idx="55">
                  <c:v>44863152.537210219</c:v>
                </c:pt>
                <c:pt idx="56">
                  <c:v>45304652.608008429</c:v>
                </c:pt>
                <c:pt idx="57">
                  <c:v>45732788.62124604</c:v>
                </c:pt>
                <c:pt idx="58">
                  <c:v>46147560.576923065</c:v>
                </c:pt>
                <c:pt idx="59">
                  <c:v>46548968.475039512</c:v>
                </c:pt>
                <c:pt idx="60">
                  <c:v>46937012.315595359</c:v>
                </c:pt>
                <c:pt idx="61">
                  <c:v>47311692.098590612</c:v>
                </c:pt>
                <c:pt idx="62">
                  <c:v>47673007.824025281</c:v>
                </c:pt>
                <c:pt idx="63">
                  <c:v>48020959.491899349</c:v>
                </c:pt>
                <c:pt idx="64">
                  <c:v>48355547.102212839</c:v>
                </c:pt>
                <c:pt idx="65">
                  <c:v>48676770.654965751</c:v>
                </c:pt>
                <c:pt idx="66">
                  <c:v>48984630.150158055</c:v>
                </c:pt>
                <c:pt idx="67">
                  <c:v>49279125.587789766</c:v>
                </c:pt>
                <c:pt idx="68">
                  <c:v>49560256.967860892</c:v>
                </c:pt>
                <c:pt idx="69">
                  <c:v>49828024.290371425</c:v>
                </c:pt>
                <c:pt idx="70">
                  <c:v>50082427.55532138</c:v>
                </c:pt>
                <c:pt idx="71">
                  <c:v>50323466.762710743</c:v>
                </c:pt>
                <c:pt idx="72">
                  <c:v>50551141.912539512</c:v>
                </c:pt>
                <c:pt idx="73">
                  <c:v>50765453.004807681</c:v>
                </c:pt>
                <c:pt idx="74">
                  <c:v>50966400.039515264</c:v>
                </c:pt>
                <c:pt idx="75">
                  <c:v>51153983.016662277</c:v>
                </c:pt>
                <c:pt idx="76">
                  <c:v>51328201.936248675</c:v>
                </c:pt>
                <c:pt idx="77">
                  <c:v>51489056.798274487</c:v>
                </c:pt>
                <c:pt idx="78">
                  <c:v>51636547.602739714</c:v>
                </c:pt>
                <c:pt idx="79">
                  <c:v>51770674.349644355</c:v>
                </c:pt>
                <c:pt idx="80">
                  <c:v>51891437.038988397</c:v>
                </c:pt>
                <c:pt idx="81">
                  <c:v>51998835.670771845</c:v>
                </c:pt>
                <c:pt idx="82">
                  <c:v>52092870.244994722</c:v>
                </c:pt>
                <c:pt idx="83">
                  <c:v>52173540.761657</c:v>
                </c:pt>
                <c:pt idx="84">
                  <c:v>52240847.220758677</c:v>
                </c:pt>
                <c:pt idx="85">
                  <c:v>52294789.622299798</c:v>
                </c:pt>
                <c:pt idx="86">
                  <c:v>52335367.966280296</c:v>
                </c:pt>
                <c:pt idx="87">
                  <c:v>52362582.252700187</c:v>
                </c:pt>
                <c:pt idx="88">
                  <c:v>52376432.48155953</c:v>
                </c:pt>
                <c:pt idx="89">
                  <c:v>52376918.65285825</c:v>
                </c:pt>
                <c:pt idx="90">
                  <c:v>52364040.766596429</c:v>
                </c:pt>
                <c:pt idx="91">
                  <c:v>52337798.822773971</c:v>
                </c:pt>
                <c:pt idx="92">
                  <c:v>52298192.821390919</c:v>
                </c:pt>
                <c:pt idx="93">
                  <c:v>52245222.762447312</c:v>
                </c:pt>
                <c:pt idx="94">
                  <c:v>52178888.645943083</c:v>
                </c:pt>
                <c:pt idx="95">
                  <c:v>52099190.471878283</c:v>
                </c:pt>
                <c:pt idx="96">
                  <c:v>52006128.240252875</c:v>
                </c:pt>
                <c:pt idx="97">
                  <c:v>51899701.951066889</c:v>
                </c:pt>
                <c:pt idx="98">
                  <c:v>51779911.604320332</c:v>
                </c:pt>
                <c:pt idx="99">
                  <c:v>51646757.200013168</c:v>
                </c:pt>
                <c:pt idx="100">
                  <c:v>51500238.738145404</c:v>
                </c:pt>
                <c:pt idx="101">
                  <c:v>51340356.218717046</c:v>
                </c:pt>
                <c:pt idx="102">
                  <c:v>51167109.641728118</c:v>
                </c:pt>
                <c:pt idx="103">
                  <c:v>50980499.00717859</c:v>
                </c:pt>
                <c:pt idx="104">
                  <c:v>50780524.315068483</c:v>
                </c:pt>
                <c:pt idx="105">
                  <c:v>50567185.565397777</c:v>
                </c:pt>
                <c:pt idx="106">
                  <c:v>50340482.758166455</c:v>
                </c:pt>
                <c:pt idx="107">
                  <c:v>50100415.893374592</c:v>
                </c:pt>
                <c:pt idx="108">
                  <c:v>49846984.971022122</c:v>
                </c:pt>
                <c:pt idx="109">
                  <c:v>49580189.991109051</c:v>
                </c:pt>
                <c:pt idx="110">
                  <c:v>49300030.953635402</c:v>
                </c:pt>
                <c:pt idx="111">
                  <c:v>49006507.858601131</c:v>
                </c:pt>
                <c:pt idx="112">
                  <c:v>48699620.706006318</c:v>
                </c:pt>
                <c:pt idx="113">
                  <c:v>48379369.495850876</c:v>
                </c:pt>
                <c:pt idx="114">
                  <c:v>48045754.228134856</c:v>
                </c:pt>
                <c:pt idx="115">
                  <c:v>47698774.902858265</c:v>
                </c:pt>
                <c:pt idx="116">
                  <c:v>47338431.520021059</c:v>
                </c:pt>
                <c:pt idx="117">
                  <c:v>46964724.079623275</c:v>
                </c:pt>
                <c:pt idx="118">
                  <c:v>46577652.581664898</c:v>
                </c:pt>
                <c:pt idx="119">
                  <c:v>46177217.02614592</c:v>
                </c:pt>
                <c:pt idx="120">
                  <c:v>45763417.413066387</c:v>
                </c:pt>
                <c:pt idx="121">
                  <c:v>44612649.948959395</c:v>
                </c:pt>
                <c:pt idx="122">
                  <c:v>43448518.427291863</c:v>
                </c:pt>
                <c:pt idx="123">
                  <c:v>42271022.848063737</c:v>
                </c:pt>
                <c:pt idx="124">
                  <c:v>41080163.211275004</c:v>
                </c:pt>
                <c:pt idx="125">
                  <c:v>39875939.516925715</c:v>
                </c:pt>
                <c:pt idx="126">
                  <c:v>38658351.765015766</c:v>
                </c:pt>
                <c:pt idx="127">
                  <c:v>37427399.955545291</c:v>
                </c:pt>
                <c:pt idx="128">
                  <c:v>36183084.088514201</c:v>
                </c:pt>
                <c:pt idx="129">
                  <c:v>34925404.163922533</c:v>
                </c:pt>
                <c:pt idx="130">
                  <c:v>33654360.181770258</c:v>
                </c:pt>
                <c:pt idx="131">
                  <c:v>32369952.1420574</c:v>
                </c:pt>
                <c:pt idx="132">
                  <c:v>31072180.044783983</c:v>
                </c:pt>
                <c:pt idx="133">
                  <c:v>29761043.889949933</c:v>
                </c:pt>
                <c:pt idx="134">
                  <c:v>28436543.677555308</c:v>
                </c:pt>
                <c:pt idx="135">
                  <c:v>27098679.407600086</c:v>
                </c:pt>
                <c:pt idx="136">
                  <c:v>25747451.080084268</c:v>
                </c:pt>
                <c:pt idx="137">
                  <c:v>24382858.69500789</c:v>
                </c:pt>
                <c:pt idx="138">
                  <c:v>23004902.252370901</c:v>
                </c:pt>
                <c:pt idx="139">
                  <c:v>21613581.752173353</c:v>
                </c:pt>
                <c:pt idx="140">
                  <c:v>20208897.194415178</c:v>
                </c:pt>
                <c:pt idx="141">
                  <c:v>18790848.579096381</c:v>
                </c:pt>
                <c:pt idx="142">
                  <c:v>17359435.906217035</c:v>
                </c:pt>
                <c:pt idx="143">
                  <c:v>15914659.175777109</c:v>
                </c:pt>
                <c:pt idx="144">
                  <c:v>14456518.3877766</c:v>
                </c:pt>
                <c:pt idx="145">
                  <c:v>12985013.542215487</c:v>
                </c:pt>
                <c:pt idx="146">
                  <c:v>11500144.639093744</c:v>
                </c:pt>
                <c:pt idx="147">
                  <c:v>10001911.678411443</c:v>
                </c:pt>
                <c:pt idx="148">
                  <c:v>8490314.6601685546</c:v>
                </c:pt>
                <c:pt idx="149">
                  <c:v>6965353.5843651071</c:v>
                </c:pt>
                <c:pt idx="150">
                  <c:v>5427028.4510010323</c:v>
                </c:pt>
                <c:pt idx="151">
                  <c:v>3875339.2600763738</c:v>
                </c:pt>
                <c:pt idx="152">
                  <c:v>2310286.0115911104</c:v>
                </c:pt>
                <c:pt idx="153">
                  <c:v>731868.70554526302</c:v>
                </c:pt>
                <c:pt idx="154">
                  <c:v>-859912.65806112485</c:v>
                </c:pt>
                <c:pt idx="155">
                  <c:v>-2465058.079228139</c:v>
                </c:pt>
                <c:pt idx="156">
                  <c:v>-4083567.5579557801</c:v>
                </c:pt>
                <c:pt idx="157">
                  <c:v>-5715441.0942439614</c:v>
                </c:pt>
                <c:pt idx="158">
                  <c:v>-7360678.6880927701</c:v>
                </c:pt>
                <c:pt idx="159">
                  <c:v>-9019280.3395021185</c:v>
                </c:pt>
                <c:pt idx="160">
                  <c:v>-10691246.048472071</c:v>
                </c:pt>
                <c:pt idx="161">
                  <c:v>-10163365.774828807</c:v>
                </c:pt>
                <c:pt idx="162">
                  <c:v>-9648849.5587460827</c:v>
                </c:pt>
                <c:pt idx="163">
                  <c:v>-9147697.4002239406</c:v>
                </c:pt>
                <c:pt idx="164">
                  <c:v>-8659909.2992624026</c:v>
                </c:pt>
                <c:pt idx="165">
                  <c:v>-8185485.25586145</c:v>
                </c:pt>
                <c:pt idx="166">
                  <c:v>-7724425.2700211024</c:v>
                </c:pt>
                <c:pt idx="167">
                  <c:v>-7276729.341741317</c:v>
                </c:pt>
                <c:pt idx="168">
                  <c:v>-6842397.4710221784</c:v>
                </c:pt>
                <c:pt idx="169">
                  <c:v>-6421429.6578635611</c:v>
                </c:pt>
                <c:pt idx="170">
                  <c:v>-6013825.9022655478</c:v>
                </c:pt>
                <c:pt idx="171">
                  <c:v>-5619586.2042282028</c:v>
                </c:pt>
                <c:pt idx="172">
                  <c:v>-5238710.5637513353</c:v>
                </c:pt>
                <c:pt idx="173">
                  <c:v>-4871198.980835137</c:v>
                </c:pt>
                <c:pt idx="174">
                  <c:v>-4517051.4554794785</c:v>
                </c:pt>
                <c:pt idx="175">
                  <c:v>-4176267.9876844045</c:v>
                </c:pt>
                <c:pt idx="176">
                  <c:v>-3848848.5774499997</c:v>
                </c:pt>
                <c:pt idx="177">
                  <c:v>-3534793.2247760929</c:v>
                </c:pt>
                <c:pt idx="178">
                  <c:v>-3234101.9296628553</c:v>
                </c:pt>
                <c:pt idx="179">
                  <c:v>-2946774.692110158</c:v>
                </c:pt>
                <c:pt idx="180">
                  <c:v>-2672811.5121180019</c:v>
                </c:pt>
                <c:pt idx="181">
                  <c:v>-2412212.3896865579</c:v>
                </c:pt>
                <c:pt idx="182">
                  <c:v>-2164977.3248156114</c:v>
                </c:pt>
                <c:pt idx="183">
                  <c:v>-1931106.3175053345</c:v>
                </c:pt>
                <c:pt idx="184">
                  <c:v>-1710599.3677555555</c:v>
                </c:pt>
                <c:pt idx="185">
                  <c:v>-1503456.4755664028</c:v>
                </c:pt>
                <c:pt idx="186">
                  <c:v>-1309677.6409378338</c:v>
                </c:pt>
                <c:pt idx="187">
                  <c:v>-1129262.863869891</c:v>
                </c:pt>
                <c:pt idx="188">
                  <c:v>-962212.14436253218</c:v>
                </c:pt>
                <c:pt idx="189">
                  <c:v>-808525.48241571384</c:v>
                </c:pt>
                <c:pt idx="190">
                  <c:v>-668202.8780295219</c:v>
                </c:pt>
                <c:pt idx="191">
                  <c:v>-541244.33120395651</c:v>
                </c:pt>
                <c:pt idx="192">
                  <c:v>-427649.84193893179</c:v>
                </c:pt>
                <c:pt idx="193">
                  <c:v>-327419.41023449064</c:v>
                </c:pt>
                <c:pt idx="194">
                  <c:v>-240553.03609067597</c:v>
                </c:pt>
                <c:pt idx="195">
                  <c:v>-167050.71950735903</c:v>
                </c:pt>
                <c:pt idx="196">
                  <c:v>-106912.46048475443</c:v>
                </c:pt>
                <c:pt idx="197">
                  <c:v>-60138.2590227334</c:v>
                </c:pt>
                <c:pt idx="198">
                  <c:v>-26728.11512121007</c:v>
                </c:pt>
                <c:pt idx="199">
                  <c:v>-6682.0287803132524</c:v>
                </c:pt>
                <c:pt idx="20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'SIM Tali Baja'!$X$30</c:f>
              <c:strCache>
                <c:ptCount val="1"/>
                <c:pt idx="0">
                  <c:v>normal_bending_stress_0(i)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Baja'!$B$31:$B$231</c:f>
              <c:numCache>
                <c:formatCode>0.000</c:formatCode>
                <c:ptCount val="2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</c:v>
                </c:pt>
              </c:numCache>
            </c:numRef>
          </c:cat>
          <c:val>
            <c:numRef>
              <c:f>'SIM Tali Baja'!$X$31:$X$231</c:f>
              <c:numCache>
                <c:formatCode>General</c:formatCode>
                <c:ptCount val="201"/>
                <c:pt idx="0">
                  <c:v>0</c:v>
                </c:pt>
                <c:pt idx="1">
                  <c:v>180900.94836670178</c:v>
                </c:pt>
                <c:pt idx="2">
                  <c:v>361801.89673340356</c:v>
                </c:pt>
                <c:pt idx="3">
                  <c:v>542702.84510010539</c:v>
                </c:pt>
                <c:pt idx="4">
                  <c:v>723603.79346680711</c:v>
                </c:pt>
                <c:pt idx="5">
                  <c:v>904504.74183350895</c:v>
                </c:pt>
                <c:pt idx="6">
                  <c:v>1085405.6902002108</c:v>
                </c:pt>
                <c:pt idx="7">
                  <c:v>1266306.6385669126</c:v>
                </c:pt>
                <c:pt idx="8">
                  <c:v>1447207.5869336142</c:v>
                </c:pt>
                <c:pt idx="9">
                  <c:v>1628108.5353003161</c:v>
                </c:pt>
                <c:pt idx="10">
                  <c:v>1809009.4836670179</c:v>
                </c:pt>
                <c:pt idx="11">
                  <c:v>1989910.4320337197</c:v>
                </c:pt>
                <c:pt idx="12">
                  <c:v>2170811.3804004216</c:v>
                </c:pt>
                <c:pt idx="13">
                  <c:v>2351712.3287671232</c:v>
                </c:pt>
                <c:pt idx="14">
                  <c:v>2532613.2771338252</c:v>
                </c:pt>
                <c:pt idx="15">
                  <c:v>2713514.2255005268</c:v>
                </c:pt>
                <c:pt idx="16">
                  <c:v>2894415.1738672284</c:v>
                </c:pt>
                <c:pt idx="17">
                  <c:v>3075316.1222339305</c:v>
                </c:pt>
                <c:pt idx="18">
                  <c:v>3256217.0706006321</c:v>
                </c:pt>
                <c:pt idx="19">
                  <c:v>3437118.0189673337</c:v>
                </c:pt>
                <c:pt idx="20">
                  <c:v>3618018.9673340358</c:v>
                </c:pt>
                <c:pt idx="21">
                  <c:v>3798919.9157007379</c:v>
                </c:pt>
                <c:pt idx="22">
                  <c:v>3979820.8640674395</c:v>
                </c:pt>
                <c:pt idx="23">
                  <c:v>4160721.8124341415</c:v>
                </c:pt>
                <c:pt idx="24">
                  <c:v>4341622.7608008431</c:v>
                </c:pt>
                <c:pt idx="25">
                  <c:v>4522523.7091675447</c:v>
                </c:pt>
                <c:pt idx="26">
                  <c:v>4703424.6575342463</c:v>
                </c:pt>
                <c:pt idx="27">
                  <c:v>4884325.6059009479</c:v>
                </c:pt>
                <c:pt idx="28">
                  <c:v>5065226.5542676505</c:v>
                </c:pt>
                <c:pt idx="29">
                  <c:v>5246127.5026343521</c:v>
                </c:pt>
                <c:pt idx="30">
                  <c:v>5427028.4510010537</c:v>
                </c:pt>
                <c:pt idx="31">
                  <c:v>5607929.3993677553</c:v>
                </c:pt>
                <c:pt idx="32">
                  <c:v>5788830.3477344569</c:v>
                </c:pt>
                <c:pt idx="33">
                  <c:v>5969731.2961011594</c:v>
                </c:pt>
                <c:pt idx="34">
                  <c:v>6150632.244467861</c:v>
                </c:pt>
                <c:pt idx="35">
                  <c:v>6331533.1928345626</c:v>
                </c:pt>
                <c:pt idx="36">
                  <c:v>6512434.1412012642</c:v>
                </c:pt>
                <c:pt idx="37">
                  <c:v>6693335.0895679668</c:v>
                </c:pt>
                <c:pt idx="38">
                  <c:v>6874236.0379346674</c:v>
                </c:pt>
                <c:pt idx="39">
                  <c:v>7055136.98630137</c:v>
                </c:pt>
                <c:pt idx="40">
                  <c:v>7236037.9346680716</c:v>
                </c:pt>
                <c:pt idx="41">
                  <c:v>7416938.8830347732</c:v>
                </c:pt>
                <c:pt idx="42">
                  <c:v>7597839.8314014757</c:v>
                </c:pt>
                <c:pt idx="43">
                  <c:v>7778740.7797681764</c:v>
                </c:pt>
                <c:pt idx="44">
                  <c:v>7959641.7281348789</c:v>
                </c:pt>
                <c:pt idx="45">
                  <c:v>8140542.6765015805</c:v>
                </c:pt>
                <c:pt idx="46">
                  <c:v>8321443.624868283</c:v>
                </c:pt>
                <c:pt idx="47">
                  <c:v>8502344.5732349847</c:v>
                </c:pt>
                <c:pt idx="48">
                  <c:v>8683245.5216016863</c:v>
                </c:pt>
                <c:pt idx="49">
                  <c:v>8864146.4699683879</c:v>
                </c:pt>
                <c:pt idx="50">
                  <c:v>9045047.4183350895</c:v>
                </c:pt>
                <c:pt idx="51">
                  <c:v>9225948.3667017911</c:v>
                </c:pt>
                <c:pt idx="52">
                  <c:v>9406849.3150684927</c:v>
                </c:pt>
                <c:pt idx="53">
                  <c:v>9587750.2634351961</c:v>
                </c:pt>
                <c:pt idx="54">
                  <c:v>9768651.2118018959</c:v>
                </c:pt>
                <c:pt idx="55">
                  <c:v>9949552.1601685975</c:v>
                </c:pt>
                <c:pt idx="56">
                  <c:v>10130453.108535301</c:v>
                </c:pt>
                <c:pt idx="57">
                  <c:v>10311354.056902003</c:v>
                </c:pt>
                <c:pt idx="58">
                  <c:v>10492255.005268704</c:v>
                </c:pt>
                <c:pt idx="59">
                  <c:v>10673155.953635406</c:v>
                </c:pt>
                <c:pt idx="60">
                  <c:v>10854056.902002107</c:v>
                </c:pt>
                <c:pt idx="61">
                  <c:v>11034957.850368809</c:v>
                </c:pt>
                <c:pt idx="62">
                  <c:v>11215858.798735511</c:v>
                </c:pt>
                <c:pt idx="63">
                  <c:v>11396759.747102214</c:v>
                </c:pt>
                <c:pt idx="64">
                  <c:v>11577660.695468914</c:v>
                </c:pt>
                <c:pt idx="65">
                  <c:v>11758561.643835617</c:v>
                </c:pt>
                <c:pt idx="66">
                  <c:v>11939462.592202319</c:v>
                </c:pt>
                <c:pt idx="67">
                  <c:v>12120363.54056902</c:v>
                </c:pt>
                <c:pt idx="68">
                  <c:v>12301264.488935722</c:v>
                </c:pt>
                <c:pt idx="69">
                  <c:v>12482165.437302424</c:v>
                </c:pt>
                <c:pt idx="70">
                  <c:v>12663066.385669125</c:v>
                </c:pt>
                <c:pt idx="71">
                  <c:v>12843967.334035827</c:v>
                </c:pt>
                <c:pt idx="72">
                  <c:v>13024868.282402528</c:v>
                </c:pt>
                <c:pt idx="73">
                  <c:v>13205769.230769232</c:v>
                </c:pt>
                <c:pt idx="74">
                  <c:v>13386670.179135934</c:v>
                </c:pt>
                <c:pt idx="75">
                  <c:v>13567571.127502635</c:v>
                </c:pt>
                <c:pt idx="76">
                  <c:v>13748472.075869335</c:v>
                </c:pt>
                <c:pt idx="77">
                  <c:v>13929373.024236036</c:v>
                </c:pt>
                <c:pt idx="78">
                  <c:v>14110273.97260274</c:v>
                </c:pt>
                <c:pt idx="79">
                  <c:v>14291174.920969442</c:v>
                </c:pt>
                <c:pt idx="80">
                  <c:v>14472075.869336143</c:v>
                </c:pt>
                <c:pt idx="81">
                  <c:v>14652976.817702845</c:v>
                </c:pt>
                <c:pt idx="82">
                  <c:v>14833877.766069546</c:v>
                </c:pt>
                <c:pt idx="83">
                  <c:v>15014778.71443625</c:v>
                </c:pt>
                <c:pt idx="84">
                  <c:v>15195679.662802951</c:v>
                </c:pt>
                <c:pt idx="85">
                  <c:v>15376580.611169651</c:v>
                </c:pt>
                <c:pt idx="86">
                  <c:v>15557481.559536353</c:v>
                </c:pt>
                <c:pt idx="87">
                  <c:v>15738382.507903058</c:v>
                </c:pt>
                <c:pt idx="88">
                  <c:v>15919283.456269758</c:v>
                </c:pt>
                <c:pt idx="89">
                  <c:v>16100184.404636459</c:v>
                </c:pt>
                <c:pt idx="90">
                  <c:v>16281085.353003161</c:v>
                </c:pt>
                <c:pt idx="91">
                  <c:v>16461986.301369863</c:v>
                </c:pt>
                <c:pt idx="92">
                  <c:v>16642887.249736566</c:v>
                </c:pt>
                <c:pt idx="93">
                  <c:v>16823788.198103268</c:v>
                </c:pt>
                <c:pt idx="94">
                  <c:v>17004689.146469969</c:v>
                </c:pt>
                <c:pt idx="95">
                  <c:v>17185590.094836671</c:v>
                </c:pt>
                <c:pt idx="96">
                  <c:v>17366491.043203373</c:v>
                </c:pt>
                <c:pt idx="97">
                  <c:v>17547391.991570074</c:v>
                </c:pt>
                <c:pt idx="98">
                  <c:v>17728292.939936776</c:v>
                </c:pt>
                <c:pt idx="99">
                  <c:v>17909193.888303477</c:v>
                </c:pt>
                <c:pt idx="100">
                  <c:v>18090094.836670179</c:v>
                </c:pt>
                <c:pt idx="101">
                  <c:v>18270995.785036881</c:v>
                </c:pt>
                <c:pt idx="102">
                  <c:v>18451896.733403582</c:v>
                </c:pt>
                <c:pt idx="103">
                  <c:v>18632797.681770284</c:v>
                </c:pt>
                <c:pt idx="104">
                  <c:v>18813698.630136985</c:v>
                </c:pt>
                <c:pt idx="105">
                  <c:v>18994599.578503687</c:v>
                </c:pt>
                <c:pt idx="106">
                  <c:v>19175500.526870392</c:v>
                </c:pt>
                <c:pt idx="107">
                  <c:v>19356401.475237094</c:v>
                </c:pt>
                <c:pt idx="108">
                  <c:v>19537302.423603792</c:v>
                </c:pt>
                <c:pt idx="109">
                  <c:v>19718203.371970493</c:v>
                </c:pt>
                <c:pt idx="110">
                  <c:v>19899104.320337195</c:v>
                </c:pt>
                <c:pt idx="111">
                  <c:v>20080005.2687039</c:v>
                </c:pt>
                <c:pt idx="112">
                  <c:v>20260906.217070602</c:v>
                </c:pt>
                <c:pt idx="113">
                  <c:v>20441807.165437303</c:v>
                </c:pt>
                <c:pt idx="114">
                  <c:v>20622708.113804005</c:v>
                </c:pt>
                <c:pt idx="115">
                  <c:v>20803609.062170703</c:v>
                </c:pt>
                <c:pt idx="116">
                  <c:v>20984510.010537408</c:v>
                </c:pt>
                <c:pt idx="117">
                  <c:v>21165410.95890411</c:v>
                </c:pt>
                <c:pt idx="118">
                  <c:v>21346311.907270811</c:v>
                </c:pt>
                <c:pt idx="119">
                  <c:v>21527212.855637513</c:v>
                </c:pt>
                <c:pt idx="120">
                  <c:v>21708113.804004215</c:v>
                </c:pt>
                <c:pt idx="121">
                  <c:v>21165410.95890411</c:v>
                </c:pt>
                <c:pt idx="122">
                  <c:v>20622708.113804005</c:v>
                </c:pt>
                <c:pt idx="123">
                  <c:v>20080005.2687039</c:v>
                </c:pt>
                <c:pt idx="124">
                  <c:v>19537302.423603792</c:v>
                </c:pt>
                <c:pt idx="125">
                  <c:v>18994599.578503687</c:v>
                </c:pt>
                <c:pt idx="126">
                  <c:v>18451896.733403582</c:v>
                </c:pt>
                <c:pt idx="127">
                  <c:v>17909193.888303477</c:v>
                </c:pt>
                <c:pt idx="128">
                  <c:v>17366491.043203373</c:v>
                </c:pt>
                <c:pt idx="129">
                  <c:v>16823788.198103268</c:v>
                </c:pt>
                <c:pt idx="130">
                  <c:v>16281085.353003161</c:v>
                </c:pt>
                <c:pt idx="131">
                  <c:v>15738382.507903058</c:v>
                </c:pt>
                <c:pt idx="132">
                  <c:v>15195679.662802951</c:v>
                </c:pt>
                <c:pt idx="133">
                  <c:v>14652976.817702845</c:v>
                </c:pt>
                <c:pt idx="134">
                  <c:v>14110273.97260274</c:v>
                </c:pt>
                <c:pt idx="135">
                  <c:v>13567571.127502635</c:v>
                </c:pt>
                <c:pt idx="136">
                  <c:v>13024868.282402528</c:v>
                </c:pt>
                <c:pt idx="137">
                  <c:v>12482165.437302424</c:v>
                </c:pt>
                <c:pt idx="138">
                  <c:v>11939462.592202319</c:v>
                </c:pt>
                <c:pt idx="139">
                  <c:v>11396759.747102214</c:v>
                </c:pt>
                <c:pt idx="140">
                  <c:v>10854056.902002107</c:v>
                </c:pt>
                <c:pt idx="141">
                  <c:v>10311354.056902003</c:v>
                </c:pt>
                <c:pt idx="142">
                  <c:v>9768651.2118018959</c:v>
                </c:pt>
                <c:pt idx="143">
                  <c:v>9225948.3667017911</c:v>
                </c:pt>
                <c:pt idx="144">
                  <c:v>8683245.5216016863</c:v>
                </c:pt>
                <c:pt idx="145">
                  <c:v>8140542.6765015805</c:v>
                </c:pt>
                <c:pt idx="146">
                  <c:v>7597839.8314014757</c:v>
                </c:pt>
                <c:pt idx="147">
                  <c:v>7055136.98630137</c:v>
                </c:pt>
                <c:pt idx="148">
                  <c:v>6512434.1412012642</c:v>
                </c:pt>
                <c:pt idx="149">
                  <c:v>5969731.2961011594</c:v>
                </c:pt>
                <c:pt idx="150">
                  <c:v>5427028.4510010537</c:v>
                </c:pt>
                <c:pt idx="151">
                  <c:v>4884325.6059009479</c:v>
                </c:pt>
                <c:pt idx="152">
                  <c:v>4341622.7608008431</c:v>
                </c:pt>
                <c:pt idx="153">
                  <c:v>3798919.9157007379</c:v>
                </c:pt>
                <c:pt idx="154">
                  <c:v>3256217.0706006321</c:v>
                </c:pt>
                <c:pt idx="155">
                  <c:v>2713514.2255005268</c:v>
                </c:pt>
                <c:pt idx="156">
                  <c:v>2170811.3804004216</c:v>
                </c:pt>
                <c:pt idx="157">
                  <c:v>1628108.5353003161</c:v>
                </c:pt>
                <c:pt idx="158">
                  <c:v>1085405.6902002108</c:v>
                </c:pt>
                <c:pt idx="159">
                  <c:v>542702.84510010539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679808"/>
        <c:axId val="114681344"/>
      </c:lineChart>
      <c:catAx>
        <c:axId val="114679808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81344"/>
        <c:crosses val="autoZero"/>
        <c:auto val="1"/>
        <c:lblAlgn val="ctr"/>
        <c:lblOffset val="100"/>
        <c:noMultiLvlLbl val="0"/>
      </c:catAx>
      <c:valAx>
        <c:axId val="11468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7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'SIM Tali Baja'!$M$30</c:f>
              <c:strCache>
                <c:ptCount val="1"/>
                <c:pt idx="0">
                  <c:v>principal_stress_cmax(i)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Baja'!$B$31:$B$231</c:f>
              <c:numCache>
                <c:formatCode>0.000</c:formatCode>
                <c:ptCount val="2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</c:v>
                </c:pt>
              </c:numCache>
            </c:numRef>
          </c:cat>
          <c:val>
            <c:numRef>
              <c:f>'SIM Tali Baja'!$M$31:$M$231</c:f>
              <c:numCache>
                <c:formatCode>General</c:formatCode>
                <c:ptCount val="201"/>
                <c:pt idx="0">
                  <c:v>3187761.4541832674</c:v>
                </c:pt>
                <c:pt idx="1">
                  <c:v>4364284.6908139316</c:v>
                </c:pt>
                <c:pt idx="2">
                  <c:v>5527443.8698840048</c:v>
                </c:pt>
                <c:pt idx="3">
                  <c:v>6677238.9913934879</c:v>
                </c:pt>
                <c:pt idx="4">
                  <c:v>7813670.0553423818</c:v>
                </c:pt>
                <c:pt idx="5">
                  <c:v>8936737.0617306847</c:v>
                </c:pt>
                <c:pt idx="6">
                  <c:v>10046440.010558397</c:v>
                </c:pt>
                <c:pt idx="7">
                  <c:v>11142778.901825523</c:v>
                </c:pt>
                <c:pt idx="8">
                  <c:v>12225753.735532055</c:v>
                </c:pt>
                <c:pt idx="9">
                  <c:v>13295364.511677999</c:v>
                </c:pt>
                <c:pt idx="10">
                  <c:v>14351611.230263352</c:v>
                </c:pt>
                <c:pt idx="11">
                  <c:v>15394493.891288115</c:v>
                </c:pt>
                <c:pt idx="12">
                  <c:v>16424012.494752286</c:v>
                </c:pt>
                <c:pt idx="13">
                  <c:v>17440167.04065587</c:v>
                </c:pt>
                <c:pt idx="14">
                  <c:v>18442957.528998863</c:v>
                </c:pt>
                <c:pt idx="15">
                  <c:v>19432383.959781267</c:v>
                </c:pt>
                <c:pt idx="16">
                  <c:v>20408446.333003074</c:v>
                </c:pt>
                <c:pt idx="17">
                  <c:v>21371144.648664296</c:v>
                </c:pt>
                <c:pt idx="18">
                  <c:v>22320478.906764932</c:v>
                </c:pt>
                <c:pt idx="19">
                  <c:v>23256449.107304975</c:v>
                </c:pt>
                <c:pt idx="20">
                  <c:v>24179055.250284426</c:v>
                </c:pt>
                <c:pt idx="21">
                  <c:v>25088297.335703284</c:v>
                </c:pt>
                <c:pt idx="22">
                  <c:v>25984175.363561556</c:v>
                </c:pt>
                <c:pt idx="23">
                  <c:v>26866689.333859235</c:v>
                </c:pt>
                <c:pt idx="24">
                  <c:v>27735839.246596329</c:v>
                </c:pt>
                <c:pt idx="25">
                  <c:v>28591625.101772837</c:v>
                </c:pt>
                <c:pt idx="26">
                  <c:v>29434046.899388745</c:v>
                </c:pt>
                <c:pt idx="27">
                  <c:v>30263104.639444068</c:v>
                </c:pt>
                <c:pt idx="28">
                  <c:v>31078798.32193879</c:v>
                </c:pt>
                <c:pt idx="29">
                  <c:v>31881127.946872942</c:v>
                </c:pt>
                <c:pt idx="30">
                  <c:v>32670093.514246494</c:v>
                </c:pt>
                <c:pt idx="31">
                  <c:v>33445695.024059445</c:v>
                </c:pt>
                <c:pt idx="32">
                  <c:v>34207932.476311818</c:v>
                </c:pt>
                <c:pt idx="33">
                  <c:v>34956805.871003598</c:v>
                </c:pt>
                <c:pt idx="34">
                  <c:v>35692315.208134793</c:v>
                </c:pt>
                <c:pt idx="35">
                  <c:v>36414460.487705395</c:v>
                </c:pt>
                <c:pt idx="36">
                  <c:v>37123241.709715404</c:v>
                </c:pt>
                <c:pt idx="37">
                  <c:v>37818658.87416482</c:v>
                </c:pt>
                <c:pt idx="38">
                  <c:v>38500711.981053658</c:v>
                </c:pt>
                <c:pt idx="39">
                  <c:v>39169401.030381888</c:v>
                </c:pt>
                <c:pt idx="40">
                  <c:v>39824726.02214954</c:v>
                </c:pt>
                <c:pt idx="41">
                  <c:v>40466686.9563566</c:v>
                </c:pt>
                <c:pt idx="42">
                  <c:v>41095283.833003074</c:v>
                </c:pt>
                <c:pt idx="43">
                  <c:v>41710516.652088962</c:v>
                </c:pt>
                <c:pt idx="44">
                  <c:v>42312385.413614236</c:v>
                </c:pt>
                <c:pt idx="45">
                  <c:v>42900890.117578946</c:v>
                </c:pt>
                <c:pt idx="46">
                  <c:v>43476030.763983056</c:v>
                </c:pt>
                <c:pt idx="47">
                  <c:v>44037807.352826566</c:v>
                </c:pt>
                <c:pt idx="48">
                  <c:v>44586219.884109497</c:v>
                </c:pt>
                <c:pt idx="49">
                  <c:v>45121268.357831836</c:v>
                </c:pt>
                <c:pt idx="50">
                  <c:v>45642952.773993589</c:v>
                </c:pt>
                <c:pt idx="51">
                  <c:v>46151273.132594749</c:v>
                </c:pt>
                <c:pt idx="52">
                  <c:v>46646229.433635317</c:v>
                </c:pt>
                <c:pt idx="53">
                  <c:v>47127821.677115291</c:v>
                </c:pt>
                <c:pt idx="54">
                  <c:v>47596049.863034688</c:v>
                </c:pt>
                <c:pt idx="55">
                  <c:v>48050913.991393484</c:v>
                </c:pt>
                <c:pt idx="56">
                  <c:v>48492414.062191695</c:v>
                </c:pt>
                <c:pt idx="57">
                  <c:v>48920550.075429305</c:v>
                </c:pt>
                <c:pt idx="58">
                  <c:v>49335322.03110633</c:v>
                </c:pt>
                <c:pt idx="59">
                  <c:v>49736729.929222777</c:v>
                </c:pt>
                <c:pt idx="60">
                  <c:v>50124773.769778624</c:v>
                </c:pt>
                <c:pt idx="61">
                  <c:v>50499453.552773878</c:v>
                </c:pt>
                <c:pt idx="62">
                  <c:v>50860769.278208546</c:v>
                </c:pt>
                <c:pt idx="63">
                  <c:v>51208720.946082614</c:v>
                </c:pt>
                <c:pt idx="64">
                  <c:v>51543308.556396104</c:v>
                </c:pt>
                <c:pt idx="65">
                  <c:v>51864532.109149016</c:v>
                </c:pt>
                <c:pt idx="66">
                  <c:v>52172391.604341321</c:v>
                </c:pt>
                <c:pt idx="67">
                  <c:v>52466887.041973032</c:v>
                </c:pt>
                <c:pt idx="68">
                  <c:v>52748018.422044158</c:v>
                </c:pt>
                <c:pt idx="69">
                  <c:v>53015785.744554691</c:v>
                </c:pt>
                <c:pt idx="70">
                  <c:v>53270189.009504646</c:v>
                </c:pt>
                <c:pt idx="71">
                  <c:v>53511228.216894008</c:v>
                </c:pt>
                <c:pt idx="72">
                  <c:v>53738903.366722777</c:v>
                </c:pt>
                <c:pt idx="73">
                  <c:v>53953214.458990946</c:v>
                </c:pt>
                <c:pt idx="74">
                  <c:v>54154161.49369853</c:v>
                </c:pt>
                <c:pt idx="75">
                  <c:v>54341744.470845543</c:v>
                </c:pt>
                <c:pt idx="76">
                  <c:v>54515963.390431941</c:v>
                </c:pt>
                <c:pt idx="77">
                  <c:v>54676818.252457753</c:v>
                </c:pt>
                <c:pt idx="78">
                  <c:v>54824309.05692298</c:v>
                </c:pt>
                <c:pt idx="79">
                  <c:v>54958435.803827621</c:v>
                </c:pt>
                <c:pt idx="80">
                  <c:v>55079198.493171662</c:v>
                </c:pt>
                <c:pt idx="81">
                  <c:v>55186597.12495511</c:v>
                </c:pt>
                <c:pt idx="82">
                  <c:v>55280631.699177988</c:v>
                </c:pt>
                <c:pt idx="83">
                  <c:v>55361302.215840265</c:v>
                </c:pt>
                <c:pt idx="84">
                  <c:v>55428608.674941942</c:v>
                </c:pt>
                <c:pt idx="85">
                  <c:v>55482551.076483063</c:v>
                </c:pt>
                <c:pt idx="86">
                  <c:v>55523129.420463562</c:v>
                </c:pt>
                <c:pt idx="87">
                  <c:v>55550343.706883453</c:v>
                </c:pt>
                <c:pt idx="88">
                  <c:v>55564193.935742795</c:v>
                </c:pt>
                <c:pt idx="89">
                  <c:v>55564680.107041515</c:v>
                </c:pt>
                <c:pt idx="90">
                  <c:v>55551802.220779695</c:v>
                </c:pt>
                <c:pt idx="91">
                  <c:v>55525560.276957236</c:v>
                </c:pt>
                <c:pt idx="92">
                  <c:v>55485954.275574185</c:v>
                </c:pt>
                <c:pt idx="93">
                  <c:v>55432984.216630578</c:v>
                </c:pt>
                <c:pt idx="94">
                  <c:v>55366650.100126348</c:v>
                </c:pt>
                <c:pt idx="95">
                  <c:v>55286951.926061548</c:v>
                </c:pt>
                <c:pt idx="96">
                  <c:v>55193889.69443614</c:v>
                </c:pt>
                <c:pt idx="97">
                  <c:v>55087463.405250154</c:v>
                </c:pt>
                <c:pt idx="98">
                  <c:v>54967673.058503598</c:v>
                </c:pt>
                <c:pt idx="99">
                  <c:v>54834518.654196434</c:v>
                </c:pt>
                <c:pt idx="100">
                  <c:v>54688000.192328669</c:v>
                </c:pt>
                <c:pt idx="101">
                  <c:v>54528117.672900312</c:v>
                </c:pt>
                <c:pt idx="102">
                  <c:v>54354871.095911384</c:v>
                </c:pt>
                <c:pt idx="103">
                  <c:v>54168260.461361855</c:v>
                </c:pt>
                <c:pt idx="104">
                  <c:v>53968285.769251749</c:v>
                </c:pt>
                <c:pt idx="105">
                  <c:v>53754947.019581042</c:v>
                </c:pt>
                <c:pt idx="106">
                  <c:v>53528244.21234972</c:v>
                </c:pt>
                <c:pt idx="107">
                  <c:v>53288177.347557858</c:v>
                </c:pt>
                <c:pt idx="108">
                  <c:v>53034746.425205387</c:v>
                </c:pt>
                <c:pt idx="109">
                  <c:v>52767951.445292316</c:v>
                </c:pt>
                <c:pt idx="110">
                  <c:v>52487792.407818668</c:v>
                </c:pt>
                <c:pt idx="111">
                  <c:v>52194269.312784396</c:v>
                </c:pt>
                <c:pt idx="112">
                  <c:v>51887382.160189584</c:v>
                </c:pt>
                <c:pt idx="113">
                  <c:v>51567130.950034142</c:v>
                </c:pt>
                <c:pt idx="114">
                  <c:v>51233515.682318121</c:v>
                </c:pt>
                <c:pt idx="115">
                  <c:v>50886536.35704153</c:v>
                </c:pt>
                <c:pt idx="116">
                  <c:v>50526192.974204324</c:v>
                </c:pt>
                <c:pt idx="117">
                  <c:v>50152485.53380654</c:v>
                </c:pt>
                <c:pt idx="118">
                  <c:v>49765414.035848163</c:v>
                </c:pt>
                <c:pt idx="119">
                  <c:v>49364978.480329186</c:v>
                </c:pt>
                <c:pt idx="120">
                  <c:v>48951178.867249653</c:v>
                </c:pt>
                <c:pt idx="121">
                  <c:v>47800411.403142661</c:v>
                </c:pt>
                <c:pt idx="122">
                  <c:v>46636279.881475128</c:v>
                </c:pt>
                <c:pt idx="123">
                  <c:v>45458784.302247003</c:v>
                </c:pt>
                <c:pt idx="124">
                  <c:v>44267924.665458269</c:v>
                </c:pt>
                <c:pt idx="125">
                  <c:v>43063700.97110898</c:v>
                </c:pt>
                <c:pt idx="126">
                  <c:v>41846113.219199032</c:v>
                </c:pt>
                <c:pt idx="127">
                  <c:v>40615161.409728557</c:v>
                </c:pt>
                <c:pt idx="128">
                  <c:v>39370845.542697467</c:v>
                </c:pt>
                <c:pt idx="129">
                  <c:v>38113165.618105799</c:v>
                </c:pt>
                <c:pt idx="130">
                  <c:v>36842121.635953523</c:v>
                </c:pt>
                <c:pt idx="131">
                  <c:v>35557713.596240669</c:v>
                </c:pt>
                <c:pt idx="132">
                  <c:v>34259941.498967253</c:v>
                </c:pt>
                <c:pt idx="133">
                  <c:v>32948805.344133198</c:v>
                </c:pt>
                <c:pt idx="134">
                  <c:v>31624305.131738573</c:v>
                </c:pt>
                <c:pt idx="135">
                  <c:v>30286440.861783355</c:v>
                </c:pt>
                <c:pt idx="136">
                  <c:v>28935212.534267537</c:v>
                </c:pt>
                <c:pt idx="137">
                  <c:v>27570620.149191156</c:v>
                </c:pt>
                <c:pt idx="138">
                  <c:v>26192663.706554167</c:v>
                </c:pt>
                <c:pt idx="139">
                  <c:v>24801343.206356622</c:v>
                </c:pt>
                <c:pt idx="140">
                  <c:v>23396658.648598447</c:v>
                </c:pt>
                <c:pt idx="141">
                  <c:v>21978610.03327965</c:v>
                </c:pt>
                <c:pt idx="142">
                  <c:v>20547197.360400304</c:v>
                </c:pt>
                <c:pt idx="143">
                  <c:v>19102420.629960377</c:v>
                </c:pt>
                <c:pt idx="144">
                  <c:v>17644279.841959868</c:v>
                </c:pt>
                <c:pt idx="145">
                  <c:v>16172774.996398754</c:v>
                </c:pt>
                <c:pt idx="146">
                  <c:v>14687906.093277011</c:v>
                </c:pt>
                <c:pt idx="147">
                  <c:v>13189673.13259471</c:v>
                </c:pt>
                <c:pt idx="148">
                  <c:v>11678076.114351822</c:v>
                </c:pt>
                <c:pt idx="149">
                  <c:v>10153115.038548375</c:v>
                </c:pt>
                <c:pt idx="150">
                  <c:v>8614789.9051842988</c:v>
                </c:pt>
                <c:pt idx="151">
                  <c:v>7063100.7142596412</c:v>
                </c:pt>
                <c:pt idx="152">
                  <c:v>5498047.4657743778</c:v>
                </c:pt>
                <c:pt idx="153">
                  <c:v>3919630.1597285303</c:v>
                </c:pt>
                <c:pt idx="154">
                  <c:v>4047674.1122443923</c:v>
                </c:pt>
                <c:pt idx="155">
                  <c:v>5652819.533411406</c:v>
                </c:pt>
                <c:pt idx="156">
                  <c:v>7271329.0121390475</c:v>
                </c:pt>
                <c:pt idx="157">
                  <c:v>8903202.5484272279</c:v>
                </c:pt>
                <c:pt idx="158">
                  <c:v>10548440.142276037</c:v>
                </c:pt>
                <c:pt idx="159">
                  <c:v>12207041.793685386</c:v>
                </c:pt>
                <c:pt idx="160">
                  <c:v>10691246.048472071</c:v>
                </c:pt>
                <c:pt idx="161">
                  <c:v>10163365.774828807</c:v>
                </c:pt>
                <c:pt idx="162">
                  <c:v>9648849.5587460827</c:v>
                </c:pt>
                <c:pt idx="163">
                  <c:v>9147697.4002239406</c:v>
                </c:pt>
                <c:pt idx="164">
                  <c:v>8659909.2992624026</c:v>
                </c:pt>
                <c:pt idx="165">
                  <c:v>8185485.25586145</c:v>
                </c:pt>
                <c:pt idx="166">
                  <c:v>7724425.2700211024</c:v>
                </c:pt>
                <c:pt idx="167">
                  <c:v>7276729.341741317</c:v>
                </c:pt>
                <c:pt idx="168">
                  <c:v>6842397.4710221784</c:v>
                </c:pt>
                <c:pt idx="169">
                  <c:v>6421429.6578635611</c:v>
                </c:pt>
                <c:pt idx="170">
                  <c:v>6013825.9022655478</c:v>
                </c:pt>
                <c:pt idx="171">
                  <c:v>5619586.2042282028</c:v>
                </c:pt>
                <c:pt idx="172">
                  <c:v>5238710.5637513353</c:v>
                </c:pt>
                <c:pt idx="173">
                  <c:v>4871198.980835137</c:v>
                </c:pt>
                <c:pt idx="174">
                  <c:v>4517051.4554794785</c:v>
                </c:pt>
                <c:pt idx="175">
                  <c:v>4176267.9876844045</c:v>
                </c:pt>
                <c:pt idx="176">
                  <c:v>3848848.5774499997</c:v>
                </c:pt>
                <c:pt idx="177">
                  <c:v>3534793.2247760929</c:v>
                </c:pt>
                <c:pt idx="178">
                  <c:v>3234101.9296628553</c:v>
                </c:pt>
                <c:pt idx="179">
                  <c:v>2946774.692110158</c:v>
                </c:pt>
                <c:pt idx="180">
                  <c:v>2672811.5121180019</c:v>
                </c:pt>
                <c:pt idx="181">
                  <c:v>2412212.3896865579</c:v>
                </c:pt>
                <c:pt idx="182">
                  <c:v>2164977.3248156114</c:v>
                </c:pt>
                <c:pt idx="183">
                  <c:v>1931106.3175053345</c:v>
                </c:pt>
                <c:pt idx="184">
                  <c:v>1710599.3677555555</c:v>
                </c:pt>
                <c:pt idx="185">
                  <c:v>1503456.4755664028</c:v>
                </c:pt>
                <c:pt idx="186">
                  <c:v>1309677.6409378338</c:v>
                </c:pt>
                <c:pt idx="187">
                  <c:v>1129262.863869891</c:v>
                </c:pt>
                <c:pt idx="188">
                  <c:v>962212.14436253218</c:v>
                </c:pt>
                <c:pt idx="189">
                  <c:v>808525.48241571384</c:v>
                </c:pt>
                <c:pt idx="190">
                  <c:v>668202.8780295219</c:v>
                </c:pt>
                <c:pt idx="191">
                  <c:v>541244.33120395651</c:v>
                </c:pt>
                <c:pt idx="192">
                  <c:v>427649.84193893179</c:v>
                </c:pt>
                <c:pt idx="193">
                  <c:v>327419.41023449064</c:v>
                </c:pt>
                <c:pt idx="194">
                  <c:v>240553.03609067597</c:v>
                </c:pt>
                <c:pt idx="195">
                  <c:v>167050.71950735903</c:v>
                </c:pt>
                <c:pt idx="196">
                  <c:v>106912.46048475443</c:v>
                </c:pt>
                <c:pt idx="197">
                  <c:v>60138.2590227334</c:v>
                </c:pt>
                <c:pt idx="198">
                  <c:v>26728.11512121007</c:v>
                </c:pt>
                <c:pt idx="199">
                  <c:v>6682.0287803132524</c:v>
                </c:pt>
                <c:pt idx="20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'SIM Tali Baja'!$Z$30</c:f>
              <c:strCache>
                <c:ptCount val="1"/>
                <c:pt idx="0">
                  <c:v>principal_stress_cmax_0(i)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Baja'!$B$31:$B$231</c:f>
              <c:numCache>
                <c:formatCode>0.000</c:formatCode>
                <c:ptCount val="2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</c:v>
                </c:pt>
              </c:numCache>
            </c:numRef>
          </c:cat>
          <c:val>
            <c:numRef>
              <c:f>'SIM Tali Baja'!$Z$31:$Z$231</c:f>
              <c:numCache>
                <c:formatCode>General</c:formatCode>
                <c:ptCount val="201"/>
                <c:pt idx="0">
                  <c:v>781673.30677290831</c:v>
                </c:pt>
                <c:pt idx="1">
                  <c:v>962574.25513961003</c:v>
                </c:pt>
                <c:pt idx="2">
                  <c:v>1143475.2035063119</c:v>
                </c:pt>
                <c:pt idx="3">
                  <c:v>1324376.1518730137</c:v>
                </c:pt>
                <c:pt idx="4">
                  <c:v>1505277.1002397155</c:v>
                </c:pt>
                <c:pt idx="5">
                  <c:v>1686178.0486064171</c:v>
                </c:pt>
                <c:pt idx="6">
                  <c:v>1867078.9969731192</c:v>
                </c:pt>
                <c:pt idx="7">
                  <c:v>2047979.9453398208</c:v>
                </c:pt>
                <c:pt idx="8">
                  <c:v>2228880.8937065224</c:v>
                </c:pt>
                <c:pt idx="9">
                  <c:v>2409781.8420732245</c:v>
                </c:pt>
                <c:pt idx="10">
                  <c:v>2590682.7904399261</c:v>
                </c:pt>
                <c:pt idx="11">
                  <c:v>2771583.7388066282</c:v>
                </c:pt>
                <c:pt idx="12">
                  <c:v>2952484.6871733298</c:v>
                </c:pt>
                <c:pt idx="13">
                  <c:v>3133385.6355400314</c:v>
                </c:pt>
                <c:pt idx="14">
                  <c:v>3314286.5839067334</c:v>
                </c:pt>
                <c:pt idx="15">
                  <c:v>3495187.532273435</c:v>
                </c:pt>
                <c:pt idx="16">
                  <c:v>3676088.4806401366</c:v>
                </c:pt>
                <c:pt idx="17">
                  <c:v>3856989.4290068387</c:v>
                </c:pt>
                <c:pt idx="18">
                  <c:v>4037890.3773735403</c:v>
                </c:pt>
                <c:pt idx="19">
                  <c:v>4218791.3257402424</c:v>
                </c:pt>
                <c:pt idx="20">
                  <c:v>4399692.274106944</c:v>
                </c:pt>
                <c:pt idx="21">
                  <c:v>4580593.2224736465</c:v>
                </c:pt>
                <c:pt idx="22">
                  <c:v>4761494.1708403481</c:v>
                </c:pt>
                <c:pt idx="23">
                  <c:v>4942395.1192070497</c:v>
                </c:pt>
                <c:pt idx="24">
                  <c:v>5123296.0675737513</c:v>
                </c:pt>
                <c:pt idx="25">
                  <c:v>5304197.0159404529</c:v>
                </c:pt>
                <c:pt idx="26">
                  <c:v>5485097.9643071545</c:v>
                </c:pt>
                <c:pt idx="27">
                  <c:v>5665998.9126738561</c:v>
                </c:pt>
                <c:pt idx="28">
                  <c:v>5846899.8610405587</c:v>
                </c:pt>
                <c:pt idx="29">
                  <c:v>6027800.8094072603</c:v>
                </c:pt>
                <c:pt idx="30">
                  <c:v>6208701.7577739619</c:v>
                </c:pt>
                <c:pt idx="31">
                  <c:v>6389602.7061406635</c:v>
                </c:pt>
                <c:pt idx="32">
                  <c:v>6570503.6545073651</c:v>
                </c:pt>
                <c:pt idx="33">
                  <c:v>6751404.6028740676</c:v>
                </c:pt>
                <c:pt idx="34">
                  <c:v>6932305.5512407692</c:v>
                </c:pt>
                <c:pt idx="35">
                  <c:v>7113206.4996074708</c:v>
                </c:pt>
                <c:pt idx="36">
                  <c:v>7294107.4479741724</c:v>
                </c:pt>
                <c:pt idx="37">
                  <c:v>7475008.396340875</c:v>
                </c:pt>
                <c:pt idx="38">
                  <c:v>7655909.3447075756</c:v>
                </c:pt>
                <c:pt idx="39">
                  <c:v>7836810.2930742782</c:v>
                </c:pt>
                <c:pt idx="40">
                  <c:v>8017711.2414409798</c:v>
                </c:pt>
                <c:pt idx="41">
                  <c:v>8198612.1898076814</c:v>
                </c:pt>
                <c:pt idx="42">
                  <c:v>8379513.1381743839</c:v>
                </c:pt>
                <c:pt idx="43">
                  <c:v>8560414.0865410846</c:v>
                </c:pt>
                <c:pt idx="44">
                  <c:v>8741315.034907788</c:v>
                </c:pt>
                <c:pt idx="45">
                  <c:v>8922215.9832744896</c:v>
                </c:pt>
                <c:pt idx="46">
                  <c:v>9103116.9316411912</c:v>
                </c:pt>
                <c:pt idx="47">
                  <c:v>9284017.8800078928</c:v>
                </c:pt>
                <c:pt idx="48">
                  <c:v>9464918.8283745944</c:v>
                </c:pt>
                <c:pt idx="49">
                  <c:v>9645819.7767412961</c:v>
                </c:pt>
                <c:pt idx="50">
                  <c:v>9826720.7251079977</c:v>
                </c:pt>
                <c:pt idx="51">
                  <c:v>10007621.673474699</c:v>
                </c:pt>
                <c:pt idx="52">
                  <c:v>10188522.621841401</c:v>
                </c:pt>
                <c:pt idx="53">
                  <c:v>10369423.570208104</c:v>
                </c:pt>
                <c:pt idx="54">
                  <c:v>10550324.518574804</c:v>
                </c:pt>
                <c:pt idx="55">
                  <c:v>10731225.466941506</c:v>
                </c:pt>
                <c:pt idx="56">
                  <c:v>10912126.415308209</c:v>
                </c:pt>
                <c:pt idx="57">
                  <c:v>11093027.363674911</c:v>
                </c:pt>
                <c:pt idx="58">
                  <c:v>11273928.312041612</c:v>
                </c:pt>
                <c:pt idx="59">
                  <c:v>11454829.260408314</c:v>
                </c:pt>
                <c:pt idx="60">
                  <c:v>11635730.208775016</c:v>
                </c:pt>
                <c:pt idx="61">
                  <c:v>11816631.157141717</c:v>
                </c:pt>
                <c:pt idx="62">
                  <c:v>11997532.105508419</c:v>
                </c:pt>
                <c:pt idx="63">
                  <c:v>12178433.053875122</c:v>
                </c:pt>
                <c:pt idx="64">
                  <c:v>12359334.002241822</c:v>
                </c:pt>
                <c:pt idx="65">
                  <c:v>12540234.950608525</c:v>
                </c:pt>
                <c:pt idx="66">
                  <c:v>12721135.898975227</c:v>
                </c:pt>
                <c:pt idx="67">
                  <c:v>12902036.847341929</c:v>
                </c:pt>
                <c:pt idx="68">
                  <c:v>13082937.79570863</c:v>
                </c:pt>
                <c:pt idx="69">
                  <c:v>13263838.744075332</c:v>
                </c:pt>
                <c:pt idx="70">
                  <c:v>13444739.692442033</c:v>
                </c:pt>
                <c:pt idx="71">
                  <c:v>13625640.640808735</c:v>
                </c:pt>
                <c:pt idx="72">
                  <c:v>13806541.589175437</c:v>
                </c:pt>
                <c:pt idx="73">
                  <c:v>13987442.53754214</c:v>
                </c:pt>
                <c:pt idx="74">
                  <c:v>14168343.485908842</c:v>
                </c:pt>
                <c:pt idx="75">
                  <c:v>14349244.434275543</c:v>
                </c:pt>
                <c:pt idx="76">
                  <c:v>14530145.382642243</c:v>
                </c:pt>
                <c:pt idx="77">
                  <c:v>14711046.331008945</c:v>
                </c:pt>
                <c:pt idx="78">
                  <c:v>14891947.279375648</c:v>
                </c:pt>
                <c:pt idx="79">
                  <c:v>15072848.22774235</c:v>
                </c:pt>
                <c:pt idx="80">
                  <c:v>15253749.176109051</c:v>
                </c:pt>
                <c:pt idx="81">
                  <c:v>15434650.124475753</c:v>
                </c:pt>
                <c:pt idx="82">
                  <c:v>15615551.072842455</c:v>
                </c:pt>
                <c:pt idx="83">
                  <c:v>15796452.021209158</c:v>
                </c:pt>
                <c:pt idx="84">
                  <c:v>15977352.96957586</c:v>
                </c:pt>
                <c:pt idx="85">
                  <c:v>16158253.917942559</c:v>
                </c:pt>
                <c:pt idx="86">
                  <c:v>16339154.866309261</c:v>
                </c:pt>
                <c:pt idx="87">
                  <c:v>16520055.814675966</c:v>
                </c:pt>
                <c:pt idx="88">
                  <c:v>16700956.763042666</c:v>
                </c:pt>
                <c:pt idx="89">
                  <c:v>16881857.711409368</c:v>
                </c:pt>
                <c:pt idx="90">
                  <c:v>17062758.659776069</c:v>
                </c:pt>
                <c:pt idx="91">
                  <c:v>17243659.608142771</c:v>
                </c:pt>
                <c:pt idx="92">
                  <c:v>17424560.556509476</c:v>
                </c:pt>
                <c:pt idx="93">
                  <c:v>17605461.504876178</c:v>
                </c:pt>
                <c:pt idx="94">
                  <c:v>17786362.453242879</c:v>
                </c:pt>
                <c:pt idx="95">
                  <c:v>17967263.401609581</c:v>
                </c:pt>
                <c:pt idx="96">
                  <c:v>18148164.349976283</c:v>
                </c:pt>
                <c:pt idx="97">
                  <c:v>18329065.298342984</c:v>
                </c:pt>
                <c:pt idx="98">
                  <c:v>18509966.246709686</c:v>
                </c:pt>
                <c:pt idx="99">
                  <c:v>18690867.195076387</c:v>
                </c:pt>
                <c:pt idx="100">
                  <c:v>18871768.143443089</c:v>
                </c:pt>
                <c:pt idx="101">
                  <c:v>19052669.091809791</c:v>
                </c:pt>
                <c:pt idx="102">
                  <c:v>19233570.040176492</c:v>
                </c:pt>
                <c:pt idx="103">
                  <c:v>19414470.988543194</c:v>
                </c:pt>
                <c:pt idx="104">
                  <c:v>19595371.936909895</c:v>
                </c:pt>
                <c:pt idx="105">
                  <c:v>19776272.885276597</c:v>
                </c:pt>
                <c:pt idx="106">
                  <c:v>19957173.833643302</c:v>
                </c:pt>
                <c:pt idx="107">
                  <c:v>20138074.782010004</c:v>
                </c:pt>
                <c:pt idx="108">
                  <c:v>20318975.730376702</c:v>
                </c:pt>
                <c:pt idx="109">
                  <c:v>20499876.678743403</c:v>
                </c:pt>
                <c:pt idx="110">
                  <c:v>20680777.627110105</c:v>
                </c:pt>
                <c:pt idx="111">
                  <c:v>20861678.57547681</c:v>
                </c:pt>
                <c:pt idx="112">
                  <c:v>21042579.523843512</c:v>
                </c:pt>
                <c:pt idx="113">
                  <c:v>21223480.472210214</c:v>
                </c:pt>
                <c:pt idx="114">
                  <c:v>21404381.420576915</c:v>
                </c:pt>
                <c:pt idx="115">
                  <c:v>21585282.368943613</c:v>
                </c:pt>
                <c:pt idx="116">
                  <c:v>21766183.317310318</c:v>
                </c:pt>
                <c:pt idx="117">
                  <c:v>21947084.26567702</c:v>
                </c:pt>
                <c:pt idx="118">
                  <c:v>22127985.214043722</c:v>
                </c:pt>
                <c:pt idx="119">
                  <c:v>22308886.162410423</c:v>
                </c:pt>
                <c:pt idx="120">
                  <c:v>22489787.110777125</c:v>
                </c:pt>
                <c:pt idx="121">
                  <c:v>21947084.26567702</c:v>
                </c:pt>
                <c:pt idx="122">
                  <c:v>21404381.420576915</c:v>
                </c:pt>
                <c:pt idx="123">
                  <c:v>20861678.57547681</c:v>
                </c:pt>
                <c:pt idx="124">
                  <c:v>20318975.730376702</c:v>
                </c:pt>
                <c:pt idx="125">
                  <c:v>19776272.885276597</c:v>
                </c:pt>
                <c:pt idx="126">
                  <c:v>19233570.040176492</c:v>
                </c:pt>
                <c:pt idx="127">
                  <c:v>18690867.195076387</c:v>
                </c:pt>
                <c:pt idx="128">
                  <c:v>18148164.349976283</c:v>
                </c:pt>
                <c:pt idx="129">
                  <c:v>17605461.504876178</c:v>
                </c:pt>
                <c:pt idx="130">
                  <c:v>17062758.659776069</c:v>
                </c:pt>
                <c:pt idx="131">
                  <c:v>16520055.814675966</c:v>
                </c:pt>
                <c:pt idx="132">
                  <c:v>15977352.96957586</c:v>
                </c:pt>
                <c:pt idx="133">
                  <c:v>15434650.124475753</c:v>
                </c:pt>
                <c:pt idx="134">
                  <c:v>14891947.279375648</c:v>
                </c:pt>
                <c:pt idx="135">
                  <c:v>14349244.434275543</c:v>
                </c:pt>
                <c:pt idx="136">
                  <c:v>13806541.589175437</c:v>
                </c:pt>
                <c:pt idx="137">
                  <c:v>13263838.744075332</c:v>
                </c:pt>
                <c:pt idx="138">
                  <c:v>12721135.898975227</c:v>
                </c:pt>
                <c:pt idx="139">
                  <c:v>12178433.053875122</c:v>
                </c:pt>
                <c:pt idx="140">
                  <c:v>11635730.208775016</c:v>
                </c:pt>
                <c:pt idx="141">
                  <c:v>11093027.363674911</c:v>
                </c:pt>
                <c:pt idx="142">
                  <c:v>10550324.518574804</c:v>
                </c:pt>
                <c:pt idx="143">
                  <c:v>10007621.673474699</c:v>
                </c:pt>
                <c:pt idx="144">
                  <c:v>9464918.8283745944</c:v>
                </c:pt>
                <c:pt idx="145">
                  <c:v>8922215.9832744896</c:v>
                </c:pt>
                <c:pt idx="146">
                  <c:v>8379513.1381743839</c:v>
                </c:pt>
                <c:pt idx="147">
                  <c:v>7836810.2930742782</c:v>
                </c:pt>
                <c:pt idx="148">
                  <c:v>7294107.4479741724</c:v>
                </c:pt>
                <c:pt idx="149">
                  <c:v>6751404.6028740676</c:v>
                </c:pt>
                <c:pt idx="150">
                  <c:v>6208701.7577739619</c:v>
                </c:pt>
                <c:pt idx="151">
                  <c:v>5665998.9126738561</c:v>
                </c:pt>
                <c:pt idx="152">
                  <c:v>5123296.0675737513</c:v>
                </c:pt>
                <c:pt idx="153">
                  <c:v>4580593.2224736465</c:v>
                </c:pt>
                <c:pt idx="154">
                  <c:v>4037890.3773735403</c:v>
                </c:pt>
                <c:pt idx="155">
                  <c:v>3495187.532273435</c:v>
                </c:pt>
                <c:pt idx="156">
                  <c:v>2952484.6871733298</c:v>
                </c:pt>
                <c:pt idx="157">
                  <c:v>2409781.8420732245</c:v>
                </c:pt>
                <c:pt idx="158">
                  <c:v>1867078.9969731192</c:v>
                </c:pt>
                <c:pt idx="159">
                  <c:v>1324376.1518730137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824128"/>
        <c:axId val="115825664"/>
      </c:lineChart>
      <c:catAx>
        <c:axId val="115824128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5664"/>
        <c:crosses val="autoZero"/>
        <c:auto val="1"/>
        <c:lblAlgn val="ctr"/>
        <c:lblOffset val="100"/>
        <c:noMultiLvlLbl val="0"/>
      </c:catAx>
      <c:valAx>
        <c:axId val="11582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08434135950399"/>
          <c:y val="6.1624649859944002E-2"/>
          <c:w val="0.78775937654532302"/>
          <c:h val="0.876750700280112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'SIM 2 Penyangga'!$F$27</c:f>
              <c:strCache>
                <c:ptCount val="1"/>
                <c:pt idx="0">
                  <c:v>V_0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 2 Penyangga'!$B$34:$B$234</c:f>
              <c:numCache>
                <c:formatCode>0.000</c:formatCode>
                <c:ptCount val="2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</c:v>
                </c:pt>
              </c:numCache>
            </c:numRef>
          </c:xVal>
          <c:yVal>
            <c:numRef>
              <c:f>'SIM 2 Penyangga'!$F$34:$F$234</c:f>
              <c:numCache>
                <c:formatCode>0.000</c:formatCode>
                <c:ptCount val="201"/>
                <c:pt idx="0">
                  <c:v>1569.6</c:v>
                </c:pt>
                <c:pt idx="1">
                  <c:v>1569.6</c:v>
                </c:pt>
                <c:pt idx="2">
                  <c:v>1569.6</c:v>
                </c:pt>
                <c:pt idx="3">
                  <c:v>1569.6</c:v>
                </c:pt>
                <c:pt idx="4">
                  <c:v>1569.6</c:v>
                </c:pt>
                <c:pt idx="5">
                  <c:v>1569.6</c:v>
                </c:pt>
                <c:pt idx="6">
                  <c:v>1569.6</c:v>
                </c:pt>
                <c:pt idx="7">
                  <c:v>1569.6</c:v>
                </c:pt>
                <c:pt idx="8">
                  <c:v>1569.6</c:v>
                </c:pt>
                <c:pt idx="9">
                  <c:v>1569.6</c:v>
                </c:pt>
                <c:pt idx="10">
                  <c:v>1569.6</c:v>
                </c:pt>
                <c:pt idx="11">
                  <c:v>1569.6</c:v>
                </c:pt>
                <c:pt idx="12">
                  <c:v>1569.6</c:v>
                </c:pt>
                <c:pt idx="13">
                  <c:v>1569.6</c:v>
                </c:pt>
                <c:pt idx="14">
                  <c:v>1569.6</c:v>
                </c:pt>
                <c:pt idx="15">
                  <c:v>1569.6</c:v>
                </c:pt>
                <c:pt idx="16">
                  <c:v>1569.6</c:v>
                </c:pt>
                <c:pt idx="17">
                  <c:v>1569.6</c:v>
                </c:pt>
                <c:pt idx="18">
                  <c:v>1569.6</c:v>
                </c:pt>
                <c:pt idx="19">
                  <c:v>1569.6</c:v>
                </c:pt>
                <c:pt idx="20">
                  <c:v>1569.6</c:v>
                </c:pt>
                <c:pt idx="21">
                  <c:v>1569.6</c:v>
                </c:pt>
                <c:pt idx="22">
                  <c:v>1569.6</c:v>
                </c:pt>
                <c:pt idx="23">
                  <c:v>1569.6</c:v>
                </c:pt>
                <c:pt idx="24">
                  <c:v>1569.6</c:v>
                </c:pt>
                <c:pt idx="25">
                  <c:v>1569.6</c:v>
                </c:pt>
                <c:pt idx="26">
                  <c:v>1569.6</c:v>
                </c:pt>
                <c:pt idx="27">
                  <c:v>1569.6</c:v>
                </c:pt>
                <c:pt idx="28">
                  <c:v>1569.6</c:v>
                </c:pt>
                <c:pt idx="29">
                  <c:v>1569.6</c:v>
                </c:pt>
                <c:pt idx="30">
                  <c:v>1569.6</c:v>
                </c:pt>
                <c:pt idx="31">
                  <c:v>1569.6</c:v>
                </c:pt>
                <c:pt idx="32">
                  <c:v>1569.6</c:v>
                </c:pt>
                <c:pt idx="33">
                  <c:v>1569.6</c:v>
                </c:pt>
                <c:pt idx="34">
                  <c:v>1569.6</c:v>
                </c:pt>
                <c:pt idx="35">
                  <c:v>1569.6</c:v>
                </c:pt>
                <c:pt idx="36">
                  <c:v>1569.6</c:v>
                </c:pt>
                <c:pt idx="37">
                  <c:v>1569.6</c:v>
                </c:pt>
                <c:pt idx="38">
                  <c:v>1569.6</c:v>
                </c:pt>
                <c:pt idx="39">
                  <c:v>1569.6</c:v>
                </c:pt>
                <c:pt idx="40">
                  <c:v>1569.6</c:v>
                </c:pt>
                <c:pt idx="41">
                  <c:v>1569.6</c:v>
                </c:pt>
                <c:pt idx="42">
                  <c:v>1569.6</c:v>
                </c:pt>
                <c:pt idx="43">
                  <c:v>1569.6</c:v>
                </c:pt>
                <c:pt idx="44">
                  <c:v>1569.6</c:v>
                </c:pt>
                <c:pt idx="45">
                  <c:v>1569.6</c:v>
                </c:pt>
                <c:pt idx="46">
                  <c:v>1569.6</c:v>
                </c:pt>
                <c:pt idx="47">
                  <c:v>1569.6</c:v>
                </c:pt>
                <c:pt idx="48">
                  <c:v>1569.6</c:v>
                </c:pt>
                <c:pt idx="49">
                  <c:v>1569.6</c:v>
                </c:pt>
                <c:pt idx="50">
                  <c:v>1569.6</c:v>
                </c:pt>
                <c:pt idx="51">
                  <c:v>1569.6</c:v>
                </c:pt>
                <c:pt idx="52">
                  <c:v>1569.6</c:v>
                </c:pt>
                <c:pt idx="53">
                  <c:v>1569.6</c:v>
                </c:pt>
                <c:pt idx="54">
                  <c:v>1569.6</c:v>
                </c:pt>
                <c:pt idx="55">
                  <c:v>1569.6</c:v>
                </c:pt>
                <c:pt idx="56">
                  <c:v>1569.6</c:v>
                </c:pt>
                <c:pt idx="57">
                  <c:v>1569.6</c:v>
                </c:pt>
                <c:pt idx="58">
                  <c:v>1569.6</c:v>
                </c:pt>
                <c:pt idx="59">
                  <c:v>1569.6</c:v>
                </c:pt>
                <c:pt idx="60">
                  <c:v>1569.6</c:v>
                </c:pt>
                <c:pt idx="61">
                  <c:v>1569.6</c:v>
                </c:pt>
                <c:pt idx="62">
                  <c:v>1569.6</c:v>
                </c:pt>
                <c:pt idx="63">
                  <c:v>1569.6</c:v>
                </c:pt>
                <c:pt idx="64">
                  <c:v>1569.6</c:v>
                </c:pt>
                <c:pt idx="65">
                  <c:v>1569.6</c:v>
                </c:pt>
                <c:pt idx="66">
                  <c:v>1569.6</c:v>
                </c:pt>
                <c:pt idx="67">
                  <c:v>1569.6</c:v>
                </c:pt>
                <c:pt idx="68">
                  <c:v>1569.6</c:v>
                </c:pt>
                <c:pt idx="69">
                  <c:v>1569.6</c:v>
                </c:pt>
                <c:pt idx="70">
                  <c:v>1569.6</c:v>
                </c:pt>
                <c:pt idx="71">
                  <c:v>1569.6</c:v>
                </c:pt>
                <c:pt idx="72">
                  <c:v>1569.6</c:v>
                </c:pt>
                <c:pt idx="73">
                  <c:v>1569.6</c:v>
                </c:pt>
                <c:pt idx="74">
                  <c:v>1569.6</c:v>
                </c:pt>
                <c:pt idx="75">
                  <c:v>1569.6</c:v>
                </c:pt>
                <c:pt idx="76">
                  <c:v>1569.6</c:v>
                </c:pt>
                <c:pt idx="77">
                  <c:v>1569.6</c:v>
                </c:pt>
                <c:pt idx="78">
                  <c:v>1569.6</c:v>
                </c:pt>
                <c:pt idx="79">
                  <c:v>1569.6</c:v>
                </c:pt>
                <c:pt idx="80">
                  <c:v>1569.6</c:v>
                </c:pt>
                <c:pt idx="81">
                  <c:v>1569.6</c:v>
                </c:pt>
                <c:pt idx="82">
                  <c:v>1569.6</c:v>
                </c:pt>
                <c:pt idx="83">
                  <c:v>1569.6</c:v>
                </c:pt>
                <c:pt idx="84">
                  <c:v>1569.6</c:v>
                </c:pt>
                <c:pt idx="85">
                  <c:v>1569.6</c:v>
                </c:pt>
                <c:pt idx="86">
                  <c:v>1569.6</c:v>
                </c:pt>
                <c:pt idx="87">
                  <c:v>1569.6</c:v>
                </c:pt>
                <c:pt idx="88">
                  <c:v>1569.6</c:v>
                </c:pt>
                <c:pt idx="89">
                  <c:v>1569.6</c:v>
                </c:pt>
                <c:pt idx="90">
                  <c:v>1569.6</c:v>
                </c:pt>
                <c:pt idx="91">
                  <c:v>1569.6</c:v>
                </c:pt>
                <c:pt idx="92">
                  <c:v>1569.6</c:v>
                </c:pt>
                <c:pt idx="93">
                  <c:v>1569.6</c:v>
                </c:pt>
                <c:pt idx="94">
                  <c:v>1569.6</c:v>
                </c:pt>
                <c:pt idx="95">
                  <c:v>1569.6</c:v>
                </c:pt>
                <c:pt idx="96">
                  <c:v>1569.6</c:v>
                </c:pt>
                <c:pt idx="97">
                  <c:v>1569.6</c:v>
                </c:pt>
                <c:pt idx="98">
                  <c:v>1569.6</c:v>
                </c:pt>
                <c:pt idx="99">
                  <c:v>1569.6</c:v>
                </c:pt>
                <c:pt idx="100">
                  <c:v>1569.6</c:v>
                </c:pt>
                <c:pt idx="101">
                  <c:v>1569.6</c:v>
                </c:pt>
                <c:pt idx="102">
                  <c:v>1569.6</c:v>
                </c:pt>
                <c:pt idx="103">
                  <c:v>1569.6</c:v>
                </c:pt>
                <c:pt idx="104">
                  <c:v>1569.6</c:v>
                </c:pt>
                <c:pt idx="105">
                  <c:v>1569.6</c:v>
                </c:pt>
                <c:pt idx="106">
                  <c:v>1569.6</c:v>
                </c:pt>
                <c:pt idx="107">
                  <c:v>1569.6</c:v>
                </c:pt>
                <c:pt idx="108">
                  <c:v>1569.6</c:v>
                </c:pt>
                <c:pt idx="109">
                  <c:v>1569.6</c:v>
                </c:pt>
                <c:pt idx="110">
                  <c:v>1569.6</c:v>
                </c:pt>
                <c:pt idx="111">
                  <c:v>1569.6</c:v>
                </c:pt>
                <c:pt idx="112">
                  <c:v>1569.6</c:v>
                </c:pt>
                <c:pt idx="113">
                  <c:v>1569.6</c:v>
                </c:pt>
                <c:pt idx="114">
                  <c:v>1569.6</c:v>
                </c:pt>
                <c:pt idx="115">
                  <c:v>1569.6</c:v>
                </c:pt>
                <c:pt idx="116">
                  <c:v>1569.6</c:v>
                </c:pt>
                <c:pt idx="117">
                  <c:v>1569.6</c:v>
                </c:pt>
                <c:pt idx="118">
                  <c:v>1569.6</c:v>
                </c:pt>
                <c:pt idx="119">
                  <c:v>1569.6</c:v>
                </c:pt>
                <c:pt idx="120">
                  <c:v>-2354.4</c:v>
                </c:pt>
                <c:pt idx="121">
                  <c:v>-2354.4</c:v>
                </c:pt>
                <c:pt idx="122">
                  <c:v>-2354.4</c:v>
                </c:pt>
                <c:pt idx="123">
                  <c:v>-2354.4</c:v>
                </c:pt>
                <c:pt idx="124">
                  <c:v>-2354.4</c:v>
                </c:pt>
                <c:pt idx="125">
                  <c:v>-2354.4</c:v>
                </c:pt>
                <c:pt idx="126">
                  <c:v>-2354.4</c:v>
                </c:pt>
                <c:pt idx="127">
                  <c:v>-2354.4</c:v>
                </c:pt>
                <c:pt idx="128">
                  <c:v>-2354.4</c:v>
                </c:pt>
                <c:pt idx="129">
                  <c:v>-2354.4</c:v>
                </c:pt>
                <c:pt idx="130">
                  <c:v>-2354.4</c:v>
                </c:pt>
                <c:pt idx="131">
                  <c:v>-2354.4</c:v>
                </c:pt>
                <c:pt idx="132">
                  <c:v>-2354.4</c:v>
                </c:pt>
                <c:pt idx="133">
                  <c:v>-2354.4</c:v>
                </c:pt>
                <c:pt idx="134">
                  <c:v>-2354.4</c:v>
                </c:pt>
                <c:pt idx="135">
                  <c:v>-2354.4</c:v>
                </c:pt>
                <c:pt idx="136">
                  <c:v>-2354.4</c:v>
                </c:pt>
                <c:pt idx="137">
                  <c:v>-2354.4</c:v>
                </c:pt>
                <c:pt idx="138">
                  <c:v>-2354.4</c:v>
                </c:pt>
                <c:pt idx="139">
                  <c:v>-2354.4</c:v>
                </c:pt>
                <c:pt idx="140">
                  <c:v>-2354.4</c:v>
                </c:pt>
                <c:pt idx="141">
                  <c:v>-2354.4</c:v>
                </c:pt>
                <c:pt idx="142">
                  <c:v>-2354.4</c:v>
                </c:pt>
                <c:pt idx="143">
                  <c:v>-2354.4</c:v>
                </c:pt>
                <c:pt idx="144">
                  <c:v>-2354.4</c:v>
                </c:pt>
                <c:pt idx="145">
                  <c:v>-2354.4</c:v>
                </c:pt>
                <c:pt idx="146">
                  <c:v>-2354.4</c:v>
                </c:pt>
                <c:pt idx="147">
                  <c:v>-2354.4</c:v>
                </c:pt>
                <c:pt idx="148">
                  <c:v>-2354.4</c:v>
                </c:pt>
                <c:pt idx="149">
                  <c:v>-2354.4</c:v>
                </c:pt>
                <c:pt idx="150">
                  <c:v>-2354.4</c:v>
                </c:pt>
                <c:pt idx="151">
                  <c:v>-2354.4</c:v>
                </c:pt>
                <c:pt idx="152">
                  <c:v>-2354.4</c:v>
                </c:pt>
                <c:pt idx="153">
                  <c:v>-2354.4</c:v>
                </c:pt>
                <c:pt idx="154">
                  <c:v>-2354.4</c:v>
                </c:pt>
                <c:pt idx="155">
                  <c:v>-2354.4</c:v>
                </c:pt>
                <c:pt idx="156">
                  <c:v>-2354.4</c:v>
                </c:pt>
                <c:pt idx="157">
                  <c:v>-2354.4</c:v>
                </c:pt>
                <c:pt idx="158">
                  <c:v>-2354.4</c:v>
                </c:pt>
                <c:pt idx="159">
                  <c:v>-2354.4</c:v>
                </c:pt>
                <c:pt idx="160">
                  <c:v>-2354.4</c:v>
                </c:pt>
                <c:pt idx="161">
                  <c:v>-2354.4</c:v>
                </c:pt>
                <c:pt idx="162">
                  <c:v>-2354.4</c:v>
                </c:pt>
                <c:pt idx="163">
                  <c:v>-2354.4</c:v>
                </c:pt>
                <c:pt idx="164">
                  <c:v>-2354.4</c:v>
                </c:pt>
                <c:pt idx="165">
                  <c:v>-2354.4</c:v>
                </c:pt>
                <c:pt idx="166">
                  <c:v>-2354.4</c:v>
                </c:pt>
                <c:pt idx="167">
                  <c:v>-2354.4</c:v>
                </c:pt>
                <c:pt idx="168">
                  <c:v>-2354.4</c:v>
                </c:pt>
                <c:pt idx="169">
                  <c:v>-2354.4</c:v>
                </c:pt>
                <c:pt idx="170">
                  <c:v>-2354.4</c:v>
                </c:pt>
                <c:pt idx="171">
                  <c:v>-2354.4</c:v>
                </c:pt>
                <c:pt idx="172">
                  <c:v>-2354.4</c:v>
                </c:pt>
                <c:pt idx="173">
                  <c:v>-2354.4</c:v>
                </c:pt>
                <c:pt idx="174">
                  <c:v>-2354.4</c:v>
                </c:pt>
                <c:pt idx="175">
                  <c:v>-2354.4</c:v>
                </c:pt>
                <c:pt idx="176">
                  <c:v>-2354.4</c:v>
                </c:pt>
                <c:pt idx="177">
                  <c:v>-2354.4</c:v>
                </c:pt>
                <c:pt idx="178">
                  <c:v>-2354.4</c:v>
                </c:pt>
                <c:pt idx="179">
                  <c:v>-2354.4</c:v>
                </c:pt>
                <c:pt idx="180">
                  <c:v>-2354.4</c:v>
                </c:pt>
                <c:pt idx="181">
                  <c:v>-2354.4</c:v>
                </c:pt>
                <c:pt idx="182">
                  <c:v>-2354.4</c:v>
                </c:pt>
                <c:pt idx="183">
                  <c:v>-2354.4</c:v>
                </c:pt>
                <c:pt idx="184">
                  <c:v>-2354.4</c:v>
                </c:pt>
                <c:pt idx="185">
                  <c:v>-2354.4</c:v>
                </c:pt>
                <c:pt idx="186">
                  <c:v>-2354.4</c:v>
                </c:pt>
                <c:pt idx="187">
                  <c:v>-2354.4</c:v>
                </c:pt>
                <c:pt idx="188">
                  <c:v>-2354.4</c:v>
                </c:pt>
                <c:pt idx="189">
                  <c:v>-2354.4</c:v>
                </c:pt>
                <c:pt idx="190">
                  <c:v>-2354.4</c:v>
                </c:pt>
                <c:pt idx="191">
                  <c:v>-2354.4</c:v>
                </c:pt>
                <c:pt idx="192">
                  <c:v>-2354.4</c:v>
                </c:pt>
                <c:pt idx="193">
                  <c:v>-2354.4</c:v>
                </c:pt>
                <c:pt idx="194">
                  <c:v>-2354.4</c:v>
                </c:pt>
                <c:pt idx="195">
                  <c:v>-2354.4</c:v>
                </c:pt>
                <c:pt idx="196">
                  <c:v>-2354.4</c:v>
                </c:pt>
                <c:pt idx="197">
                  <c:v>-2354.4</c:v>
                </c:pt>
                <c:pt idx="198">
                  <c:v>-2354.4</c:v>
                </c:pt>
                <c:pt idx="199">
                  <c:v>-2354.4</c:v>
                </c:pt>
                <c:pt idx="200">
                  <c:v>-2354.4</c:v>
                </c:pt>
              </c:numCache>
            </c:numRef>
          </c:yVal>
          <c:smooth val="0"/>
        </c:ser>
        <c:ser>
          <c:idx val="1"/>
          <c:order val="1"/>
          <c:tx>
            <c:v>SIM 2 Penyangga Massa Jenis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 2 Penyangga'!$B$34:$B$234</c:f>
              <c:numCache>
                <c:formatCode>0.000</c:formatCode>
                <c:ptCount val="2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</c:v>
                </c:pt>
              </c:numCache>
            </c:numRef>
          </c:xVal>
          <c:yVal>
            <c:numRef>
              <c:f>'SIM 2 Penyangga'!$E$34:$E$234</c:f>
              <c:numCache>
                <c:formatCode>0.000</c:formatCode>
                <c:ptCount val="201"/>
                <c:pt idx="0">
                  <c:v>8816.7375000000011</c:v>
                </c:pt>
                <c:pt idx="1">
                  <c:v>8744.2661250000019</c:v>
                </c:pt>
                <c:pt idx="2">
                  <c:v>8671.7947500000009</c:v>
                </c:pt>
                <c:pt idx="3">
                  <c:v>8599.3233750000018</c:v>
                </c:pt>
                <c:pt idx="4">
                  <c:v>8526.8520000000008</c:v>
                </c:pt>
                <c:pt idx="5">
                  <c:v>8454.3806250000016</c:v>
                </c:pt>
                <c:pt idx="6">
                  <c:v>8381.9092500000006</c:v>
                </c:pt>
                <c:pt idx="7">
                  <c:v>8309.4378750000014</c:v>
                </c:pt>
                <c:pt idx="8">
                  <c:v>8236.9665000000005</c:v>
                </c:pt>
                <c:pt idx="9">
                  <c:v>8164.4951250000013</c:v>
                </c:pt>
                <c:pt idx="10">
                  <c:v>8092.0237500000012</c:v>
                </c:pt>
                <c:pt idx="11">
                  <c:v>8019.5523750000011</c:v>
                </c:pt>
                <c:pt idx="12">
                  <c:v>7947.081000000001</c:v>
                </c:pt>
                <c:pt idx="13">
                  <c:v>7874.609625000001</c:v>
                </c:pt>
                <c:pt idx="14">
                  <c:v>7802.1382500000009</c:v>
                </c:pt>
                <c:pt idx="15">
                  <c:v>7729.6668750000008</c:v>
                </c:pt>
                <c:pt idx="16">
                  <c:v>7657.1955000000007</c:v>
                </c:pt>
                <c:pt idx="17">
                  <c:v>7584.7241250000006</c:v>
                </c:pt>
                <c:pt idx="18">
                  <c:v>7512.2527500000015</c:v>
                </c:pt>
                <c:pt idx="19">
                  <c:v>7439.7813750000005</c:v>
                </c:pt>
                <c:pt idx="20">
                  <c:v>7367.3100000000013</c:v>
                </c:pt>
                <c:pt idx="21">
                  <c:v>7294.8386250000003</c:v>
                </c:pt>
                <c:pt idx="22">
                  <c:v>7222.3672500000011</c:v>
                </c:pt>
                <c:pt idx="23">
                  <c:v>7149.8958750000011</c:v>
                </c:pt>
                <c:pt idx="24">
                  <c:v>7077.424500000001</c:v>
                </c:pt>
                <c:pt idx="25">
                  <c:v>7004.9531250000009</c:v>
                </c:pt>
                <c:pt idx="26">
                  <c:v>6932.4817500000008</c:v>
                </c:pt>
                <c:pt idx="27">
                  <c:v>6860.0103750000007</c:v>
                </c:pt>
                <c:pt idx="28">
                  <c:v>6787.5390000000007</c:v>
                </c:pt>
                <c:pt idx="29">
                  <c:v>6715.0676250000015</c:v>
                </c:pt>
                <c:pt idx="30">
                  <c:v>6642.5962500000005</c:v>
                </c:pt>
                <c:pt idx="31">
                  <c:v>6570.1248750000013</c:v>
                </c:pt>
                <c:pt idx="32">
                  <c:v>6497.6535000000003</c:v>
                </c:pt>
                <c:pt idx="33">
                  <c:v>6425.1821250000012</c:v>
                </c:pt>
                <c:pt idx="34">
                  <c:v>6352.7107500000002</c:v>
                </c:pt>
                <c:pt idx="35">
                  <c:v>6280.239375000001</c:v>
                </c:pt>
                <c:pt idx="36">
                  <c:v>6207.7680000000009</c:v>
                </c:pt>
                <c:pt idx="37">
                  <c:v>6135.2966250000009</c:v>
                </c:pt>
                <c:pt idx="38">
                  <c:v>6062.8252500000008</c:v>
                </c:pt>
                <c:pt idx="39">
                  <c:v>5990.3538750000007</c:v>
                </c:pt>
                <c:pt idx="40">
                  <c:v>5917.8825000000015</c:v>
                </c:pt>
                <c:pt idx="41">
                  <c:v>5845.4111250000005</c:v>
                </c:pt>
                <c:pt idx="42">
                  <c:v>5772.9397500000005</c:v>
                </c:pt>
                <c:pt idx="43">
                  <c:v>5700.4683750000004</c:v>
                </c:pt>
                <c:pt idx="44">
                  <c:v>5627.9970000000012</c:v>
                </c:pt>
                <c:pt idx="45">
                  <c:v>5555.5256250000011</c:v>
                </c:pt>
                <c:pt idx="46">
                  <c:v>5483.054250000001</c:v>
                </c:pt>
                <c:pt idx="47">
                  <c:v>5410.5828750000001</c:v>
                </c:pt>
                <c:pt idx="48">
                  <c:v>5338.1115000000009</c:v>
                </c:pt>
                <c:pt idx="49">
                  <c:v>5265.6401250000008</c:v>
                </c:pt>
                <c:pt idx="50">
                  <c:v>5193.1687500000007</c:v>
                </c:pt>
                <c:pt idx="51">
                  <c:v>5120.6973750000016</c:v>
                </c:pt>
                <c:pt idx="52">
                  <c:v>5048.2260000000006</c:v>
                </c:pt>
                <c:pt idx="53">
                  <c:v>4975.7546250000005</c:v>
                </c:pt>
                <c:pt idx="54">
                  <c:v>4903.2832500000004</c:v>
                </c:pt>
                <c:pt idx="55">
                  <c:v>4830.8118750000012</c:v>
                </c:pt>
                <c:pt idx="56">
                  <c:v>4758.3405000000012</c:v>
                </c:pt>
                <c:pt idx="57">
                  <c:v>4685.8691250000002</c:v>
                </c:pt>
                <c:pt idx="58">
                  <c:v>4613.397750000001</c:v>
                </c:pt>
                <c:pt idx="59">
                  <c:v>4540.9263750000009</c:v>
                </c:pt>
                <c:pt idx="60">
                  <c:v>4468.4550000000008</c:v>
                </c:pt>
                <c:pt idx="61">
                  <c:v>4395.9836250000008</c:v>
                </c:pt>
                <c:pt idx="62">
                  <c:v>4323.5122500000007</c:v>
                </c:pt>
                <c:pt idx="63">
                  <c:v>4251.0408750000006</c:v>
                </c:pt>
                <c:pt idx="64">
                  <c:v>4178.5695000000005</c:v>
                </c:pt>
                <c:pt idx="65">
                  <c:v>4106.0981250000004</c:v>
                </c:pt>
                <c:pt idx="66">
                  <c:v>4033.6267500000013</c:v>
                </c:pt>
                <c:pt idx="67">
                  <c:v>3961.1553750000003</c:v>
                </c:pt>
                <c:pt idx="68">
                  <c:v>3888.6840000000002</c:v>
                </c:pt>
                <c:pt idx="69">
                  <c:v>3816.212625000001</c:v>
                </c:pt>
                <c:pt idx="70">
                  <c:v>3743.7412500000009</c:v>
                </c:pt>
                <c:pt idx="71">
                  <c:v>3671.269875</c:v>
                </c:pt>
                <c:pt idx="72">
                  <c:v>3598.7985000000008</c:v>
                </c:pt>
                <c:pt idx="73">
                  <c:v>3526.3271250000007</c:v>
                </c:pt>
                <c:pt idx="74">
                  <c:v>3453.8557499999997</c:v>
                </c:pt>
                <c:pt idx="75">
                  <c:v>3381.3843750000005</c:v>
                </c:pt>
                <c:pt idx="76">
                  <c:v>3308.9130000000005</c:v>
                </c:pt>
                <c:pt idx="77">
                  <c:v>3236.4416250000013</c:v>
                </c:pt>
                <c:pt idx="78">
                  <c:v>3163.9702500000003</c:v>
                </c:pt>
                <c:pt idx="79">
                  <c:v>3091.4988750000002</c:v>
                </c:pt>
                <c:pt idx="80">
                  <c:v>3019.0275000000011</c:v>
                </c:pt>
                <c:pt idx="81">
                  <c:v>2946.5561250000001</c:v>
                </c:pt>
                <c:pt idx="82">
                  <c:v>2874.0847500000009</c:v>
                </c:pt>
                <c:pt idx="83">
                  <c:v>2801.6133750000008</c:v>
                </c:pt>
                <c:pt idx="84">
                  <c:v>2729.1419999999998</c:v>
                </c:pt>
                <c:pt idx="85">
                  <c:v>2656.6706250000007</c:v>
                </c:pt>
                <c:pt idx="86">
                  <c:v>2584.1992500000006</c:v>
                </c:pt>
                <c:pt idx="87">
                  <c:v>2511.7278750000014</c:v>
                </c:pt>
                <c:pt idx="88">
                  <c:v>2439.2565000000004</c:v>
                </c:pt>
                <c:pt idx="89">
                  <c:v>2366.7851250000003</c:v>
                </c:pt>
                <c:pt idx="90">
                  <c:v>2294.3137500000012</c:v>
                </c:pt>
                <c:pt idx="91">
                  <c:v>2221.8423750000002</c:v>
                </c:pt>
                <c:pt idx="92">
                  <c:v>2149.371000000001</c:v>
                </c:pt>
                <c:pt idx="93">
                  <c:v>2076.8996250000009</c:v>
                </c:pt>
                <c:pt idx="94">
                  <c:v>2004.4282499999999</c:v>
                </c:pt>
                <c:pt idx="95">
                  <c:v>1931.9568750000008</c:v>
                </c:pt>
                <c:pt idx="96">
                  <c:v>1859.4855000000007</c:v>
                </c:pt>
                <c:pt idx="97">
                  <c:v>1787.0141250000006</c:v>
                </c:pt>
                <c:pt idx="98">
                  <c:v>1714.5427500000005</c:v>
                </c:pt>
                <c:pt idx="99">
                  <c:v>1642.0713750000004</c:v>
                </c:pt>
                <c:pt idx="100">
                  <c:v>1569.6000000000004</c:v>
                </c:pt>
                <c:pt idx="101">
                  <c:v>1497.1286250000003</c:v>
                </c:pt>
                <c:pt idx="102">
                  <c:v>1424.6572500000011</c:v>
                </c:pt>
                <c:pt idx="103">
                  <c:v>1352.1858750000001</c:v>
                </c:pt>
                <c:pt idx="104">
                  <c:v>1279.7145</c:v>
                </c:pt>
                <c:pt idx="105">
                  <c:v>1207.2431250000009</c:v>
                </c:pt>
                <c:pt idx="106">
                  <c:v>1134.7717499999999</c:v>
                </c:pt>
                <c:pt idx="107">
                  <c:v>1062.3003750000007</c:v>
                </c:pt>
                <c:pt idx="108">
                  <c:v>989.82900000000063</c:v>
                </c:pt>
                <c:pt idx="109">
                  <c:v>917.35762499999964</c:v>
                </c:pt>
                <c:pt idx="110">
                  <c:v>844.88625000000047</c:v>
                </c:pt>
                <c:pt idx="111">
                  <c:v>772.41487500000039</c:v>
                </c:pt>
                <c:pt idx="112">
                  <c:v>699.94350000000122</c:v>
                </c:pt>
                <c:pt idx="113">
                  <c:v>627.47212500000023</c:v>
                </c:pt>
                <c:pt idx="114">
                  <c:v>555.00074999999924</c:v>
                </c:pt>
                <c:pt idx="115">
                  <c:v>482.52937500000007</c:v>
                </c:pt>
                <c:pt idx="116">
                  <c:v>410.0580000000009</c:v>
                </c:pt>
                <c:pt idx="117">
                  <c:v>337.58662500000173</c:v>
                </c:pt>
                <c:pt idx="118">
                  <c:v>265.11525000000074</c:v>
                </c:pt>
                <c:pt idx="119">
                  <c:v>192.64387499999975</c:v>
                </c:pt>
                <c:pt idx="120">
                  <c:v>-3803.8274999999994</c:v>
                </c:pt>
                <c:pt idx="121">
                  <c:v>-3876.2988750000004</c:v>
                </c:pt>
                <c:pt idx="122">
                  <c:v>-3948.7702499999996</c:v>
                </c:pt>
                <c:pt idx="123">
                  <c:v>-4021.2416249999987</c:v>
                </c:pt>
                <c:pt idx="124">
                  <c:v>-4093.7129999999997</c:v>
                </c:pt>
                <c:pt idx="125">
                  <c:v>-4166.1843749999989</c:v>
                </c:pt>
                <c:pt idx="126">
                  <c:v>-4238.6557499999999</c:v>
                </c:pt>
                <c:pt idx="127">
                  <c:v>-4311.1271249999991</c:v>
                </c:pt>
                <c:pt idx="128">
                  <c:v>-4383.5985000000001</c:v>
                </c:pt>
                <c:pt idx="129">
                  <c:v>-4456.0698749999992</c:v>
                </c:pt>
                <c:pt idx="130">
                  <c:v>-4528.5412500000002</c:v>
                </c:pt>
                <c:pt idx="131">
                  <c:v>-4601.0126249999994</c:v>
                </c:pt>
                <c:pt idx="132">
                  <c:v>-4673.4839999999986</c:v>
                </c:pt>
                <c:pt idx="133">
                  <c:v>-4745.9553749999995</c:v>
                </c:pt>
                <c:pt idx="134">
                  <c:v>-4818.4267500000005</c:v>
                </c:pt>
                <c:pt idx="135">
                  <c:v>-4890.8981249999997</c:v>
                </c:pt>
                <c:pt idx="136">
                  <c:v>-4963.3695000000007</c:v>
                </c:pt>
                <c:pt idx="137">
                  <c:v>-5035.8408749999999</c:v>
                </c:pt>
                <c:pt idx="138">
                  <c:v>-5108.312249999999</c:v>
                </c:pt>
                <c:pt idx="139">
                  <c:v>-5180.7836249999982</c:v>
                </c:pt>
                <c:pt idx="140">
                  <c:v>-5253.2549999999992</c:v>
                </c:pt>
                <c:pt idx="141">
                  <c:v>-5325.7263750000002</c:v>
                </c:pt>
                <c:pt idx="142">
                  <c:v>-5398.1977500000012</c:v>
                </c:pt>
                <c:pt idx="143">
                  <c:v>-5470.6691250000003</c:v>
                </c:pt>
                <c:pt idx="144">
                  <c:v>-5543.1404999999995</c:v>
                </c:pt>
                <c:pt idx="145">
                  <c:v>-5615.6118749999987</c:v>
                </c:pt>
                <c:pt idx="146">
                  <c:v>-5688.0832499999997</c:v>
                </c:pt>
                <c:pt idx="147">
                  <c:v>-5760.5546250000007</c:v>
                </c:pt>
                <c:pt idx="148">
                  <c:v>-5833.0260000000017</c:v>
                </c:pt>
                <c:pt idx="149">
                  <c:v>-5905.497374999999</c:v>
                </c:pt>
                <c:pt idx="150">
                  <c:v>-5977.96875</c:v>
                </c:pt>
                <c:pt idx="151">
                  <c:v>-6050.4401249999992</c:v>
                </c:pt>
                <c:pt idx="152">
                  <c:v>-6122.9115000000002</c:v>
                </c:pt>
                <c:pt idx="153">
                  <c:v>-6195.3828750000011</c:v>
                </c:pt>
                <c:pt idx="154">
                  <c:v>-6267.8542499999985</c:v>
                </c:pt>
                <c:pt idx="155">
                  <c:v>-6340.3256249999995</c:v>
                </c:pt>
                <c:pt idx="156">
                  <c:v>-6412.7970000000005</c:v>
                </c:pt>
                <c:pt idx="157">
                  <c:v>-6485.2683749999997</c:v>
                </c:pt>
                <c:pt idx="158">
                  <c:v>-6557.7397500000006</c:v>
                </c:pt>
                <c:pt idx="159">
                  <c:v>-6630.2111249999998</c:v>
                </c:pt>
                <c:pt idx="160">
                  <c:v>-6702.682499999999</c:v>
                </c:pt>
                <c:pt idx="161">
                  <c:v>-6775.153875</c:v>
                </c:pt>
                <c:pt idx="162">
                  <c:v>-6847.625250000001</c:v>
                </c:pt>
                <c:pt idx="163">
                  <c:v>-6920.0966250000001</c:v>
                </c:pt>
                <c:pt idx="164">
                  <c:v>-6992.5679999999993</c:v>
                </c:pt>
                <c:pt idx="165">
                  <c:v>-7065.0393750000003</c:v>
                </c:pt>
                <c:pt idx="166">
                  <c:v>-7137.5107499999995</c:v>
                </c:pt>
                <c:pt idx="167">
                  <c:v>-7209.9821250000005</c:v>
                </c:pt>
                <c:pt idx="168">
                  <c:v>-7282.4535000000014</c:v>
                </c:pt>
                <c:pt idx="169">
                  <c:v>-7354.9248749999988</c:v>
                </c:pt>
                <c:pt idx="170">
                  <c:v>-7427.3962499999998</c:v>
                </c:pt>
                <c:pt idx="171">
                  <c:v>-7499.8676250000008</c:v>
                </c:pt>
                <c:pt idx="172">
                  <c:v>-7572.3389999999999</c:v>
                </c:pt>
                <c:pt idx="173">
                  <c:v>-7644.8103750000009</c:v>
                </c:pt>
                <c:pt idx="174">
                  <c:v>-7717.2817499999983</c:v>
                </c:pt>
                <c:pt idx="175">
                  <c:v>-7789.7531249999993</c:v>
                </c:pt>
                <c:pt idx="176">
                  <c:v>-7862.2245000000003</c:v>
                </c:pt>
                <c:pt idx="177">
                  <c:v>-7934.6958750000013</c:v>
                </c:pt>
                <c:pt idx="178">
                  <c:v>-8007.1672500000004</c:v>
                </c:pt>
                <c:pt idx="179">
                  <c:v>-8079.6386249999996</c:v>
                </c:pt>
                <c:pt idx="180">
                  <c:v>-8152.1099999999988</c:v>
                </c:pt>
                <c:pt idx="181">
                  <c:v>-8224.5813749999998</c:v>
                </c:pt>
                <c:pt idx="182">
                  <c:v>-8297.0527500000007</c:v>
                </c:pt>
                <c:pt idx="183">
                  <c:v>-8369.5241250000017</c:v>
                </c:pt>
                <c:pt idx="184">
                  <c:v>-8441.9954999999991</c:v>
                </c:pt>
                <c:pt idx="185">
                  <c:v>-8514.4668750000001</c:v>
                </c:pt>
                <c:pt idx="186">
                  <c:v>-8586.9382499999992</c:v>
                </c:pt>
                <c:pt idx="187">
                  <c:v>-8659.4096250000002</c:v>
                </c:pt>
                <c:pt idx="188">
                  <c:v>-8731.8810000000012</c:v>
                </c:pt>
                <c:pt idx="189">
                  <c:v>-8804.3523749999986</c:v>
                </c:pt>
                <c:pt idx="190">
                  <c:v>-8876.8237499999996</c:v>
                </c:pt>
                <c:pt idx="191">
                  <c:v>-8949.2951250000006</c:v>
                </c:pt>
                <c:pt idx="192">
                  <c:v>-9021.7664999999997</c:v>
                </c:pt>
                <c:pt idx="193">
                  <c:v>-9094.2378750000007</c:v>
                </c:pt>
                <c:pt idx="194">
                  <c:v>-9166.7092499999999</c:v>
                </c:pt>
                <c:pt idx="195">
                  <c:v>-9239.1806249999991</c:v>
                </c:pt>
                <c:pt idx="196">
                  <c:v>-9311.652</c:v>
                </c:pt>
                <c:pt idx="197">
                  <c:v>-9384.123375000001</c:v>
                </c:pt>
                <c:pt idx="198">
                  <c:v>-9456.5947500000002</c:v>
                </c:pt>
                <c:pt idx="199">
                  <c:v>-9529.0661249999994</c:v>
                </c:pt>
                <c:pt idx="200">
                  <c:v>-9601.5375000000004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07072"/>
        <c:axId val="26708992"/>
      </c:scatterChart>
      <c:valAx>
        <c:axId val="2670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08992"/>
        <c:crosses val="autoZero"/>
        <c:crossBetween val="midCat"/>
      </c:valAx>
      <c:valAx>
        <c:axId val="2670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0707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 2 Penyangga'!$G$27</c:f>
              <c:strCache>
                <c:ptCount val="1"/>
                <c:pt idx="0">
                  <c:v>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 2 Penyangga'!$B$34:$B$234</c:f>
              <c:numCache>
                <c:formatCode>0.000</c:formatCode>
                <c:ptCount val="2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</c:v>
                </c:pt>
              </c:numCache>
            </c:numRef>
          </c:xVal>
          <c:yVal>
            <c:numRef>
              <c:f>'SIM 2 Penyangga'!$G$34:$G$234</c:f>
              <c:numCache>
                <c:formatCode>0.000</c:formatCode>
                <c:ptCount val="201"/>
                <c:pt idx="0">
                  <c:v>0</c:v>
                </c:pt>
                <c:pt idx="1">
                  <c:v>1097.5627265625001</c:v>
                </c:pt>
                <c:pt idx="2">
                  <c:v>2186.0665312500005</c:v>
                </c:pt>
                <c:pt idx="3">
                  <c:v>3265.5114140625001</c:v>
                </c:pt>
                <c:pt idx="4">
                  <c:v>4335.8973750000005</c:v>
                </c:pt>
                <c:pt idx="5">
                  <c:v>5397.2244140625007</c:v>
                </c:pt>
                <c:pt idx="6">
                  <c:v>6449.49253125</c:v>
                </c:pt>
                <c:pt idx="7">
                  <c:v>7492.7017265625009</c:v>
                </c:pt>
                <c:pt idx="8">
                  <c:v>8526.8520000000008</c:v>
                </c:pt>
                <c:pt idx="9">
                  <c:v>9551.9433515625024</c:v>
                </c:pt>
                <c:pt idx="10">
                  <c:v>10567.975781250001</c:v>
                </c:pt>
                <c:pt idx="11">
                  <c:v>11574.949289062502</c:v>
                </c:pt>
                <c:pt idx="12">
                  <c:v>12572.863875000001</c:v>
                </c:pt>
                <c:pt idx="13">
                  <c:v>13561.7195390625</c:v>
                </c:pt>
                <c:pt idx="14">
                  <c:v>14541.516281250002</c:v>
                </c:pt>
                <c:pt idx="15">
                  <c:v>15512.254101562503</c:v>
                </c:pt>
                <c:pt idx="16">
                  <c:v>16473.933000000001</c:v>
                </c:pt>
                <c:pt idx="17">
                  <c:v>17426.5529765625</c:v>
                </c:pt>
                <c:pt idx="18">
                  <c:v>18370.114031250003</c:v>
                </c:pt>
                <c:pt idx="19">
                  <c:v>19304.6161640625</c:v>
                </c:pt>
                <c:pt idx="20">
                  <c:v>20230.059375000004</c:v>
                </c:pt>
                <c:pt idx="21">
                  <c:v>21146.443664062503</c:v>
                </c:pt>
                <c:pt idx="22">
                  <c:v>22053.769031250005</c:v>
                </c:pt>
                <c:pt idx="23">
                  <c:v>22952.035476562502</c:v>
                </c:pt>
                <c:pt idx="24">
                  <c:v>23841.243000000002</c:v>
                </c:pt>
                <c:pt idx="25">
                  <c:v>24721.391601562504</c:v>
                </c:pt>
                <c:pt idx="26">
                  <c:v>25592.481281250002</c:v>
                </c:pt>
                <c:pt idx="27">
                  <c:v>26454.512039062505</c:v>
                </c:pt>
                <c:pt idx="28">
                  <c:v>27307.483875000002</c:v>
                </c:pt>
                <c:pt idx="29">
                  <c:v>28151.396789062506</c:v>
                </c:pt>
                <c:pt idx="30">
                  <c:v>28986.250781250008</c:v>
                </c:pt>
                <c:pt idx="31">
                  <c:v>29812.045851562507</c:v>
                </c:pt>
                <c:pt idx="32">
                  <c:v>30628.782000000003</c:v>
                </c:pt>
                <c:pt idx="33">
                  <c:v>31436.459226562503</c:v>
                </c:pt>
                <c:pt idx="34">
                  <c:v>32235.077531250001</c:v>
                </c:pt>
                <c:pt idx="35">
                  <c:v>33024.636914062503</c:v>
                </c:pt>
                <c:pt idx="36">
                  <c:v>33805.137375000006</c:v>
                </c:pt>
                <c:pt idx="37">
                  <c:v>34576.578914062506</c:v>
                </c:pt>
                <c:pt idx="38">
                  <c:v>35338.961531250003</c:v>
                </c:pt>
                <c:pt idx="39">
                  <c:v>36092.285226562512</c:v>
                </c:pt>
                <c:pt idx="40">
                  <c:v>36836.550000000003</c:v>
                </c:pt>
                <c:pt idx="41">
                  <c:v>37571.755851562506</c:v>
                </c:pt>
                <c:pt idx="42">
                  <c:v>38297.902781250006</c:v>
                </c:pt>
                <c:pt idx="43">
                  <c:v>39014.990789062504</c:v>
                </c:pt>
                <c:pt idx="44">
                  <c:v>39723.019875000005</c:v>
                </c:pt>
                <c:pt idx="45">
                  <c:v>40421.990039062504</c:v>
                </c:pt>
                <c:pt idx="46">
                  <c:v>41111.90128125</c:v>
                </c:pt>
                <c:pt idx="47">
                  <c:v>41792.753601562501</c:v>
                </c:pt>
                <c:pt idx="48">
                  <c:v>42464.547000000006</c:v>
                </c:pt>
                <c:pt idx="49">
                  <c:v>43127.281476562508</c:v>
                </c:pt>
                <c:pt idx="50">
                  <c:v>43780.957031250007</c:v>
                </c:pt>
                <c:pt idx="51">
                  <c:v>44425.573664062504</c:v>
                </c:pt>
                <c:pt idx="52">
                  <c:v>45061.131375000004</c:v>
                </c:pt>
                <c:pt idx="53">
                  <c:v>45687.63016406251</c:v>
                </c:pt>
                <c:pt idx="54">
                  <c:v>46305.070031250005</c:v>
                </c:pt>
                <c:pt idx="55">
                  <c:v>46913.450976562504</c:v>
                </c:pt>
                <c:pt idx="56">
                  <c:v>47512.773000000001</c:v>
                </c:pt>
                <c:pt idx="57">
                  <c:v>48103.036101562502</c:v>
                </c:pt>
                <c:pt idx="58">
                  <c:v>48684.240281250008</c:v>
                </c:pt>
                <c:pt idx="59">
                  <c:v>49256.38553906251</c:v>
                </c:pt>
                <c:pt idx="60">
                  <c:v>49819.471875000017</c:v>
                </c:pt>
                <c:pt idx="61">
                  <c:v>50373.4992890625</c:v>
                </c:pt>
                <c:pt idx="62">
                  <c:v>50918.467781250009</c:v>
                </c:pt>
                <c:pt idx="63">
                  <c:v>51454.3773515625</c:v>
                </c:pt>
                <c:pt idx="64">
                  <c:v>51981.228000000003</c:v>
                </c:pt>
                <c:pt idx="65">
                  <c:v>52499.01972656251</c:v>
                </c:pt>
                <c:pt idx="66">
                  <c:v>53007.752531250007</c:v>
                </c:pt>
                <c:pt idx="67">
                  <c:v>53507.426414062509</c:v>
                </c:pt>
                <c:pt idx="68">
                  <c:v>53998.041375000001</c:v>
                </c:pt>
                <c:pt idx="69">
                  <c:v>54479.597414062504</c:v>
                </c:pt>
                <c:pt idx="70">
                  <c:v>54952.094531250012</c:v>
                </c:pt>
                <c:pt idx="71">
                  <c:v>55415.532726562509</c:v>
                </c:pt>
                <c:pt idx="72">
                  <c:v>55869.912000000011</c:v>
                </c:pt>
                <c:pt idx="73">
                  <c:v>56315.232351562503</c:v>
                </c:pt>
                <c:pt idx="74">
                  <c:v>56751.493781250007</c:v>
                </c:pt>
                <c:pt idx="75">
                  <c:v>57178.696289062515</c:v>
                </c:pt>
                <c:pt idx="76">
                  <c:v>57596.839875000005</c:v>
                </c:pt>
                <c:pt idx="77">
                  <c:v>58005.924539062507</c:v>
                </c:pt>
                <c:pt idx="78">
                  <c:v>58405.950281250014</c:v>
                </c:pt>
                <c:pt idx="79">
                  <c:v>58796.917101562503</c:v>
                </c:pt>
                <c:pt idx="80">
                  <c:v>59178.825000000012</c:v>
                </c:pt>
                <c:pt idx="81">
                  <c:v>59551.673976562495</c:v>
                </c:pt>
                <c:pt idx="82">
                  <c:v>59915.464031250005</c:v>
                </c:pt>
                <c:pt idx="83">
                  <c:v>60270.195164062512</c:v>
                </c:pt>
                <c:pt idx="84">
                  <c:v>60615.867375000002</c:v>
                </c:pt>
                <c:pt idx="85">
                  <c:v>60952.480664062517</c:v>
                </c:pt>
                <c:pt idx="86">
                  <c:v>61280.035031250001</c:v>
                </c:pt>
                <c:pt idx="87">
                  <c:v>61598.530476562511</c:v>
                </c:pt>
                <c:pt idx="88">
                  <c:v>61907.967000000011</c:v>
                </c:pt>
                <c:pt idx="89">
                  <c:v>62208.344601562501</c:v>
                </c:pt>
                <c:pt idx="90">
                  <c:v>62499.66328125001</c:v>
                </c:pt>
                <c:pt idx="91">
                  <c:v>62781.923039062502</c:v>
                </c:pt>
                <c:pt idx="92">
                  <c:v>63055.123875000005</c:v>
                </c:pt>
                <c:pt idx="93">
                  <c:v>63319.265789062512</c:v>
                </c:pt>
                <c:pt idx="94">
                  <c:v>63574.348781250003</c:v>
                </c:pt>
                <c:pt idx="95">
                  <c:v>63820.372851562504</c:v>
                </c:pt>
                <c:pt idx="96">
                  <c:v>64057.338000000003</c:v>
                </c:pt>
                <c:pt idx="97">
                  <c:v>64285.244226562507</c:v>
                </c:pt>
                <c:pt idx="98">
                  <c:v>64504.091531250015</c:v>
                </c:pt>
                <c:pt idx="99">
                  <c:v>64713.879914062505</c:v>
                </c:pt>
                <c:pt idx="100">
                  <c:v>64914.609375000007</c:v>
                </c:pt>
                <c:pt idx="101">
                  <c:v>65106.279914062514</c:v>
                </c:pt>
                <c:pt idx="102">
                  <c:v>65288.891531250003</c:v>
                </c:pt>
                <c:pt idx="103">
                  <c:v>65462.444226562511</c:v>
                </c:pt>
                <c:pt idx="104">
                  <c:v>65626.937999999995</c:v>
                </c:pt>
                <c:pt idx="105">
                  <c:v>65782.372851562512</c:v>
                </c:pt>
                <c:pt idx="106">
                  <c:v>65928.748781250004</c:v>
                </c:pt>
                <c:pt idx="107">
                  <c:v>66066.065789062501</c:v>
                </c:pt>
                <c:pt idx="108">
                  <c:v>66194.323875000002</c:v>
                </c:pt>
                <c:pt idx="109">
                  <c:v>66313.523039062507</c:v>
                </c:pt>
                <c:pt idx="110">
                  <c:v>66423.663281250017</c:v>
                </c:pt>
                <c:pt idx="111">
                  <c:v>66524.744601562517</c:v>
                </c:pt>
                <c:pt idx="112">
                  <c:v>66616.767000000007</c:v>
                </c:pt>
                <c:pt idx="113">
                  <c:v>66699.730476562516</c:v>
                </c:pt>
                <c:pt idx="114">
                  <c:v>66773.635031249985</c:v>
                </c:pt>
                <c:pt idx="115">
                  <c:v>66838.480664062517</c:v>
                </c:pt>
                <c:pt idx="116">
                  <c:v>66894.267375000025</c:v>
                </c:pt>
                <c:pt idx="117">
                  <c:v>66940.995164062508</c:v>
                </c:pt>
                <c:pt idx="118">
                  <c:v>66978.664031250024</c:v>
                </c:pt>
                <c:pt idx="119">
                  <c:v>67007.273976562516</c:v>
                </c:pt>
                <c:pt idx="120">
                  <c:v>67026.825000000026</c:v>
                </c:pt>
                <c:pt idx="121">
                  <c:v>66546.817101562498</c:v>
                </c:pt>
                <c:pt idx="122">
                  <c:v>66057.750281250002</c:v>
                </c:pt>
                <c:pt idx="123">
                  <c:v>65559.624539062512</c:v>
                </c:pt>
                <c:pt idx="124">
                  <c:v>65052.439875000011</c:v>
                </c:pt>
                <c:pt idx="125">
                  <c:v>64536.196289062515</c:v>
                </c:pt>
                <c:pt idx="126">
                  <c:v>64010.893781249993</c:v>
                </c:pt>
                <c:pt idx="127">
                  <c:v>63476.532351562491</c:v>
                </c:pt>
                <c:pt idx="128">
                  <c:v>62933.112000000008</c:v>
                </c:pt>
                <c:pt idx="129">
                  <c:v>62380.632726562515</c:v>
                </c:pt>
                <c:pt idx="130">
                  <c:v>61819.094531250012</c:v>
                </c:pt>
                <c:pt idx="131">
                  <c:v>61248.497414062498</c:v>
                </c:pt>
                <c:pt idx="132">
                  <c:v>60668.841375000004</c:v>
                </c:pt>
                <c:pt idx="133">
                  <c:v>60080.126414062514</c:v>
                </c:pt>
                <c:pt idx="134">
                  <c:v>59482.352531250013</c:v>
                </c:pt>
                <c:pt idx="135">
                  <c:v>58875.519726562517</c:v>
                </c:pt>
                <c:pt idx="136">
                  <c:v>58259.627999999997</c:v>
                </c:pt>
                <c:pt idx="137">
                  <c:v>57634.67735156251</c:v>
                </c:pt>
                <c:pt idx="138">
                  <c:v>57000.667781249998</c:v>
                </c:pt>
                <c:pt idx="139">
                  <c:v>56357.59928906252</c:v>
                </c:pt>
                <c:pt idx="140">
                  <c:v>55705.471875000017</c:v>
                </c:pt>
                <c:pt idx="141">
                  <c:v>55044.28553906249</c:v>
                </c:pt>
                <c:pt idx="142">
                  <c:v>54374.040281250011</c:v>
                </c:pt>
                <c:pt idx="143">
                  <c:v>53694.736101562507</c:v>
                </c:pt>
                <c:pt idx="144">
                  <c:v>53006.373000000021</c:v>
                </c:pt>
                <c:pt idx="145">
                  <c:v>52308.950976562512</c:v>
                </c:pt>
                <c:pt idx="146">
                  <c:v>51602.470031249992</c:v>
                </c:pt>
                <c:pt idx="147">
                  <c:v>50886.930164062491</c:v>
                </c:pt>
                <c:pt idx="148">
                  <c:v>50162.331375000009</c:v>
                </c:pt>
                <c:pt idx="149">
                  <c:v>49428.673664062502</c:v>
                </c:pt>
                <c:pt idx="150">
                  <c:v>48685.957031250015</c:v>
                </c:pt>
                <c:pt idx="151">
                  <c:v>47934.181476562517</c:v>
                </c:pt>
                <c:pt idx="152">
                  <c:v>47173.346999999994</c:v>
                </c:pt>
                <c:pt idx="153">
                  <c:v>46403.453601562491</c:v>
                </c:pt>
                <c:pt idx="154">
                  <c:v>45624.501281250006</c:v>
                </c:pt>
                <c:pt idx="155">
                  <c:v>44836.490039062526</c:v>
                </c:pt>
                <c:pt idx="156">
                  <c:v>44039.419875000021</c:v>
                </c:pt>
                <c:pt idx="157">
                  <c:v>43233.290789062507</c:v>
                </c:pt>
                <c:pt idx="158">
                  <c:v>42418.102781249996</c:v>
                </c:pt>
                <c:pt idx="159">
                  <c:v>41593.855851562519</c:v>
                </c:pt>
                <c:pt idx="160">
                  <c:v>40760.550000000017</c:v>
                </c:pt>
                <c:pt idx="161">
                  <c:v>39918.18522656252</c:v>
                </c:pt>
                <c:pt idx="162">
                  <c:v>39066.761531249984</c:v>
                </c:pt>
                <c:pt idx="163">
                  <c:v>38206.27891406251</c:v>
                </c:pt>
                <c:pt idx="164">
                  <c:v>37336.737374999997</c:v>
                </c:pt>
                <c:pt idx="165">
                  <c:v>36458.136914062517</c:v>
                </c:pt>
                <c:pt idx="166">
                  <c:v>35570.477531250013</c:v>
                </c:pt>
                <c:pt idx="167">
                  <c:v>34673.759226562499</c:v>
                </c:pt>
                <c:pt idx="168">
                  <c:v>33767.982000000004</c:v>
                </c:pt>
                <c:pt idx="169">
                  <c:v>32853.145851562498</c:v>
                </c:pt>
                <c:pt idx="170">
                  <c:v>31929.250781250026</c:v>
                </c:pt>
                <c:pt idx="171">
                  <c:v>30996.2967890625</c:v>
                </c:pt>
                <c:pt idx="172">
                  <c:v>30054.283874999994</c:v>
                </c:pt>
                <c:pt idx="173">
                  <c:v>29103.212039062491</c:v>
                </c:pt>
                <c:pt idx="174">
                  <c:v>28143.081281250023</c:v>
                </c:pt>
                <c:pt idx="175">
                  <c:v>27173.8916015625</c:v>
                </c:pt>
                <c:pt idx="176">
                  <c:v>26195.643000000011</c:v>
                </c:pt>
                <c:pt idx="177">
                  <c:v>25208.335476562497</c:v>
                </c:pt>
                <c:pt idx="178">
                  <c:v>24211.969031249988</c:v>
                </c:pt>
                <c:pt idx="179">
                  <c:v>23206.543664062483</c:v>
                </c:pt>
                <c:pt idx="180">
                  <c:v>22192.059375000012</c:v>
                </c:pt>
                <c:pt idx="181">
                  <c:v>21168.516164062516</c:v>
                </c:pt>
                <c:pt idx="182">
                  <c:v>20135.914031249995</c:v>
                </c:pt>
                <c:pt idx="183">
                  <c:v>19094.252976562508</c:v>
                </c:pt>
                <c:pt idx="184">
                  <c:v>18043.532999999996</c:v>
                </c:pt>
                <c:pt idx="185">
                  <c:v>16983.754101562517</c:v>
                </c:pt>
                <c:pt idx="186">
                  <c:v>15914.916281250014</c:v>
                </c:pt>
                <c:pt idx="187">
                  <c:v>14837.019539062487</c:v>
                </c:pt>
                <c:pt idx="188">
                  <c:v>13750.063874999993</c:v>
                </c:pt>
                <c:pt idx="189">
                  <c:v>12654.049289062503</c:v>
                </c:pt>
                <c:pt idx="190">
                  <c:v>11548.975781249988</c:v>
                </c:pt>
                <c:pt idx="191">
                  <c:v>10434.843351562507</c:v>
                </c:pt>
                <c:pt idx="192">
                  <c:v>9311.6520000000019</c:v>
                </c:pt>
                <c:pt idx="193">
                  <c:v>8179.4017265625007</c:v>
                </c:pt>
                <c:pt idx="194">
                  <c:v>7038.092531250004</c:v>
                </c:pt>
                <c:pt idx="195">
                  <c:v>5887.7244140625116</c:v>
                </c:pt>
                <c:pt idx="196">
                  <c:v>4728.2973750000237</c:v>
                </c:pt>
                <c:pt idx="197">
                  <c:v>3559.8114140625112</c:v>
                </c:pt>
                <c:pt idx="198">
                  <c:v>2382.266531250003</c:v>
                </c:pt>
                <c:pt idx="199">
                  <c:v>1195.6627265624993</c:v>
                </c:pt>
                <c:pt idx="20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M_0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 2 Penyangga'!$B$34:$B$234</c:f>
              <c:numCache>
                <c:formatCode>0.000</c:formatCode>
                <c:ptCount val="2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</c:v>
                </c:pt>
              </c:numCache>
            </c:numRef>
          </c:xVal>
          <c:yVal>
            <c:numRef>
              <c:f>'SIM 2 Penyangga'!$H$34:$H$234</c:f>
              <c:numCache>
                <c:formatCode>0.000</c:formatCode>
                <c:ptCount val="201"/>
                <c:pt idx="0">
                  <c:v>0</c:v>
                </c:pt>
                <c:pt idx="1">
                  <c:v>196.2</c:v>
                </c:pt>
                <c:pt idx="2">
                  <c:v>392.4</c:v>
                </c:pt>
                <c:pt idx="3">
                  <c:v>588.59999999999991</c:v>
                </c:pt>
                <c:pt idx="4">
                  <c:v>784.8</c:v>
                </c:pt>
                <c:pt idx="5">
                  <c:v>981</c:v>
                </c:pt>
                <c:pt idx="6">
                  <c:v>1177.1999999999998</c:v>
                </c:pt>
                <c:pt idx="7">
                  <c:v>1373.3999999999999</c:v>
                </c:pt>
                <c:pt idx="8">
                  <c:v>1569.6</c:v>
                </c:pt>
                <c:pt idx="9">
                  <c:v>1765.8</c:v>
                </c:pt>
                <c:pt idx="10">
                  <c:v>1962</c:v>
                </c:pt>
                <c:pt idx="11">
                  <c:v>2158.1999999999998</c:v>
                </c:pt>
                <c:pt idx="12">
                  <c:v>2354.3999999999996</c:v>
                </c:pt>
                <c:pt idx="13">
                  <c:v>2550.6</c:v>
                </c:pt>
                <c:pt idx="14">
                  <c:v>2746.7999999999997</c:v>
                </c:pt>
                <c:pt idx="15">
                  <c:v>2943</c:v>
                </c:pt>
                <c:pt idx="16">
                  <c:v>3139.2</c:v>
                </c:pt>
                <c:pt idx="17">
                  <c:v>3335.3999999999996</c:v>
                </c:pt>
                <c:pt idx="18">
                  <c:v>3531.6</c:v>
                </c:pt>
                <c:pt idx="19">
                  <c:v>3727.7999999999997</c:v>
                </c:pt>
                <c:pt idx="20">
                  <c:v>3924</c:v>
                </c:pt>
                <c:pt idx="21">
                  <c:v>4120.2</c:v>
                </c:pt>
                <c:pt idx="22">
                  <c:v>4316.3999999999996</c:v>
                </c:pt>
                <c:pt idx="23">
                  <c:v>4512.5999999999995</c:v>
                </c:pt>
                <c:pt idx="24">
                  <c:v>4708.7999999999993</c:v>
                </c:pt>
                <c:pt idx="25">
                  <c:v>4905</c:v>
                </c:pt>
                <c:pt idx="26">
                  <c:v>5101.2</c:v>
                </c:pt>
                <c:pt idx="27">
                  <c:v>5297.4</c:v>
                </c:pt>
                <c:pt idx="28">
                  <c:v>5493.5999999999995</c:v>
                </c:pt>
                <c:pt idx="29">
                  <c:v>5689.7999999999993</c:v>
                </c:pt>
                <c:pt idx="30">
                  <c:v>5886</c:v>
                </c:pt>
                <c:pt idx="31">
                  <c:v>6082.2</c:v>
                </c:pt>
                <c:pt idx="32">
                  <c:v>6278.4</c:v>
                </c:pt>
                <c:pt idx="33">
                  <c:v>6474.5999999999995</c:v>
                </c:pt>
                <c:pt idx="34">
                  <c:v>6670.7999999999993</c:v>
                </c:pt>
                <c:pt idx="35">
                  <c:v>6867</c:v>
                </c:pt>
                <c:pt idx="36">
                  <c:v>7063.2</c:v>
                </c:pt>
                <c:pt idx="37">
                  <c:v>7259.4</c:v>
                </c:pt>
                <c:pt idx="38">
                  <c:v>7455.5999999999995</c:v>
                </c:pt>
                <c:pt idx="39">
                  <c:v>7651.7999999999993</c:v>
                </c:pt>
                <c:pt idx="40">
                  <c:v>7848</c:v>
                </c:pt>
                <c:pt idx="41">
                  <c:v>8044.2</c:v>
                </c:pt>
                <c:pt idx="42">
                  <c:v>8240.4</c:v>
                </c:pt>
                <c:pt idx="43">
                  <c:v>8436.6</c:v>
                </c:pt>
                <c:pt idx="44">
                  <c:v>8632.7999999999993</c:v>
                </c:pt>
                <c:pt idx="45">
                  <c:v>8829</c:v>
                </c:pt>
                <c:pt idx="46">
                  <c:v>9025.1999999999989</c:v>
                </c:pt>
                <c:pt idx="47">
                  <c:v>9221.4</c:v>
                </c:pt>
                <c:pt idx="48">
                  <c:v>9417.5999999999985</c:v>
                </c:pt>
                <c:pt idx="49">
                  <c:v>9613.7999999999993</c:v>
                </c:pt>
                <c:pt idx="50">
                  <c:v>9810</c:v>
                </c:pt>
                <c:pt idx="51">
                  <c:v>10006.199999999999</c:v>
                </c:pt>
                <c:pt idx="52">
                  <c:v>10202.4</c:v>
                </c:pt>
                <c:pt idx="53">
                  <c:v>10398.599999999999</c:v>
                </c:pt>
                <c:pt idx="54">
                  <c:v>10594.8</c:v>
                </c:pt>
                <c:pt idx="55">
                  <c:v>10791</c:v>
                </c:pt>
                <c:pt idx="56">
                  <c:v>10987.199999999999</c:v>
                </c:pt>
                <c:pt idx="57">
                  <c:v>11183.4</c:v>
                </c:pt>
                <c:pt idx="58">
                  <c:v>11379.599999999999</c:v>
                </c:pt>
                <c:pt idx="59">
                  <c:v>11575.8</c:v>
                </c:pt>
                <c:pt idx="60">
                  <c:v>11772</c:v>
                </c:pt>
                <c:pt idx="61">
                  <c:v>11968.199999999999</c:v>
                </c:pt>
                <c:pt idx="62">
                  <c:v>12164.4</c:v>
                </c:pt>
                <c:pt idx="63">
                  <c:v>12360.599999999999</c:v>
                </c:pt>
                <c:pt idx="64">
                  <c:v>12556.8</c:v>
                </c:pt>
                <c:pt idx="65">
                  <c:v>12753</c:v>
                </c:pt>
                <c:pt idx="66">
                  <c:v>12949.199999999999</c:v>
                </c:pt>
                <c:pt idx="67">
                  <c:v>13145.4</c:v>
                </c:pt>
                <c:pt idx="68">
                  <c:v>13341.599999999999</c:v>
                </c:pt>
                <c:pt idx="69">
                  <c:v>13537.8</c:v>
                </c:pt>
                <c:pt idx="70">
                  <c:v>13734</c:v>
                </c:pt>
                <c:pt idx="71">
                  <c:v>13930.199999999999</c:v>
                </c:pt>
                <c:pt idx="72">
                  <c:v>14126.4</c:v>
                </c:pt>
                <c:pt idx="73">
                  <c:v>14322.599999999999</c:v>
                </c:pt>
                <c:pt idx="74">
                  <c:v>14518.8</c:v>
                </c:pt>
                <c:pt idx="75">
                  <c:v>14715</c:v>
                </c:pt>
                <c:pt idx="76">
                  <c:v>14911.199999999999</c:v>
                </c:pt>
                <c:pt idx="77">
                  <c:v>15107.4</c:v>
                </c:pt>
                <c:pt idx="78">
                  <c:v>15303.599999999999</c:v>
                </c:pt>
                <c:pt idx="79">
                  <c:v>15499.8</c:v>
                </c:pt>
                <c:pt idx="80">
                  <c:v>15696</c:v>
                </c:pt>
                <c:pt idx="81">
                  <c:v>15892.199999999999</c:v>
                </c:pt>
                <c:pt idx="82">
                  <c:v>16088.4</c:v>
                </c:pt>
                <c:pt idx="83">
                  <c:v>16284.599999999999</c:v>
                </c:pt>
                <c:pt idx="84">
                  <c:v>16480.8</c:v>
                </c:pt>
                <c:pt idx="85">
                  <c:v>16677</c:v>
                </c:pt>
                <c:pt idx="86">
                  <c:v>16873.2</c:v>
                </c:pt>
                <c:pt idx="87">
                  <c:v>17069.399999999998</c:v>
                </c:pt>
                <c:pt idx="88">
                  <c:v>17265.599999999999</c:v>
                </c:pt>
                <c:pt idx="89">
                  <c:v>17461.8</c:v>
                </c:pt>
                <c:pt idx="90">
                  <c:v>17658</c:v>
                </c:pt>
                <c:pt idx="91">
                  <c:v>17854.2</c:v>
                </c:pt>
                <c:pt idx="92">
                  <c:v>18050.399999999998</c:v>
                </c:pt>
                <c:pt idx="93">
                  <c:v>18246.599999999999</c:v>
                </c:pt>
                <c:pt idx="94">
                  <c:v>18442.8</c:v>
                </c:pt>
                <c:pt idx="95">
                  <c:v>18639</c:v>
                </c:pt>
                <c:pt idx="96">
                  <c:v>18835.199999999997</c:v>
                </c:pt>
                <c:pt idx="97">
                  <c:v>19031.399999999998</c:v>
                </c:pt>
                <c:pt idx="98">
                  <c:v>19227.599999999999</c:v>
                </c:pt>
                <c:pt idx="99">
                  <c:v>19423.8</c:v>
                </c:pt>
                <c:pt idx="100">
                  <c:v>19620</c:v>
                </c:pt>
                <c:pt idx="101">
                  <c:v>19816.199999999997</c:v>
                </c:pt>
                <c:pt idx="102">
                  <c:v>20012.399999999998</c:v>
                </c:pt>
                <c:pt idx="103">
                  <c:v>20208.599999999999</c:v>
                </c:pt>
                <c:pt idx="104">
                  <c:v>20404.8</c:v>
                </c:pt>
                <c:pt idx="105">
                  <c:v>20601</c:v>
                </c:pt>
                <c:pt idx="106">
                  <c:v>20797.199999999997</c:v>
                </c:pt>
                <c:pt idx="107">
                  <c:v>20993.399999999998</c:v>
                </c:pt>
                <c:pt idx="108">
                  <c:v>21189.599999999999</c:v>
                </c:pt>
                <c:pt idx="109">
                  <c:v>21385.8</c:v>
                </c:pt>
                <c:pt idx="110">
                  <c:v>21582</c:v>
                </c:pt>
                <c:pt idx="111">
                  <c:v>21778.199999999997</c:v>
                </c:pt>
                <c:pt idx="112">
                  <c:v>21974.399999999998</c:v>
                </c:pt>
                <c:pt idx="113">
                  <c:v>22170.6</c:v>
                </c:pt>
                <c:pt idx="114">
                  <c:v>22366.799999999999</c:v>
                </c:pt>
                <c:pt idx="115">
                  <c:v>22563</c:v>
                </c:pt>
                <c:pt idx="116">
                  <c:v>22759.199999999997</c:v>
                </c:pt>
                <c:pt idx="117">
                  <c:v>22955.399999999998</c:v>
                </c:pt>
                <c:pt idx="118">
                  <c:v>23151.599999999999</c:v>
                </c:pt>
                <c:pt idx="119">
                  <c:v>23347.8</c:v>
                </c:pt>
                <c:pt idx="120">
                  <c:v>23544</c:v>
                </c:pt>
                <c:pt idx="121">
                  <c:v>23249.699999999997</c:v>
                </c:pt>
                <c:pt idx="122">
                  <c:v>22955.399999999998</c:v>
                </c:pt>
                <c:pt idx="123">
                  <c:v>22661.1</c:v>
                </c:pt>
                <c:pt idx="124">
                  <c:v>22366.799999999999</c:v>
                </c:pt>
                <c:pt idx="125">
                  <c:v>22072.5</c:v>
                </c:pt>
                <c:pt idx="126">
                  <c:v>21778.199999999997</c:v>
                </c:pt>
                <c:pt idx="127">
                  <c:v>21483.899999999998</c:v>
                </c:pt>
                <c:pt idx="128">
                  <c:v>21189.599999999999</c:v>
                </c:pt>
                <c:pt idx="129">
                  <c:v>20895.3</c:v>
                </c:pt>
                <c:pt idx="130">
                  <c:v>20601</c:v>
                </c:pt>
                <c:pt idx="131">
                  <c:v>20306.699999999997</c:v>
                </c:pt>
                <c:pt idx="132">
                  <c:v>20012.399999999998</c:v>
                </c:pt>
                <c:pt idx="133">
                  <c:v>19718.099999999999</c:v>
                </c:pt>
                <c:pt idx="134">
                  <c:v>19423.8</c:v>
                </c:pt>
                <c:pt idx="135">
                  <c:v>19129.5</c:v>
                </c:pt>
                <c:pt idx="136">
                  <c:v>18835.199999999997</c:v>
                </c:pt>
                <c:pt idx="137">
                  <c:v>18540.899999999998</c:v>
                </c:pt>
                <c:pt idx="138">
                  <c:v>18246.599999999999</c:v>
                </c:pt>
                <c:pt idx="139">
                  <c:v>17952.3</c:v>
                </c:pt>
                <c:pt idx="140">
                  <c:v>17658</c:v>
                </c:pt>
                <c:pt idx="141">
                  <c:v>17363.699999999997</c:v>
                </c:pt>
                <c:pt idx="142">
                  <c:v>17069.399999999998</c:v>
                </c:pt>
                <c:pt idx="143">
                  <c:v>16775.099999999999</c:v>
                </c:pt>
                <c:pt idx="144">
                  <c:v>16480.8</c:v>
                </c:pt>
                <c:pt idx="145">
                  <c:v>16186.5</c:v>
                </c:pt>
                <c:pt idx="146">
                  <c:v>15892.199999999997</c:v>
                </c:pt>
                <c:pt idx="147">
                  <c:v>15597.899999999998</c:v>
                </c:pt>
                <c:pt idx="148">
                  <c:v>15303.599999999999</c:v>
                </c:pt>
                <c:pt idx="149">
                  <c:v>15009.3</c:v>
                </c:pt>
                <c:pt idx="150">
                  <c:v>14715</c:v>
                </c:pt>
                <c:pt idx="151">
                  <c:v>14420.699999999997</c:v>
                </c:pt>
                <c:pt idx="152">
                  <c:v>14126.399999999998</c:v>
                </c:pt>
                <c:pt idx="153">
                  <c:v>13832.099999999999</c:v>
                </c:pt>
                <c:pt idx="154">
                  <c:v>13537.8</c:v>
                </c:pt>
                <c:pt idx="155">
                  <c:v>13243.5</c:v>
                </c:pt>
                <c:pt idx="156">
                  <c:v>12949.199999999997</c:v>
                </c:pt>
                <c:pt idx="157">
                  <c:v>12654.899999999998</c:v>
                </c:pt>
                <c:pt idx="158">
                  <c:v>12360.599999999999</c:v>
                </c:pt>
                <c:pt idx="159">
                  <c:v>12066.3</c:v>
                </c:pt>
                <c:pt idx="160">
                  <c:v>11772</c:v>
                </c:pt>
                <c:pt idx="161">
                  <c:v>11477.699999999997</c:v>
                </c:pt>
                <c:pt idx="162">
                  <c:v>11183.399999999998</c:v>
                </c:pt>
                <c:pt idx="163">
                  <c:v>10889.099999999999</c:v>
                </c:pt>
                <c:pt idx="164">
                  <c:v>10594.8</c:v>
                </c:pt>
                <c:pt idx="165">
                  <c:v>10300.499999999996</c:v>
                </c:pt>
                <c:pt idx="166">
                  <c:v>10006.199999999997</c:v>
                </c:pt>
                <c:pt idx="167">
                  <c:v>9711.8999999999978</c:v>
                </c:pt>
                <c:pt idx="168">
                  <c:v>9417.5999999999985</c:v>
                </c:pt>
                <c:pt idx="169">
                  <c:v>9123.2999999999956</c:v>
                </c:pt>
                <c:pt idx="170">
                  <c:v>8829</c:v>
                </c:pt>
                <c:pt idx="171">
                  <c:v>8534.6999999999971</c:v>
                </c:pt>
                <c:pt idx="172">
                  <c:v>8240.4000000000015</c:v>
                </c:pt>
                <c:pt idx="173">
                  <c:v>7946.0999999999985</c:v>
                </c:pt>
                <c:pt idx="174">
                  <c:v>7651.7999999999956</c:v>
                </c:pt>
                <c:pt idx="175">
                  <c:v>7357.5</c:v>
                </c:pt>
                <c:pt idx="176">
                  <c:v>7063.1999999999971</c:v>
                </c:pt>
                <c:pt idx="177">
                  <c:v>6768.9000000000015</c:v>
                </c:pt>
                <c:pt idx="178">
                  <c:v>6474.5999999999985</c:v>
                </c:pt>
                <c:pt idx="179">
                  <c:v>6180.2999999999956</c:v>
                </c:pt>
                <c:pt idx="180">
                  <c:v>5886</c:v>
                </c:pt>
                <c:pt idx="181">
                  <c:v>5591.6999999999971</c:v>
                </c:pt>
                <c:pt idx="182">
                  <c:v>5297.4000000000015</c:v>
                </c:pt>
                <c:pt idx="183">
                  <c:v>5003.0999999999985</c:v>
                </c:pt>
                <c:pt idx="184">
                  <c:v>4708.7999999999956</c:v>
                </c:pt>
                <c:pt idx="185">
                  <c:v>4414.5</c:v>
                </c:pt>
                <c:pt idx="186">
                  <c:v>4120.1999999999971</c:v>
                </c:pt>
                <c:pt idx="187">
                  <c:v>3825.9000000000015</c:v>
                </c:pt>
                <c:pt idx="188">
                  <c:v>3531.5999999999985</c:v>
                </c:pt>
                <c:pt idx="189">
                  <c:v>3237.2999999999956</c:v>
                </c:pt>
                <c:pt idx="190">
                  <c:v>2943</c:v>
                </c:pt>
                <c:pt idx="191">
                  <c:v>2648.6999999999971</c:v>
                </c:pt>
                <c:pt idx="192">
                  <c:v>2354.3999999999942</c:v>
                </c:pt>
                <c:pt idx="193">
                  <c:v>2060.0999999999985</c:v>
                </c:pt>
                <c:pt idx="194">
                  <c:v>1765.7999999999956</c:v>
                </c:pt>
                <c:pt idx="195">
                  <c:v>1471.5</c:v>
                </c:pt>
                <c:pt idx="196">
                  <c:v>1177.1999999999971</c:v>
                </c:pt>
                <c:pt idx="197">
                  <c:v>882.89999999999418</c:v>
                </c:pt>
                <c:pt idx="198">
                  <c:v>588.59999999999854</c:v>
                </c:pt>
                <c:pt idx="199">
                  <c:v>294.29999999999563</c:v>
                </c:pt>
                <c:pt idx="2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29088"/>
        <c:axId val="26735360"/>
      </c:scatterChart>
      <c:valAx>
        <c:axId val="2672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5360"/>
        <c:crosses val="autoZero"/>
        <c:crossBetween val="midCat"/>
      </c:valAx>
      <c:valAx>
        <c:axId val="2673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2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 2 Penyangga'!$K$27</c:f>
              <c:strCache>
                <c:ptCount val="1"/>
                <c:pt idx="0">
                  <c:v>N_Bending_Stress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 2 Penyangga'!$B$34:$B$234</c:f>
              <c:numCache>
                <c:formatCode>0.000</c:formatCode>
                <c:ptCount val="2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</c:v>
                </c:pt>
              </c:numCache>
            </c:numRef>
          </c:xVal>
          <c:yVal>
            <c:numRef>
              <c:f>'SIM 2 Penyangga'!$K$34:$K$234</c:f>
              <c:numCache>
                <c:formatCode>0.000</c:formatCode>
                <c:ptCount val="201"/>
                <c:pt idx="0">
                  <c:v>0</c:v>
                </c:pt>
                <c:pt idx="1">
                  <c:v>1619165.2446654376</c:v>
                </c:pt>
                <c:pt idx="2">
                  <c:v>3224966.4317702851</c:v>
                </c:pt>
                <c:pt idx="3">
                  <c:v>4817403.5613145418</c:v>
                </c:pt>
                <c:pt idx="4">
                  <c:v>6396476.6332982099</c:v>
                </c:pt>
                <c:pt idx="5">
                  <c:v>7962185.6477212859</c:v>
                </c:pt>
                <c:pt idx="6">
                  <c:v>9514530.6045837719</c:v>
                </c:pt>
                <c:pt idx="7">
                  <c:v>11053511.50388567</c:v>
                </c:pt>
                <c:pt idx="8">
                  <c:v>12579128.345626978</c:v>
                </c:pt>
                <c:pt idx="9">
                  <c:v>14091381.129807696</c:v>
                </c:pt>
                <c:pt idx="10">
                  <c:v>15590269.856427819</c:v>
                </c:pt>
                <c:pt idx="11">
                  <c:v>17075794.52548736</c:v>
                </c:pt>
                <c:pt idx="12">
                  <c:v>18547955.136986304</c:v>
                </c:pt>
                <c:pt idx="13">
                  <c:v>20006751.690924659</c:v>
                </c:pt>
                <c:pt idx="14">
                  <c:v>21452184.187302426</c:v>
                </c:pt>
                <c:pt idx="15">
                  <c:v>22884252.626119602</c:v>
                </c:pt>
                <c:pt idx="16">
                  <c:v>24302957.007376187</c:v>
                </c:pt>
                <c:pt idx="17">
                  <c:v>25708297.331072185</c:v>
                </c:pt>
                <c:pt idx="18">
                  <c:v>27100273.597207591</c:v>
                </c:pt>
                <c:pt idx="19">
                  <c:v>28478885.805782404</c:v>
                </c:pt>
                <c:pt idx="20">
                  <c:v>29844133.956796635</c:v>
                </c:pt>
                <c:pt idx="21">
                  <c:v>31196018.050250269</c:v>
                </c:pt>
                <c:pt idx="22">
                  <c:v>32534538.086143319</c:v>
                </c:pt>
                <c:pt idx="23">
                  <c:v>33859694.064475767</c:v>
                </c:pt>
                <c:pt idx="24">
                  <c:v>35171485.985247634</c:v>
                </c:pt>
                <c:pt idx="25">
                  <c:v>36469913.848458908</c:v>
                </c:pt>
                <c:pt idx="26">
                  <c:v>37754977.65410959</c:v>
                </c:pt>
                <c:pt idx="27">
                  <c:v>39026677.402199693</c:v>
                </c:pt>
                <c:pt idx="28">
                  <c:v>40285013.092729196</c:v>
                </c:pt>
                <c:pt idx="29">
                  <c:v>41529984.725698113</c:v>
                </c:pt>
                <c:pt idx="30">
                  <c:v>42761592.301106438</c:v>
                </c:pt>
                <c:pt idx="31">
                  <c:v>43979835.818954177</c:v>
                </c:pt>
                <c:pt idx="32">
                  <c:v>45184715.279241309</c:v>
                </c:pt>
                <c:pt idx="33">
                  <c:v>46376230.681967862</c:v>
                </c:pt>
                <c:pt idx="34">
                  <c:v>47554382.02713383</c:v>
                </c:pt>
                <c:pt idx="35">
                  <c:v>48719169.314739205</c:v>
                </c:pt>
                <c:pt idx="36">
                  <c:v>49870592.544783995</c:v>
                </c:pt>
                <c:pt idx="37">
                  <c:v>51008651.717268184</c:v>
                </c:pt>
                <c:pt idx="38">
                  <c:v>52133346.832191788</c:v>
                </c:pt>
                <c:pt idx="39">
                  <c:v>53244677.889554814</c:v>
                </c:pt>
                <c:pt idx="40">
                  <c:v>54342644.889357224</c:v>
                </c:pt>
                <c:pt idx="41">
                  <c:v>55427247.831599064</c:v>
                </c:pt>
                <c:pt idx="42">
                  <c:v>56498486.716280311</c:v>
                </c:pt>
                <c:pt idx="43">
                  <c:v>57556361.543400951</c:v>
                </c:pt>
                <c:pt idx="44">
                  <c:v>58600872.31296102</c:v>
                </c:pt>
                <c:pt idx="45">
                  <c:v>59632019.024960481</c:v>
                </c:pt>
                <c:pt idx="46">
                  <c:v>60649801.679399364</c:v>
                </c:pt>
                <c:pt idx="47">
                  <c:v>61654220.276277661</c:v>
                </c:pt>
                <c:pt idx="48">
                  <c:v>62645274.815595381</c:v>
                </c:pt>
                <c:pt idx="49">
                  <c:v>63622965.297352493</c:v>
                </c:pt>
                <c:pt idx="50">
                  <c:v>64587291.721549012</c:v>
                </c:pt>
                <c:pt idx="51">
                  <c:v>65538254.08818493</c:v>
                </c:pt>
                <c:pt idx="52">
                  <c:v>66475852.397260278</c:v>
                </c:pt>
                <c:pt idx="53">
                  <c:v>67400086.648775041</c:v>
                </c:pt>
                <c:pt idx="54">
                  <c:v>68310956.842729196</c:v>
                </c:pt>
                <c:pt idx="55">
                  <c:v>69208462.979122758</c:v>
                </c:pt>
                <c:pt idx="56">
                  <c:v>70092605.057955742</c:v>
                </c:pt>
                <c:pt idx="57">
                  <c:v>70963383.079228133</c:v>
                </c:pt>
                <c:pt idx="58">
                  <c:v>71820797.042939961</c:v>
                </c:pt>
                <c:pt idx="59">
                  <c:v>72664846.949091166</c:v>
                </c:pt>
                <c:pt idx="60">
                  <c:v>73495532.797681808</c:v>
                </c:pt>
                <c:pt idx="61">
                  <c:v>74312854.588711813</c:v>
                </c:pt>
                <c:pt idx="62">
                  <c:v>75116812.322181255</c:v>
                </c:pt>
                <c:pt idx="63">
                  <c:v>75907405.998090103</c:v>
                </c:pt>
                <c:pt idx="64">
                  <c:v>76684635.616438359</c:v>
                </c:pt>
                <c:pt idx="65">
                  <c:v>77448501.177226052</c:v>
                </c:pt>
                <c:pt idx="66">
                  <c:v>78199002.680453122</c:v>
                </c:pt>
                <c:pt idx="67">
                  <c:v>78936140.126119614</c:v>
                </c:pt>
                <c:pt idx="68">
                  <c:v>79659913.514225498</c:v>
                </c:pt>
                <c:pt idx="69">
                  <c:v>80370322.844770819</c:v>
                </c:pt>
                <c:pt idx="70">
                  <c:v>81067368.117755547</c:v>
                </c:pt>
                <c:pt idx="71">
                  <c:v>81751049.333179668</c:v>
                </c:pt>
                <c:pt idx="72">
                  <c:v>82421366.49104321</c:v>
                </c:pt>
                <c:pt idx="73">
                  <c:v>83078319.59134616</c:v>
                </c:pt>
                <c:pt idx="74">
                  <c:v>83721908.634088531</c:v>
                </c:pt>
                <c:pt idx="75">
                  <c:v>84352133.61927031</c:v>
                </c:pt>
                <c:pt idx="76">
                  <c:v>84968994.546891481</c:v>
                </c:pt>
                <c:pt idx="77">
                  <c:v>85572491.416952059</c:v>
                </c:pt>
                <c:pt idx="78">
                  <c:v>86162624.229452074</c:v>
                </c:pt>
                <c:pt idx="79">
                  <c:v>86739392.984391481</c:v>
                </c:pt>
                <c:pt idx="80">
                  <c:v>87302797.681770295</c:v>
                </c:pt>
                <c:pt idx="81">
                  <c:v>87852838.321588516</c:v>
                </c:pt>
                <c:pt idx="82">
                  <c:v>88389514.90384616</c:v>
                </c:pt>
                <c:pt idx="83">
                  <c:v>88912827.428543225</c:v>
                </c:pt>
                <c:pt idx="84">
                  <c:v>89422775.895679668</c:v>
                </c:pt>
                <c:pt idx="85">
                  <c:v>89919360.305255562</c:v>
                </c:pt>
                <c:pt idx="86">
                  <c:v>90402580.657270819</c:v>
                </c:pt>
                <c:pt idx="87">
                  <c:v>90872436.951725513</c:v>
                </c:pt>
                <c:pt idx="88">
                  <c:v>91328929.188619614</c:v>
                </c:pt>
                <c:pt idx="89">
                  <c:v>91772057.367953107</c:v>
                </c:pt>
                <c:pt idx="90">
                  <c:v>92201821.489726052</c:v>
                </c:pt>
                <c:pt idx="91">
                  <c:v>92618221.553938359</c:v>
                </c:pt>
                <c:pt idx="92">
                  <c:v>93021257.560590088</c:v>
                </c:pt>
                <c:pt idx="93">
                  <c:v>93410929.509681255</c:v>
                </c:pt>
                <c:pt idx="94">
                  <c:v>93787237.401211798</c:v>
                </c:pt>
                <c:pt idx="95">
                  <c:v>94150181.235181779</c:v>
                </c:pt>
                <c:pt idx="96">
                  <c:v>94499761.011591151</c:v>
                </c:pt>
                <c:pt idx="97">
                  <c:v>94835976.730439946</c:v>
                </c:pt>
                <c:pt idx="98">
                  <c:v>95158828.391728148</c:v>
                </c:pt>
                <c:pt idx="99">
                  <c:v>95468315.995455742</c:v>
                </c:pt>
                <c:pt idx="100">
                  <c:v>95764439.541622773</c:v>
                </c:pt>
                <c:pt idx="101">
                  <c:v>96047199.030229211</c:v>
                </c:pt>
                <c:pt idx="102">
                  <c:v>96316594.461275026</c:v>
                </c:pt>
                <c:pt idx="103">
                  <c:v>96572625.834760293</c:v>
                </c:pt>
                <c:pt idx="104">
                  <c:v>96815293.150684923</c:v>
                </c:pt>
                <c:pt idx="105">
                  <c:v>97044596.409049004</c:v>
                </c:pt>
                <c:pt idx="106">
                  <c:v>97260535.609852493</c:v>
                </c:pt>
                <c:pt idx="107">
                  <c:v>97463110.753095359</c:v>
                </c:pt>
                <c:pt idx="108">
                  <c:v>97652321.838777661</c:v>
                </c:pt>
                <c:pt idx="109">
                  <c:v>97828168.866899371</c:v>
                </c:pt>
                <c:pt idx="110">
                  <c:v>97990651.837460518</c:v>
                </c:pt>
                <c:pt idx="111">
                  <c:v>98139770.750461042</c:v>
                </c:pt>
                <c:pt idx="112">
                  <c:v>98275525.605900958</c:v>
                </c:pt>
                <c:pt idx="113">
                  <c:v>98397916.403780311</c:v>
                </c:pt>
                <c:pt idx="114">
                  <c:v>98506943.144099027</c:v>
                </c:pt>
                <c:pt idx="115">
                  <c:v>98602605.826857239</c:v>
                </c:pt>
                <c:pt idx="116">
                  <c:v>98684904.452054828</c:v>
                </c:pt>
                <c:pt idx="117">
                  <c:v>98753839.01969178</c:v>
                </c:pt>
                <c:pt idx="118">
                  <c:v>98809409.529768214</c:v>
                </c:pt>
                <c:pt idx="119">
                  <c:v>98851615.982284009</c:v>
                </c:pt>
                <c:pt idx="120">
                  <c:v>98880458.377239227</c:v>
                </c:pt>
                <c:pt idx="121">
                  <c:v>98172332.921167016</c:v>
                </c:pt>
                <c:pt idx="122">
                  <c:v>97450843.407534257</c:v>
                </c:pt>
                <c:pt idx="123">
                  <c:v>96715989.836340904</c:v>
                </c:pt>
                <c:pt idx="124">
                  <c:v>95967772.207586944</c:v>
                </c:pt>
                <c:pt idx="125">
                  <c:v>95206190.521272406</c:v>
                </c:pt>
                <c:pt idx="126">
                  <c:v>94431244.777397245</c:v>
                </c:pt>
                <c:pt idx="127">
                  <c:v>93642934.975961536</c:v>
                </c:pt>
                <c:pt idx="128">
                  <c:v>92841261.116965234</c:v>
                </c:pt>
                <c:pt idx="129">
                  <c:v>92026223.20040834</c:v>
                </c:pt>
                <c:pt idx="130">
                  <c:v>91197821.226290837</c:v>
                </c:pt>
                <c:pt idx="131">
                  <c:v>90356055.194612741</c:v>
                </c:pt>
                <c:pt idx="132">
                  <c:v>89500925.105374083</c:v>
                </c:pt>
                <c:pt idx="133">
                  <c:v>88632430.958574831</c:v>
                </c:pt>
                <c:pt idx="134">
                  <c:v>87750572.754214972</c:v>
                </c:pt>
                <c:pt idx="135">
                  <c:v>86855350.49229455</c:v>
                </c:pt>
                <c:pt idx="136">
                  <c:v>85946764.172813475</c:v>
                </c:pt>
                <c:pt idx="137">
                  <c:v>85024813.795771882</c:v>
                </c:pt>
                <c:pt idx="138">
                  <c:v>84089499.361169651</c:v>
                </c:pt>
                <c:pt idx="139">
                  <c:v>83140820.869006887</c:v>
                </c:pt>
                <c:pt idx="140">
                  <c:v>82178778.319283485</c:v>
                </c:pt>
                <c:pt idx="141">
                  <c:v>81203371.711999461</c:v>
                </c:pt>
                <c:pt idx="142">
                  <c:v>80214601.047154918</c:v>
                </c:pt>
                <c:pt idx="143">
                  <c:v>79212466.324749738</c:v>
                </c:pt>
                <c:pt idx="144">
                  <c:v>78196967.544784009</c:v>
                </c:pt>
                <c:pt idx="145">
                  <c:v>77168104.707257658</c:v>
                </c:pt>
                <c:pt idx="146">
                  <c:v>76125877.812170699</c:v>
                </c:pt>
                <c:pt idx="147">
                  <c:v>75070286.859523177</c:v>
                </c:pt>
                <c:pt idx="148">
                  <c:v>74001331.849315077</c:v>
                </c:pt>
                <c:pt idx="149">
                  <c:v>72919012.781546369</c:v>
                </c:pt>
                <c:pt idx="150">
                  <c:v>71823329.656217098</c:v>
                </c:pt>
                <c:pt idx="151">
                  <c:v>70714282.473327219</c:v>
                </c:pt>
                <c:pt idx="152">
                  <c:v>69591871.232876703</c:v>
                </c:pt>
                <c:pt idx="153">
                  <c:v>68456095.934865639</c:v>
                </c:pt>
                <c:pt idx="154">
                  <c:v>67306956.579294011</c:v>
                </c:pt>
                <c:pt idx="155">
                  <c:v>66144453.166161783</c:v>
                </c:pt>
                <c:pt idx="156">
                  <c:v>64968585.695468947</c:v>
                </c:pt>
                <c:pt idx="157">
                  <c:v>63779354.167215504</c:v>
                </c:pt>
                <c:pt idx="158">
                  <c:v>62576758.581401467</c:v>
                </c:pt>
                <c:pt idx="159">
                  <c:v>61360798.93802689</c:v>
                </c:pt>
                <c:pt idx="160">
                  <c:v>60131475.237091705</c:v>
                </c:pt>
                <c:pt idx="161">
                  <c:v>58888787.47859592</c:v>
                </c:pt>
                <c:pt idx="162">
                  <c:v>57632735.662539497</c:v>
                </c:pt>
                <c:pt idx="163">
                  <c:v>56363319.788922571</c:v>
                </c:pt>
                <c:pt idx="164">
                  <c:v>55080539.857744984</c:v>
                </c:pt>
                <c:pt idx="165">
                  <c:v>53784395.86900688</c:v>
                </c:pt>
                <c:pt idx="166">
                  <c:v>52474887.82270813</c:v>
                </c:pt>
                <c:pt idx="167">
                  <c:v>51152015.718848787</c:v>
                </c:pt>
                <c:pt idx="168">
                  <c:v>49815779.557428882</c:v>
                </c:pt>
                <c:pt idx="169">
                  <c:v>48466179.338448368</c:v>
                </c:pt>
                <c:pt idx="170">
                  <c:v>47103215.061907306</c:v>
                </c:pt>
                <c:pt idx="171">
                  <c:v>45726886.727805592</c:v>
                </c:pt>
                <c:pt idx="172">
                  <c:v>44337194.3361433</c:v>
                </c:pt>
                <c:pt idx="173">
                  <c:v>42934137.88692043</c:v>
                </c:pt>
                <c:pt idx="174">
                  <c:v>41517717.380137019</c:v>
                </c:pt>
                <c:pt idx="175">
                  <c:v>40087932.815792941</c:v>
                </c:pt>
                <c:pt idx="176">
                  <c:v>38644784.193888322</c:v>
                </c:pt>
                <c:pt idx="177">
                  <c:v>37188271.514423072</c:v>
                </c:pt>
                <c:pt idx="178">
                  <c:v>35718394.777397245</c:v>
                </c:pt>
                <c:pt idx="179">
                  <c:v>34235153.982810825</c:v>
                </c:pt>
                <c:pt idx="180">
                  <c:v>32738549.130663875</c:v>
                </c:pt>
                <c:pt idx="181">
                  <c:v>31228580.220956292</c:v>
                </c:pt>
                <c:pt idx="182">
                  <c:v>29705247.25368809</c:v>
                </c:pt>
                <c:pt idx="183">
                  <c:v>28168550.228859335</c:v>
                </c:pt>
                <c:pt idx="184">
                  <c:v>26618489.146469962</c:v>
                </c:pt>
                <c:pt idx="185">
                  <c:v>25055064.006520048</c:v>
                </c:pt>
                <c:pt idx="186">
                  <c:v>23478274.809009504</c:v>
                </c:pt>
                <c:pt idx="187">
                  <c:v>21888121.553938337</c:v>
                </c:pt>
                <c:pt idx="188">
                  <c:v>20284604.241306625</c:v>
                </c:pt>
                <c:pt idx="189">
                  <c:v>18667722.871114336</c:v>
                </c:pt>
                <c:pt idx="190">
                  <c:v>17037477.443361413</c:v>
                </c:pt>
                <c:pt idx="191">
                  <c:v>15393867.958047958</c:v>
                </c:pt>
                <c:pt idx="192">
                  <c:v>13736894.41517387</c:v>
                </c:pt>
                <c:pt idx="193">
                  <c:v>12066556.814739199</c:v>
                </c:pt>
                <c:pt idx="194">
                  <c:v>10382855.156743947</c:v>
                </c:pt>
                <c:pt idx="195">
                  <c:v>8685789.44118811</c:v>
                </c:pt>
                <c:pt idx="196">
                  <c:v>6975359.66807169</c:v>
                </c:pt>
                <c:pt idx="197">
                  <c:v>5251565.8373946426</c:v>
                </c:pt>
                <c:pt idx="198">
                  <c:v>3514407.9491570117</c:v>
                </c:pt>
                <c:pt idx="199">
                  <c:v>1763886.0033587979</c:v>
                </c:pt>
                <c:pt idx="20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'SIM 2 Penyangga'!$L$27</c:f>
              <c:strCache>
                <c:ptCount val="1"/>
                <c:pt idx="0">
                  <c:v>N_Bending_Stress_0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 2 Penyangga'!$B$34:$B$234</c:f>
              <c:numCache>
                <c:formatCode>0.000</c:formatCode>
                <c:ptCount val="2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</c:v>
                </c:pt>
              </c:numCache>
            </c:numRef>
          </c:xVal>
          <c:yVal>
            <c:numRef>
              <c:f>'SIM 2 Penyangga'!$L$34:$L$234</c:f>
              <c:numCache>
                <c:formatCode>0.000</c:formatCode>
                <c:ptCount val="201"/>
                <c:pt idx="0">
                  <c:v>0</c:v>
                </c:pt>
                <c:pt idx="1">
                  <c:v>289441.51738672284</c:v>
                </c:pt>
                <c:pt idx="2">
                  <c:v>578883.03477344569</c:v>
                </c:pt>
                <c:pt idx="3">
                  <c:v>868324.55216016853</c:v>
                </c:pt>
                <c:pt idx="4">
                  <c:v>1157766.0695468914</c:v>
                </c:pt>
                <c:pt idx="5">
                  <c:v>1447207.5869336142</c:v>
                </c:pt>
                <c:pt idx="6">
                  <c:v>1736649.1043203371</c:v>
                </c:pt>
                <c:pt idx="7">
                  <c:v>2026090.6217070599</c:v>
                </c:pt>
                <c:pt idx="8">
                  <c:v>2315532.1390937828</c:v>
                </c:pt>
                <c:pt idx="9">
                  <c:v>2604973.6564805061</c:v>
                </c:pt>
                <c:pt idx="10">
                  <c:v>2894415.1738672284</c:v>
                </c:pt>
                <c:pt idx="11">
                  <c:v>3183856.6912539518</c:v>
                </c:pt>
                <c:pt idx="12">
                  <c:v>3473298.2086406741</c:v>
                </c:pt>
                <c:pt idx="13">
                  <c:v>3762739.726027397</c:v>
                </c:pt>
                <c:pt idx="14">
                  <c:v>4052181.2434141198</c:v>
                </c:pt>
                <c:pt idx="15">
                  <c:v>4341622.7608008431</c:v>
                </c:pt>
                <c:pt idx="16">
                  <c:v>4631064.2781875655</c:v>
                </c:pt>
                <c:pt idx="17">
                  <c:v>4920505.7955742879</c:v>
                </c:pt>
                <c:pt idx="18">
                  <c:v>5209947.3129610121</c:v>
                </c:pt>
                <c:pt idx="19">
                  <c:v>5499388.8303477345</c:v>
                </c:pt>
                <c:pt idx="20">
                  <c:v>5788830.3477344569</c:v>
                </c:pt>
                <c:pt idx="21">
                  <c:v>6078271.8651211793</c:v>
                </c:pt>
                <c:pt idx="22">
                  <c:v>6367713.3825079035</c:v>
                </c:pt>
                <c:pt idx="23">
                  <c:v>6657154.8998946259</c:v>
                </c:pt>
                <c:pt idx="24">
                  <c:v>6946596.4172813483</c:v>
                </c:pt>
                <c:pt idx="25">
                  <c:v>7236037.9346680716</c:v>
                </c:pt>
                <c:pt idx="26">
                  <c:v>7525479.4520547939</c:v>
                </c:pt>
                <c:pt idx="27">
                  <c:v>7814920.9694415173</c:v>
                </c:pt>
                <c:pt idx="28">
                  <c:v>8104362.4868282396</c:v>
                </c:pt>
                <c:pt idx="29">
                  <c:v>8393804.0042149629</c:v>
                </c:pt>
                <c:pt idx="30">
                  <c:v>8683245.5216016863</c:v>
                </c:pt>
                <c:pt idx="31">
                  <c:v>8972687.0389884096</c:v>
                </c:pt>
                <c:pt idx="32">
                  <c:v>9262128.556375131</c:v>
                </c:pt>
                <c:pt idx="33">
                  <c:v>9551570.0737618543</c:v>
                </c:pt>
                <c:pt idx="34">
                  <c:v>9841011.5911485758</c:v>
                </c:pt>
                <c:pt idx="35">
                  <c:v>10130453.108535301</c:v>
                </c:pt>
                <c:pt idx="36">
                  <c:v>10419894.625922024</c:v>
                </c:pt>
                <c:pt idx="37">
                  <c:v>10709336.143308746</c:v>
                </c:pt>
                <c:pt idx="38">
                  <c:v>10998777.660695469</c:v>
                </c:pt>
                <c:pt idx="39">
                  <c:v>11288219.17808219</c:v>
                </c:pt>
                <c:pt idx="40">
                  <c:v>11577660.695468914</c:v>
                </c:pt>
                <c:pt idx="41">
                  <c:v>11867102.212855639</c:v>
                </c:pt>
                <c:pt idx="42">
                  <c:v>12156543.730242359</c:v>
                </c:pt>
                <c:pt idx="43">
                  <c:v>12445985.247629084</c:v>
                </c:pt>
                <c:pt idx="44">
                  <c:v>12735426.765015807</c:v>
                </c:pt>
                <c:pt idx="45">
                  <c:v>13024868.282402528</c:v>
                </c:pt>
                <c:pt idx="46">
                  <c:v>13314309.799789252</c:v>
                </c:pt>
                <c:pt idx="47">
                  <c:v>13603751.317175973</c:v>
                </c:pt>
                <c:pt idx="48">
                  <c:v>13893192.834562697</c:v>
                </c:pt>
                <c:pt idx="49">
                  <c:v>14182634.351949422</c:v>
                </c:pt>
                <c:pt idx="50">
                  <c:v>14472075.869336143</c:v>
                </c:pt>
                <c:pt idx="51">
                  <c:v>14761517.386722865</c:v>
                </c:pt>
                <c:pt idx="52">
                  <c:v>15050958.904109588</c:v>
                </c:pt>
                <c:pt idx="53">
                  <c:v>15340400.421496309</c:v>
                </c:pt>
                <c:pt idx="54">
                  <c:v>15629841.938883035</c:v>
                </c:pt>
                <c:pt idx="55">
                  <c:v>15919283.456269758</c:v>
                </c:pt>
                <c:pt idx="56">
                  <c:v>16208724.973656479</c:v>
                </c:pt>
                <c:pt idx="57">
                  <c:v>16498166.491043204</c:v>
                </c:pt>
                <c:pt idx="58">
                  <c:v>16787608.008429926</c:v>
                </c:pt>
                <c:pt idx="59">
                  <c:v>17077049.525816649</c:v>
                </c:pt>
                <c:pt idx="60">
                  <c:v>17366491.043203373</c:v>
                </c:pt>
                <c:pt idx="61">
                  <c:v>17655932.560590096</c:v>
                </c:pt>
                <c:pt idx="62">
                  <c:v>17945374.077976819</c:v>
                </c:pt>
                <c:pt idx="63">
                  <c:v>18234815.595363539</c:v>
                </c:pt>
                <c:pt idx="64">
                  <c:v>18524257.112750262</c:v>
                </c:pt>
                <c:pt idx="65">
                  <c:v>18813698.630136985</c:v>
                </c:pt>
                <c:pt idx="66">
                  <c:v>19103140.147523709</c:v>
                </c:pt>
                <c:pt idx="67">
                  <c:v>19392581.664910432</c:v>
                </c:pt>
                <c:pt idx="68">
                  <c:v>19682023.182297152</c:v>
                </c:pt>
                <c:pt idx="69">
                  <c:v>19971464.699683879</c:v>
                </c:pt>
                <c:pt idx="70">
                  <c:v>20260906.217070602</c:v>
                </c:pt>
                <c:pt idx="71">
                  <c:v>20550347.734457321</c:v>
                </c:pt>
                <c:pt idx="72">
                  <c:v>20839789.251844049</c:v>
                </c:pt>
                <c:pt idx="73">
                  <c:v>21129230.769230768</c:v>
                </c:pt>
                <c:pt idx="74">
                  <c:v>21418672.286617491</c:v>
                </c:pt>
                <c:pt idx="75">
                  <c:v>21708113.804004215</c:v>
                </c:pt>
                <c:pt idx="76">
                  <c:v>21997555.321390938</c:v>
                </c:pt>
                <c:pt idx="77">
                  <c:v>22286996.838777661</c:v>
                </c:pt>
                <c:pt idx="78">
                  <c:v>22576438.356164381</c:v>
                </c:pt>
                <c:pt idx="79">
                  <c:v>22865879.873551108</c:v>
                </c:pt>
                <c:pt idx="80">
                  <c:v>23155321.390937828</c:v>
                </c:pt>
                <c:pt idx="81">
                  <c:v>23444762.908324551</c:v>
                </c:pt>
                <c:pt idx="82">
                  <c:v>23734204.425711278</c:v>
                </c:pt>
                <c:pt idx="83">
                  <c:v>24023645.943097997</c:v>
                </c:pt>
                <c:pt idx="84">
                  <c:v>24313087.460484717</c:v>
                </c:pt>
                <c:pt idx="85">
                  <c:v>24602528.977871448</c:v>
                </c:pt>
                <c:pt idx="86">
                  <c:v>24891970.495258167</c:v>
                </c:pt>
                <c:pt idx="87">
                  <c:v>25181412.012644887</c:v>
                </c:pt>
                <c:pt idx="88">
                  <c:v>25470853.530031614</c:v>
                </c:pt>
                <c:pt idx="89">
                  <c:v>25760295.047418334</c:v>
                </c:pt>
                <c:pt idx="90">
                  <c:v>26049736.564805057</c:v>
                </c:pt>
                <c:pt idx="91">
                  <c:v>26339178.082191784</c:v>
                </c:pt>
                <c:pt idx="92">
                  <c:v>26628619.599578504</c:v>
                </c:pt>
                <c:pt idx="93">
                  <c:v>26918061.116965223</c:v>
                </c:pt>
                <c:pt idx="94">
                  <c:v>27207502.634351946</c:v>
                </c:pt>
                <c:pt idx="95">
                  <c:v>27496944.151738673</c:v>
                </c:pt>
                <c:pt idx="96">
                  <c:v>27786385.669125393</c:v>
                </c:pt>
                <c:pt idx="97">
                  <c:v>28075827.186512113</c:v>
                </c:pt>
                <c:pt idx="98">
                  <c:v>28365268.703898843</c:v>
                </c:pt>
                <c:pt idx="99">
                  <c:v>28654710.221285563</c:v>
                </c:pt>
                <c:pt idx="100">
                  <c:v>28944151.738672286</c:v>
                </c:pt>
                <c:pt idx="101">
                  <c:v>29233593.25605901</c:v>
                </c:pt>
                <c:pt idx="102">
                  <c:v>29523034.773445729</c:v>
                </c:pt>
                <c:pt idx="103">
                  <c:v>29812476.290832452</c:v>
                </c:pt>
                <c:pt idx="104">
                  <c:v>30101917.808219176</c:v>
                </c:pt>
                <c:pt idx="105">
                  <c:v>30391359.325605903</c:v>
                </c:pt>
                <c:pt idx="106">
                  <c:v>30680800.842992619</c:v>
                </c:pt>
                <c:pt idx="107">
                  <c:v>30970242.360379342</c:v>
                </c:pt>
                <c:pt idx="108">
                  <c:v>31259683.877766069</c:v>
                </c:pt>
                <c:pt idx="109">
                  <c:v>31549125.395152792</c:v>
                </c:pt>
                <c:pt idx="110">
                  <c:v>31838566.912539516</c:v>
                </c:pt>
                <c:pt idx="111">
                  <c:v>32128008.429926239</c:v>
                </c:pt>
                <c:pt idx="112">
                  <c:v>32417449.947312959</c:v>
                </c:pt>
                <c:pt idx="113">
                  <c:v>32706891.464699682</c:v>
                </c:pt>
                <c:pt idx="114">
                  <c:v>32996332.982086409</c:v>
                </c:pt>
                <c:pt idx="115">
                  <c:v>33285774.499473132</c:v>
                </c:pt>
                <c:pt idx="116">
                  <c:v>33575216.016859852</c:v>
                </c:pt>
                <c:pt idx="117">
                  <c:v>33864657.534246571</c:v>
                </c:pt>
                <c:pt idx="118">
                  <c:v>34154099.051633298</c:v>
                </c:pt>
                <c:pt idx="119">
                  <c:v>34443540.569020018</c:v>
                </c:pt>
                <c:pt idx="120">
                  <c:v>34732982.086406745</c:v>
                </c:pt>
                <c:pt idx="121">
                  <c:v>34298819.810326658</c:v>
                </c:pt>
                <c:pt idx="122">
                  <c:v>33864657.534246571</c:v>
                </c:pt>
                <c:pt idx="123">
                  <c:v>33430495.258166488</c:v>
                </c:pt>
                <c:pt idx="124">
                  <c:v>32996332.982086409</c:v>
                </c:pt>
                <c:pt idx="125">
                  <c:v>32562170.706006326</c:v>
                </c:pt>
                <c:pt idx="126">
                  <c:v>32128008.429926239</c:v>
                </c:pt>
                <c:pt idx="127">
                  <c:v>31693846.153846152</c:v>
                </c:pt>
                <c:pt idx="128">
                  <c:v>31259683.877766069</c:v>
                </c:pt>
                <c:pt idx="129">
                  <c:v>30825521.601685986</c:v>
                </c:pt>
                <c:pt idx="130">
                  <c:v>30391359.325605903</c:v>
                </c:pt>
                <c:pt idx="131">
                  <c:v>29957197.049525816</c:v>
                </c:pt>
                <c:pt idx="132">
                  <c:v>29523034.773445729</c:v>
                </c:pt>
                <c:pt idx="133">
                  <c:v>29088872.497365646</c:v>
                </c:pt>
                <c:pt idx="134">
                  <c:v>28654710.221285563</c:v>
                </c:pt>
                <c:pt idx="135">
                  <c:v>28220547.94520548</c:v>
                </c:pt>
                <c:pt idx="136">
                  <c:v>27786385.669125393</c:v>
                </c:pt>
                <c:pt idx="137">
                  <c:v>27352223.39304531</c:v>
                </c:pt>
                <c:pt idx="138">
                  <c:v>26918061.116965223</c:v>
                </c:pt>
                <c:pt idx="139">
                  <c:v>26483898.84088514</c:v>
                </c:pt>
                <c:pt idx="140">
                  <c:v>26049736.564805057</c:v>
                </c:pt>
                <c:pt idx="141">
                  <c:v>25615574.28872497</c:v>
                </c:pt>
                <c:pt idx="142">
                  <c:v>25181412.012644887</c:v>
                </c:pt>
                <c:pt idx="143">
                  <c:v>24747249.7365648</c:v>
                </c:pt>
                <c:pt idx="144">
                  <c:v>24313087.460484717</c:v>
                </c:pt>
                <c:pt idx="145">
                  <c:v>23878925.184404638</c:v>
                </c:pt>
                <c:pt idx="146">
                  <c:v>23444762.908324547</c:v>
                </c:pt>
                <c:pt idx="147">
                  <c:v>23010600.632244464</c:v>
                </c:pt>
                <c:pt idx="148">
                  <c:v>22576438.356164381</c:v>
                </c:pt>
                <c:pt idx="149">
                  <c:v>22142276.080084298</c:v>
                </c:pt>
                <c:pt idx="150">
                  <c:v>21708113.804004215</c:v>
                </c:pt>
                <c:pt idx="151">
                  <c:v>21273951.527924124</c:v>
                </c:pt>
                <c:pt idx="152">
                  <c:v>20839789.251844045</c:v>
                </c:pt>
                <c:pt idx="153">
                  <c:v>20405626.975763962</c:v>
                </c:pt>
                <c:pt idx="154">
                  <c:v>19971464.699683879</c:v>
                </c:pt>
                <c:pt idx="155">
                  <c:v>19537302.423603795</c:v>
                </c:pt>
                <c:pt idx="156">
                  <c:v>19103140.147523705</c:v>
                </c:pt>
                <c:pt idx="157">
                  <c:v>18668977.871443622</c:v>
                </c:pt>
                <c:pt idx="158">
                  <c:v>18234815.595363539</c:v>
                </c:pt>
                <c:pt idx="159">
                  <c:v>17800653.319283456</c:v>
                </c:pt>
                <c:pt idx="160">
                  <c:v>17366491.043203373</c:v>
                </c:pt>
                <c:pt idx="161">
                  <c:v>16932328.767123282</c:v>
                </c:pt>
                <c:pt idx="162">
                  <c:v>16498166.491043203</c:v>
                </c:pt>
                <c:pt idx="163">
                  <c:v>16064004.214963119</c:v>
                </c:pt>
                <c:pt idx="164">
                  <c:v>15629841.938883035</c:v>
                </c:pt>
                <c:pt idx="165">
                  <c:v>15195679.662802946</c:v>
                </c:pt>
                <c:pt idx="166">
                  <c:v>14761517.386722863</c:v>
                </c:pt>
                <c:pt idx="167">
                  <c:v>14327355.11064278</c:v>
                </c:pt>
                <c:pt idx="168">
                  <c:v>13893192.834562697</c:v>
                </c:pt>
                <c:pt idx="169">
                  <c:v>13459030.558482608</c:v>
                </c:pt>
                <c:pt idx="170">
                  <c:v>13024868.282402528</c:v>
                </c:pt>
                <c:pt idx="171">
                  <c:v>12590706.00632244</c:v>
                </c:pt>
                <c:pt idx="172">
                  <c:v>12156543.730242362</c:v>
                </c:pt>
                <c:pt idx="173">
                  <c:v>11722381.454162274</c:v>
                </c:pt>
                <c:pt idx="174">
                  <c:v>11288219.178082185</c:v>
                </c:pt>
                <c:pt idx="175">
                  <c:v>10854056.902002107</c:v>
                </c:pt>
                <c:pt idx="176">
                  <c:v>10419894.625922021</c:v>
                </c:pt>
                <c:pt idx="177">
                  <c:v>9985732.3498419411</c:v>
                </c:pt>
                <c:pt idx="178">
                  <c:v>9551570.0737618525</c:v>
                </c:pt>
                <c:pt idx="179">
                  <c:v>9117407.7976817638</c:v>
                </c:pt>
                <c:pt idx="180">
                  <c:v>8683245.5216016863</c:v>
                </c:pt>
                <c:pt idx="181">
                  <c:v>8249083.2455215966</c:v>
                </c:pt>
                <c:pt idx="182">
                  <c:v>7814920.9694415201</c:v>
                </c:pt>
                <c:pt idx="183">
                  <c:v>7380758.6933614314</c:v>
                </c:pt>
                <c:pt idx="184">
                  <c:v>6946596.4172813427</c:v>
                </c:pt>
                <c:pt idx="185">
                  <c:v>6512434.1412012642</c:v>
                </c:pt>
                <c:pt idx="186">
                  <c:v>6078271.8651211755</c:v>
                </c:pt>
                <c:pt idx="187">
                  <c:v>5644109.589041098</c:v>
                </c:pt>
                <c:pt idx="188">
                  <c:v>5209947.3129610103</c:v>
                </c:pt>
                <c:pt idx="189">
                  <c:v>4775785.0368809216</c:v>
                </c:pt>
                <c:pt idx="190">
                  <c:v>4341622.7608008431</c:v>
                </c:pt>
                <c:pt idx="191">
                  <c:v>3907460.4847207549</c:v>
                </c:pt>
                <c:pt idx="192">
                  <c:v>3473298.2086406657</c:v>
                </c:pt>
                <c:pt idx="193">
                  <c:v>3039135.9325605878</c:v>
                </c:pt>
                <c:pt idx="194">
                  <c:v>2604973.6564804995</c:v>
                </c:pt>
                <c:pt idx="195">
                  <c:v>2170811.3804004216</c:v>
                </c:pt>
                <c:pt idx="196">
                  <c:v>1736649.1043203329</c:v>
                </c:pt>
                <c:pt idx="197">
                  <c:v>1302486.8282402444</c:v>
                </c:pt>
                <c:pt idx="198">
                  <c:v>868324.55216016644</c:v>
                </c:pt>
                <c:pt idx="199">
                  <c:v>434162.27608007786</c:v>
                </c:pt>
                <c:pt idx="2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01504"/>
        <c:axId val="26503424"/>
      </c:scatterChart>
      <c:valAx>
        <c:axId val="2650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03424"/>
        <c:crosses val="autoZero"/>
        <c:crossBetween val="midCat"/>
      </c:valAx>
      <c:valAx>
        <c:axId val="2650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0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Shear_Stress on Center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 2 Penyangga'!$M$27</c:f>
              <c:strCache>
                <c:ptCount val="1"/>
                <c:pt idx="0">
                  <c:v>Shear_Stress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 2 Penyangga'!$B$34:$B$134</c:f>
              <c:numCache>
                <c:formatCode>0.000</c:formatCode>
                <c:ptCount val="1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</c:numCache>
            </c:numRef>
          </c:xVal>
          <c:yVal>
            <c:numRef>
              <c:f>'SIM 2 Penyangga'!$M$34:$M$134</c:f>
              <c:numCache>
                <c:formatCode>0.000</c:formatCode>
                <c:ptCount val="101"/>
                <c:pt idx="0">
                  <c:v>4244545.2818756588</c:v>
                </c:pt>
                <c:pt idx="1">
                  <c:v>4209656.1822708119</c:v>
                </c:pt>
                <c:pt idx="2">
                  <c:v>4174767.0826659645</c:v>
                </c:pt>
                <c:pt idx="3">
                  <c:v>4139877.9830611181</c:v>
                </c:pt>
                <c:pt idx="4">
                  <c:v>4104988.8834562707</c:v>
                </c:pt>
                <c:pt idx="5">
                  <c:v>4070099.7838514233</c:v>
                </c:pt>
                <c:pt idx="6">
                  <c:v>4035210.6842465755</c:v>
                </c:pt>
                <c:pt idx="7">
                  <c:v>4000321.584641729</c:v>
                </c:pt>
                <c:pt idx="8">
                  <c:v>3965432.4850368816</c:v>
                </c:pt>
                <c:pt idx="9">
                  <c:v>3930543.3854320343</c:v>
                </c:pt>
                <c:pt idx="10">
                  <c:v>3895654.2858271869</c:v>
                </c:pt>
                <c:pt idx="11">
                  <c:v>3860765.18622234</c:v>
                </c:pt>
                <c:pt idx="12">
                  <c:v>3825876.0866174926</c:v>
                </c:pt>
                <c:pt idx="13">
                  <c:v>3790986.9870126457</c:v>
                </c:pt>
                <c:pt idx="14">
                  <c:v>3756097.8874077983</c:v>
                </c:pt>
                <c:pt idx="15">
                  <c:v>3721208.7878029509</c:v>
                </c:pt>
                <c:pt idx="16">
                  <c:v>3686319.6881981036</c:v>
                </c:pt>
                <c:pt idx="17">
                  <c:v>3651430.5885932562</c:v>
                </c:pt>
                <c:pt idx="18">
                  <c:v>3616541.4889884102</c:v>
                </c:pt>
                <c:pt idx="19">
                  <c:v>3581652.3893835619</c:v>
                </c:pt>
                <c:pt idx="20">
                  <c:v>3546763.2897787145</c:v>
                </c:pt>
                <c:pt idx="21">
                  <c:v>3511874.1901738672</c:v>
                </c:pt>
                <c:pt idx="22">
                  <c:v>3476985.0905690202</c:v>
                </c:pt>
                <c:pt idx="23">
                  <c:v>3442095.9909641738</c:v>
                </c:pt>
                <c:pt idx="24">
                  <c:v>3407206.8913593264</c:v>
                </c:pt>
                <c:pt idx="25">
                  <c:v>3372317.7917544786</c:v>
                </c:pt>
                <c:pt idx="26">
                  <c:v>3337428.6921496312</c:v>
                </c:pt>
                <c:pt idx="27">
                  <c:v>3302539.5925447848</c:v>
                </c:pt>
                <c:pt idx="28">
                  <c:v>3267650.4929399369</c:v>
                </c:pt>
                <c:pt idx="29">
                  <c:v>3232761.39333509</c:v>
                </c:pt>
                <c:pt idx="30">
                  <c:v>3197872.2937302426</c:v>
                </c:pt>
                <c:pt idx="31">
                  <c:v>3162983.1941253957</c:v>
                </c:pt>
                <c:pt idx="32">
                  <c:v>3128094.0945205484</c:v>
                </c:pt>
                <c:pt idx="33">
                  <c:v>3093204.994915701</c:v>
                </c:pt>
                <c:pt idx="34">
                  <c:v>3058315.8953108536</c:v>
                </c:pt>
                <c:pt idx="35">
                  <c:v>3023426.7957060072</c:v>
                </c:pt>
                <c:pt idx="36">
                  <c:v>2988537.6961011593</c:v>
                </c:pt>
                <c:pt idx="37">
                  <c:v>2953648.5964963124</c:v>
                </c:pt>
                <c:pt idx="38">
                  <c:v>2918759.4968914646</c:v>
                </c:pt>
                <c:pt idx="39">
                  <c:v>2883870.3972866181</c:v>
                </c:pt>
                <c:pt idx="40">
                  <c:v>2848981.2976817708</c:v>
                </c:pt>
                <c:pt idx="41">
                  <c:v>2814092.1980769234</c:v>
                </c:pt>
                <c:pt idx="42">
                  <c:v>2779203.098472076</c:v>
                </c:pt>
                <c:pt idx="43">
                  <c:v>2744313.9988672286</c:v>
                </c:pt>
                <c:pt idx="44">
                  <c:v>2709424.8992623817</c:v>
                </c:pt>
                <c:pt idx="45">
                  <c:v>2674535.7996575348</c:v>
                </c:pt>
                <c:pt idx="46">
                  <c:v>2639646.7000526874</c:v>
                </c:pt>
                <c:pt idx="47">
                  <c:v>2604757.6004478401</c:v>
                </c:pt>
                <c:pt idx="48">
                  <c:v>2569868.5008429931</c:v>
                </c:pt>
                <c:pt idx="49">
                  <c:v>2534979.4012381458</c:v>
                </c:pt>
                <c:pt idx="50">
                  <c:v>2500090.3016332989</c:v>
                </c:pt>
                <c:pt idx="51">
                  <c:v>2465201.202028452</c:v>
                </c:pt>
                <c:pt idx="52">
                  <c:v>2430312.1024236041</c:v>
                </c:pt>
                <c:pt idx="53">
                  <c:v>2395423.0028187567</c:v>
                </c:pt>
                <c:pt idx="54">
                  <c:v>2360533.9032139094</c:v>
                </c:pt>
                <c:pt idx="55">
                  <c:v>2325644.8036090629</c:v>
                </c:pt>
                <c:pt idx="56">
                  <c:v>2290755.7040042155</c:v>
                </c:pt>
                <c:pt idx="57">
                  <c:v>2255866.6043993677</c:v>
                </c:pt>
                <c:pt idx="58">
                  <c:v>2220977.5047945208</c:v>
                </c:pt>
                <c:pt idx="59">
                  <c:v>2186088.4051896739</c:v>
                </c:pt>
                <c:pt idx="60">
                  <c:v>2151199.3055848265</c:v>
                </c:pt>
                <c:pt idx="61">
                  <c:v>2116310.2059799791</c:v>
                </c:pt>
                <c:pt idx="62">
                  <c:v>2081421.1063751322</c:v>
                </c:pt>
                <c:pt idx="63">
                  <c:v>2046532.0067702846</c:v>
                </c:pt>
                <c:pt idx="64">
                  <c:v>2011642.9071654377</c:v>
                </c:pt>
                <c:pt idx="65">
                  <c:v>1976753.8075605906</c:v>
                </c:pt>
                <c:pt idx="66">
                  <c:v>1941864.7079557434</c:v>
                </c:pt>
                <c:pt idx="67">
                  <c:v>1906975.6083508958</c:v>
                </c:pt>
                <c:pt idx="68">
                  <c:v>1872086.5087460487</c:v>
                </c:pt>
                <c:pt idx="69">
                  <c:v>1837197.409141202</c:v>
                </c:pt>
                <c:pt idx="70">
                  <c:v>1802308.3095363546</c:v>
                </c:pt>
                <c:pt idx="71">
                  <c:v>1767419.2099315068</c:v>
                </c:pt>
                <c:pt idx="72">
                  <c:v>1732530.1103266601</c:v>
                </c:pt>
                <c:pt idx="73">
                  <c:v>1697641.0107218125</c:v>
                </c:pt>
                <c:pt idx="74">
                  <c:v>1662751.9111169651</c:v>
                </c:pt>
                <c:pt idx="75">
                  <c:v>1627862.8115121182</c:v>
                </c:pt>
                <c:pt idx="76">
                  <c:v>1592973.7119072711</c:v>
                </c:pt>
                <c:pt idx="77">
                  <c:v>1558084.6123024242</c:v>
                </c:pt>
                <c:pt idx="78">
                  <c:v>1523195.5126975768</c:v>
                </c:pt>
                <c:pt idx="79">
                  <c:v>1488306.4130927294</c:v>
                </c:pt>
                <c:pt idx="80">
                  <c:v>1453417.3134878825</c:v>
                </c:pt>
                <c:pt idx="81">
                  <c:v>1418528.2138830347</c:v>
                </c:pt>
                <c:pt idx="82">
                  <c:v>1383639.114278188</c:v>
                </c:pt>
                <c:pt idx="83">
                  <c:v>1348750.0146733408</c:v>
                </c:pt>
                <c:pt idx="84">
                  <c:v>1313860.915068493</c:v>
                </c:pt>
                <c:pt idx="85">
                  <c:v>1278971.8154636463</c:v>
                </c:pt>
                <c:pt idx="86">
                  <c:v>1244082.7158587989</c:v>
                </c:pt>
                <c:pt idx="87">
                  <c:v>1209193.616253952</c:v>
                </c:pt>
                <c:pt idx="88">
                  <c:v>1174304.5166491044</c:v>
                </c:pt>
                <c:pt idx="89">
                  <c:v>1139415.4170442573</c:v>
                </c:pt>
                <c:pt idx="90">
                  <c:v>1104526.3174394106</c:v>
                </c:pt>
                <c:pt idx="91">
                  <c:v>1069637.2178345628</c:v>
                </c:pt>
                <c:pt idx="92">
                  <c:v>1034748.1182297159</c:v>
                </c:pt>
                <c:pt idx="93">
                  <c:v>999859.01862486859</c:v>
                </c:pt>
                <c:pt idx="94">
                  <c:v>964969.91902002099</c:v>
                </c:pt>
                <c:pt idx="95">
                  <c:v>930080.81941517431</c:v>
                </c:pt>
                <c:pt idx="96">
                  <c:v>895191.71981032705</c:v>
                </c:pt>
                <c:pt idx="97">
                  <c:v>860302.62020547967</c:v>
                </c:pt>
                <c:pt idx="98">
                  <c:v>825413.52060063253</c:v>
                </c:pt>
                <c:pt idx="99">
                  <c:v>790524.42099578527</c:v>
                </c:pt>
                <c:pt idx="100">
                  <c:v>755635.32139093801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'SIM 2 Penyangga'!$N$27</c:f>
              <c:strCache>
                <c:ptCount val="1"/>
                <c:pt idx="0">
                  <c:v>Shear_Stress_0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 2 Penyangga'!$B$34:$B$134</c:f>
              <c:numCache>
                <c:formatCode>0.000</c:formatCode>
                <c:ptCount val="1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</c:numCache>
            </c:numRef>
          </c:xVal>
          <c:yVal>
            <c:numRef>
              <c:f>'SIM 2 Penyangga'!$N$34:$N$134</c:f>
              <c:numCache>
                <c:formatCode>0.000</c:formatCode>
                <c:ptCount val="101"/>
                <c:pt idx="0">
                  <c:v>755635.32139093778</c:v>
                </c:pt>
                <c:pt idx="1">
                  <c:v>755635.32139093778</c:v>
                </c:pt>
                <c:pt idx="2">
                  <c:v>755635.32139093778</c:v>
                </c:pt>
                <c:pt idx="3">
                  <c:v>755635.32139093778</c:v>
                </c:pt>
                <c:pt idx="4">
                  <c:v>755635.32139093778</c:v>
                </c:pt>
                <c:pt idx="5">
                  <c:v>755635.32139093778</c:v>
                </c:pt>
                <c:pt idx="6">
                  <c:v>755635.32139093778</c:v>
                </c:pt>
                <c:pt idx="7">
                  <c:v>755635.32139093778</c:v>
                </c:pt>
                <c:pt idx="8">
                  <c:v>755635.32139093778</c:v>
                </c:pt>
                <c:pt idx="9">
                  <c:v>755635.32139093778</c:v>
                </c:pt>
                <c:pt idx="10">
                  <c:v>755635.32139093778</c:v>
                </c:pt>
                <c:pt idx="11">
                  <c:v>755635.32139093778</c:v>
                </c:pt>
                <c:pt idx="12">
                  <c:v>755635.32139093778</c:v>
                </c:pt>
                <c:pt idx="13">
                  <c:v>755635.32139093778</c:v>
                </c:pt>
                <c:pt idx="14">
                  <c:v>755635.32139093778</c:v>
                </c:pt>
                <c:pt idx="15">
                  <c:v>755635.32139093778</c:v>
                </c:pt>
                <c:pt idx="16">
                  <c:v>755635.32139093778</c:v>
                </c:pt>
                <c:pt idx="17">
                  <c:v>755635.32139093778</c:v>
                </c:pt>
                <c:pt idx="18">
                  <c:v>755635.32139093778</c:v>
                </c:pt>
                <c:pt idx="19">
                  <c:v>755635.32139093778</c:v>
                </c:pt>
                <c:pt idx="20">
                  <c:v>755635.32139093778</c:v>
                </c:pt>
                <c:pt idx="21">
                  <c:v>755635.32139093778</c:v>
                </c:pt>
                <c:pt idx="22">
                  <c:v>755635.32139093778</c:v>
                </c:pt>
                <c:pt idx="23">
                  <c:v>755635.32139093778</c:v>
                </c:pt>
                <c:pt idx="24">
                  <c:v>755635.32139093778</c:v>
                </c:pt>
                <c:pt idx="25">
                  <c:v>755635.32139093778</c:v>
                </c:pt>
                <c:pt idx="26">
                  <c:v>755635.32139093778</c:v>
                </c:pt>
                <c:pt idx="27">
                  <c:v>755635.32139093778</c:v>
                </c:pt>
                <c:pt idx="28">
                  <c:v>755635.32139093778</c:v>
                </c:pt>
                <c:pt idx="29">
                  <c:v>755635.32139093778</c:v>
                </c:pt>
                <c:pt idx="30">
                  <c:v>755635.32139093778</c:v>
                </c:pt>
                <c:pt idx="31">
                  <c:v>755635.32139093778</c:v>
                </c:pt>
                <c:pt idx="32">
                  <c:v>755635.32139093778</c:v>
                </c:pt>
                <c:pt idx="33">
                  <c:v>755635.32139093778</c:v>
                </c:pt>
                <c:pt idx="34">
                  <c:v>755635.32139093778</c:v>
                </c:pt>
                <c:pt idx="35">
                  <c:v>755635.32139093778</c:v>
                </c:pt>
                <c:pt idx="36">
                  <c:v>755635.32139093778</c:v>
                </c:pt>
                <c:pt idx="37">
                  <c:v>755635.32139093778</c:v>
                </c:pt>
                <c:pt idx="38">
                  <c:v>755635.32139093778</c:v>
                </c:pt>
                <c:pt idx="39">
                  <c:v>755635.32139093778</c:v>
                </c:pt>
                <c:pt idx="40">
                  <c:v>755635.32139093778</c:v>
                </c:pt>
                <c:pt idx="41">
                  <c:v>755635.32139093778</c:v>
                </c:pt>
                <c:pt idx="42">
                  <c:v>755635.32139093778</c:v>
                </c:pt>
                <c:pt idx="43">
                  <c:v>755635.32139093778</c:v>
                </c:pt>
                <c:pt idx="44">
                  <c:v>755635.32139093778</c:v>
                </c:pt>
                <c:pt idx="45">
                  <c:v>755635.32139093778</c:v>
                </c:pt>
                <c:pt idx="46">
                  <c:v>755635.32139093778</c:v>
                </c:pt>
                <c:pt idx="47">
                  <c:v>755635.32139093778</c:v>
                </c:pt>
                <c:pt idx="48">
                  <c:v>755635.32139093778</c:v>
                </c:pt>
                <c:pt idx="49">
                  <c:v>755635.32139093778</c:v>
                </c:pt>
                <c:pt idx="50">
                  <c:v>755635.32139093778</c:v>
                </c:pt>
                <c:pt idx="51">
                  <c:v>755635.32139093778</c:v>
                </c:pt>
                <c:pt idx="52">
                  <c:v>755635.32139093778</c:v>
                </c:pt>
                <c:pt idx="53">
                  <c:v>755635.32139093778</c:v>
                </c:pt>
                <c:pt idx="54">
                  <c:v>755635.32139093778</c:v>
                </c:pt>
                <c:pt idx="55">
                  <c:v>755635.32139093778</c:v>
                </c:pt>
                <c:pt idx="56">
                  <c:v>755635.32139093778</c:v>
                </c:pt>
                <c:pt idx="57">
                  <c:v>755635.32139093778</c:v>
                </c:pt>
                <c:pt idx="58">
                  <c:v>755635.32139093778</c:v>
                </c:pt>
                <c:pt idx="59">
                  <c:v>755635.32139093778</c:v>
                </c:pt>
                <c:pt idx="60">
                  <c:v>755635.32139093778</c:v>
                </c:pt>
                <c:pt idx="61">
                  <c:v>755635.32139093778</c:v>
                </c:pt>
                <c:pt idx="62">
                  <c:v>755635.32139093778</c:v>
                </c:pt>
                <c:pt idx="63">
                  <c:v>755635.32139093778</c:v>
                </c:pt>
                <c:pt idx="64">
                  <c:v>755635.32139093778</c:v>
                </c:pt>
                <c:pt idx="65">
                  <c:v>755635.32139093778</c:v>
                </c:pt>
                <c:pt idx="66">
                  <c:v>755635.32139093778</c:v>
                </c:pt>
                <c:pt idx="67">
                  <c:v>755635.32139093778</c:v>
                </c:pt>
                <c:pt idx="68">
                  <c:v>755635.32139093778</c:v>
                </c:pt>
                <c:pt idx="69">
                  <c:v>755635.32139093778</c:v>
                </c:pt>
                <c:pt idx="70">
                  <c:v>755635.32139093778</c:v>
                </c:pt>
                <c:pt idx="71">
                  <c:v>755635.32139093778</c:v>
                </c:pt>
                <c:pt idx="72">
                  <c:v>755635.32139093778</c:v>
                </c:pt>
                <c:pt idx="73">
                  <c:v>755635.32139093778</c:v>
                </c:pt>
                <c:pt idx="74">
                  <c:v>755635.32139093778</c:v>
                </c:pt>
                <c:pt idx="75">
                  <c:v>755635.32139093778</c:v>
                </c:pt>
                <c:pt idx="76">
                  <c:v>755635.32139093778</c:v>
                </c:pt>
                <c:pt idx="77">
                  <c:v>755635.32139093778</c:v>
                </c:pt>
                <c:pt idx="78">
                  <c:v>755635.32139093778</c:v>
                </c:pt>
                <c:pt idx="79">
                  <c:v>755635.32139093778</c:v>
                </c:pt>
                <c:pt idx="80">
                  <c:v>755635.32139093778</c:v>
                </c:pt>
                <c:pt idx="81">
                  <c:v>755635.32139093778</c:v>
                </c:pt>
                <c:pt idx="82">
                  <c:v>755635.32139093778</c:v>
                </c:pt>
                <c:pt idx="83">
                  <c:v>755635.32139093778</c:v>
                </c:pt>
                <c:pt idx="84">
                  <c:v>755635.32139093778</c:v>
                </c:pt>
                <c:pt idx="85">
                  <c:v>755635.32139093778</c:v>
                </c:pt>
                <c:pt idx="86">
                  <c:v>755635.32139093778</c:v>
                </c:pt>
                <c:pt idx="87">
                  <c:v>755635.32139093778</c:v>
                </c:pt>
                <c:pt idx="88">
                  <c:v>755635.32139093778</c:v>
                </c:pt>
                <c:pt idx="89">
                  <c:v>755635.32139093778</c:v>
                </c:pt>
                <c:pt idx="90">
                  <c:v>755635.32139093778</c:v>
                </c:pt>
                <c:pt idx="91">
                  <c:v>755635.32139093778</c:v>
                </c:pt>
                <c:pt idx="92">
                  <c:v>755635.32139093778</c:v>
                </c:pt>
                <c:pt idx="93">
                  <c:v>755635.32139093778</c:v>
                </c:pt>
                <c:pt idx="94">
                  <c:v>755635.32139093778</c:v>
                </c:pt>
                <c:pt idx="95">
                  <c:v>755635.32139093778</c:v>
                </c:pt>
                <c:pt idx="96">
                  <c:v>755635.32139093778</c:v>
                </c:pt>
                <c:pt idx="97">
                  <c:v>755635.32139093778</c:v>
                </c:pt>
                <c:pt idx="98">
                  <c:v>755635.32139093778</c:v>
                </c:pt>
                <c:pt idx="99">
                  <c:v>755635.32139093778</c:v>
                </c:pt>
                <c:pt idx="100">
                  <c:v>755635.32139093778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49632"/>
        <c:axId val="26551808"/>
      </c:scatterChart>
      <c:valAx>
        <c:axId val="2654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1808"/>
        <c:crosses val="autoZero"/>
        <c:crossBetween val="midCat"/>
      </c:valAx>
      <c:valAx>
        <c:axId val="2655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4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'SIM Tali Baja'!$G$30</c:f>
              <c:strCache>
                <c:ptCount val="1"/>
                <c:pt idx="0">
                  <c:v>shear_force(i)</c:v>
                </c:pt>
              </c:strCache>
            </c:strRef>
          </c:tx>
          <c:marker>
            <c:symbol val="none"/>
          </c:marker>
          <c:cat>
            <c:numRef>
              <c:f>'SIM Tali Baja'!$B$31:$B$235</c:f>
              <c:numCache>
                <c:formatCode>0.000</c:formatCode>
                <c:ptCount val="205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</c:v>
                </c:pt>
                <c:pt idx="201" formatCode="General">
                  <c:v>14.999000000000001</c:v>
                </c:pt>
                <c:pt idx="202" formatCode="General">
                  <c:v>15</c:v>
                </c:pt>
                <c:pt idx="203" formatCode="General">
                  <c:v>19.998999999999999</c:v>
                </c:pt>
                <c:pt idx="204" formatCode="General">
                  <c:v>20</c:v>
                </c:pt>
              </c:numCache>
            </c:numRef>
          </c:cat>
          <c:val>
            <c:numRef>
              <c:f>'SIM Tali Baja'!$G$31:$G$231</c:f>
              <c:numCache>
                <c:formatCode>General</c:formatCode>
                <c:ptCount val="201"/>
                <c:pt idx="0">
                  <c:v>6416.3531249999996</c:v>
                </c:pt>
                <c:pt idx="1">
                  <c:v>6343.8817499999996</c:v>
                </c:pt>
                <c:pt idx="2">
                  <c:v>6271.4103749999995</c:v>
                </c:pt>
                <c:pt idx="3">
                  <c:v>6198.9389999999994</c:v>
                </c:pt>
                <c:pt idx="4">
                  <c:v>6126.4676249999993</c:v>
                </c:pt>
                <c:pt idx="5">
                  <c:v>6053.9962499999992</c:v>
                </c:pt>
                <c:pt idx="6">
                  <c:v>5981.5248749999992</c:v>
                </c:pt>
                <c:pt idx="7">
                  <c:v>5909.0535</c:v>
                </c:pt>
                <c:pt idx="8">
                  <c:v>5836.5821249999999</c:v>
                </c:pt>
                <c:pt idx="9">
                  <c:v>5764.1107499999998</c:v>
                </c:pt>
                <c:pt idx="10">
                  <c:v>5691.6393749999997</c:v>
                </c:pt>
                <c:pt idx="11">
                  <c:v>5619.1679999999997</c:v>
                </c:pt>
                <c:pt idx="12">
                  <c:v>5546.6966249999996</c:v>
                </c:pt>
                <c:pt idx="13">
                  <c:v>5474.2252499999995</c:v>
                </c:pt>
                <c:pt idx="14">
                  <c:v>5401.7538749999994</c:v>
                </c:pt>
                <c:pt idx="15">
                  <c:v>5329.2824999999993</c:v>
                </c:pt>
                <c:pt idx="16">
                  <c:v>5256.8111249999993</c:v>
                </c:pt>
                <c:pt idx="17">
                  <c:v>5184.3397499999992</c:v>
                </c:pt>
                <c:pt idx="18">
                  <c:v>5111.868375</c:v>
                </c:pt>
                <c:pt idx="19">
                  <c:v>5039.396999999999</c:v>
                </c:pt>
                <c:pt idx="20">
                  <c:v>4966.9256249999999</c:v>
                </c:pt>
                <c:pt idx="21">
                  <c:v>4894.4542499999989</c:v>
                </c:pt>
                <c:pt idx="22">
                  <c:v>4821.9828749999997</c:v>
                </c:pt>
                <c:pt idx="23">
                  <c:v>4749.5114999999996</c:v>
                </c:pt>
                <c:pt idx="24">
                  <c:v>4677.0401249999995</c:v>
                </c:pt>
                <c:pt idx="25">
                  <c:v>4604.5687499999995</c:v>
                </c:pt>
                <c:pt idx="26">
                  <c:v>4532.0973749999994</c:v>
                </c:pt>
                <c:pt idx="27">
                  <c:v>4459.6259999999993</c:v>
                </c:pt>
                <c:pt idx="28">
                  <c:v>4387.1546249999992</c:v>
                </c:pt>
                <c:pt idx="29">
                  <c:v>4314.68325</c:v>
                </c:pt>
                <c:pt idx="30">
                  <c:v>4242.2118749999991</c:v>
                </c:pt>
                <c:pt idx="31">
                  <c:v>4169.7404999999999</c:v>
                </c:pt>
                <c:pt idx="32">
                  <c:v>4097.2691249999989</c:v>
                </c:pt>
                <c:pt idx="33">
                  <c:v>4024.7977499999997</c:v>
                </c:pt>
                <c:pt idx="34">
                  <c:v>3952.3263749999992</c:v>
                </c:pt>
                <c:pt idx="35">
                  <c:v>3879.8549999999996</c:v>
                </c:pt>
                <c:pt idx="36">
                  <c:v>3807.3836249999995</c:v>
                </c:pt>
                <c:pt idx="37">
                  <c:v>3734.9122499999989</c:v>
                </c:pt>
                <c:pt idx="38">
                  <c:v>3662.4408749999993</c:v>
                </c:pt>
                <c:pt idx="39">
                  <c:v>3589.9694999999992</c:v>
                </c:pt>
                <c:pt idx="40">
                  <c:v>3517.4981249999996</c:v>
                </c:pt>
                <c:pt idx="41">
                  <c:v>3445.0267499999995</c:v>
                </c:pt>
                <c:pt idx="42">
                  <c:v>3372.555374999999</c:v>
                </c:pt>
                <c:pt idx="43">
                  <c:v>3300.0839999999994</c:v>
                </c:pt>
                <c:pt idx="44">
                  <c:v>3227.6126249999993</c:v>
                </c:pt>
                <c:pt idx="45">
                  <c:v>3155.1412499999997</c:v>
                </c:pt>
                <c:pt idx="46">
                  <c:v>3082.6698749999996</c:v>
                </c:pt>
                <c:pt idx="47">
                  <c:v>3010.1984999999991</c:v>
                </c:pt>
                <c:pt idx="48">
                  <c:v>2937.7271249999994</c:v>
                </c:pt>
                <c:pt idx="49">
                  <c:v>2865.2557499999994</c:v>
                </c:pt>
                <c:pt idx="50">
                  <c:v>2792.7843749999993</c:v>
                </c:pt>
                <c:pt idx="51">
                  <c:v>2720.3129999999996</c:v>
                </c:pt>
                <c:pt idx="52">
                  <c:v>2647.8416249999991</c:v>
                </c:pt>
                <c:pt idx="53">
                  <c:v>2575.370249999999</c:v>
                </c:pt>
                <c:pt idx="54">
                  <c:v>2502.8988749999994</c:v>
                </c:pt>
                <c:pt idx="55">
                  <c:v>2430.4274999999993</c:v>
                </c:pt>
                <c:pt idx="56">
                  <c:v>2357.9561249999997</c:v>
                </c:pt>
                <c:pt idx="57">
                  <c:v>2285.4847499999987</c:v>
                </c:pt>
                <c:pt idx="58">
                  <c:v>2213.0133749999995</c:v>
                </c:pt>
                <c:pt idx="59">
                  <c:v>2140.5419999999995</c:v>
                </c:pt>
                <c:pt idx="60">
                  <c:v>2068.0706249999994</c:v>
                </c:pt>
                <c:pt idx="61">
                  <c:v>1995.5992499999993</c:v>
                </c:pt>
                <c:pt idx="62">
                  <c:v>1923.1278749999992</c:v>
                </c:pt>
                <c:pt idx="63">
                  <c:v>1850.6564999999991</c:v>
                </c:pt>
                <c:pt idx="64">
                  <c:v>1778.1851249999991</c:v>
                </c:pt>
                <c:pt idx="65">
                  <c:v>1705.713749999999</c:v>
                </c:pt>
                <c:pt idx="66">
                  <c:v>1633.2423749999998</c:v>
                </c:pt>
                <c:pt idx="67">
                  <c:v>1560.7709999999988</c:v>
                </c:pt>
                <c:pt idx="68">
                  <c:v>1488.2996249999987</c:v>
                </c:pt>
                <c:pt idx="69">
                  <c:v>1415.8282499999996</c:v>
                </c:pt>
                <c:pt idx="70">
                  <c:v>1343.3568749999995</c:v>
                </c:pt>
                <c:pt idx="71">
                  <c:v>1270.8854999999985</c:v>
                </c:pt>
                <c:pt idx="72">
                  <c:v>1198.4141249999993</c:v>
                </c:pt>
                <c:pt idx="73">
                  <c:v>1125.9427499999993</c:v>
                </c:pt>
                <c:pt idx="74">
                  <c:v>1053.4713749999983</c:v>
                </c:pt>
                <c:pt idx="75">
                  <c:v>980.99999999999909</c:v>
                </c:pt>
                <c:pt idx="76">
                  <c:v>908.52862499999901</c:v>
                </c:pt>
                <c:pt idx="77">
                  <c:v>836.05724999999984</c:v>
                </c:pt>
                <c:pt idx="78">
                  <c:v>763.58587499999885</c:v>
                </c:pt>
                <c:pt idx="79">
                  <c:v>691.11449999999877</c:v>
                </c:pt>
                <c:pt idx="80">
                  <c:v>618.6431249999996</c:v>
                </c:pt>
                <c:pt idx="81">
                  <c:v>546.17174999999861</c:v>
                </c:pt>
                <c:pt idx="82">
                  <c:v>473.70037499999944</c:v>
                </c:pt>
                <c:pt idx="83">
                  <c:v>401.22899999999936</c:v>
                </c:pt>
                <c:pt idx="84">
                  <c:v>328.75762499999837</c:v>
                </c:pt>
                <c:pt idx="85">
                  <c:v>256.2862499999992</c:v>
                </c:pt>
                <c:pt idx="86">
                  <c:v>183.81487499999912</c:v>
                </c:pt>
                <c:pt idx="87">
                  <c:v>111.34349999999995</c:v>
                </c:pt>
                <c:pt idx="88">
                  <c:v>38.87212499999896</c:v>
                </c:pt>
                <c:pt idx="89">
                  <c:v>-33.59925000000112</c:v>
                </c:pt>
                <c:pt idx="90">
                  <c:v>-106.07062500000029</c:v>
                </c:pt>
                <c:pt idx="91">
                  <c:v>-178.54200000000128</c:v>
                </c:pt>
                <c:pt idx="92">
                  <c:v>-251.01337500000045</c:v>
                </c:pt>
                <c:pt idx="93">
                  <c:v>-323.48475000000053</c:v>
                </c:pt>
                <c:pt idx="94">
                  <c:v>-395.95612500000152</c:v>
                </c:pt>
                <c:pt idx="95">
                  <c:v>-468.42750000000069</c:v>
                </c:pt>
                <c:pt idx="96">
                  <c:v>-540.89887500000077</c:v>
                </c:pt>
                <c:pt idx="97">
                  <c:v>-613.37025000000085</c:v>
                </c:pt>
                <c:pt idx="98">
                  <c:v>-685.84162500000093</c:v>
                </c:pt>
                <c:pt idx="99">
                  <c:v>-758.31300000000101</c:v>
                </c:pt>
                <c:pt idx="100">
                  <c:v>-830.78437500000109</c:v>
                </c:pt>
                <c:pt idx="101">
                  <c:v>-903.25575000000117</c:v>
                </c:pt>
                <c:pt idx="102">
                  <c:v>-975.72712500000034</c:v>
                </c:pt>
                <c:pt idx="103">
                  <c:v>-1048.1985000000013</c:v>
                </c:pt>
                <c:pt idx="104">
                  <c:v>-1120.6698750000014</c:v>
                </c:pt>
                <c:pt idx="105">
                  <c:v>-1193.1412500000006</c:v>
                </c:pt>
                <c:pt idx="106">
                  <c:v>-1265.6126250000016</c:v>
                </c:pt>
                <c:pt idx="107">
                  <c:v>-1338.0840000000007</c:v>
                </c:pt>
                <c:pt idx="108">
                  <c:v>-1410.5553750000008</c:v>
                </c:pt>
                <c:pt idx="109">
                  <c:v>-1483.0267500000018</c:v>
                </c:pt>
                <c:pt idx="110">
                  <c:v>-1555.498125000001</c:v>
                </c:pt>
                <c:pt idx="111">
                  <c:v>-1627.9695000000011</c:v>
                </c:pt>
                <c:pt idx="112">
                  <c:v>-1700.4408750000002</c:v>
                </c:pt>
                <c:pt idx="113">
                  <c:v>-1772.9122500000012</c:v>
                </c:pt>
                <c:pt idx="114">
                  <c:v>-1845.3836250000022</c:v>
                </c:pt>
                <c:pt idx="115">
                  <c:v>-1917.8550000000014</c:v>
                </c:pt>
                <c:pt idx="116">
                  <c:v>-1990.3263750000006</c:v>
                </c:pt>
                <c:pt idx="117">
                  <c:v>-2062.7977499999997</c:v>
                </c:pt>
                <c:pt idx="118">
                  <c:v>-2135.2691250000007</c:v>
                </c:pt>
                <c:pt idx="119">
                  <c:v>-2207.7405000000017</c:v>
                </c:pt>
                <c:pt idx="120">
                  <c:v>-6204.2118750000009</c:v>
                </c:pt>
                <c:pt idx="121">
                  <c:v>-6276.6832500000019</c:v>
                </c:pt>
                <c:pt idx="122">
                  <c:v>-6349.154625000001</c:v>
                </c:pt>
                <c:pt idx="123">
                  <c:v>-6421.6260000000002</c:v>
                </c:pt>
                <c:pt idx="124">
                  <c:v>-6494.0973750000012</c:v>
                </c:pt>
                <c:pt idx="125">
                  <c:v>-6566.5687500000004</c:v>
                </c:pt>
                <c:pt idx="126">
                  <c:v>-6639.0401250000014</c:v>
                </c:pt>
                <c:pt idx="127">
                  <c:v>-6711.5115000000005</c:v>
                </c:pt>
                <c:pt idx="128">
                  <c:v>-6783.9828750000015</c:v>
                </c:pt>
                <c:pt idx="129">
                  <c:v>-6856.4542500000007</c:v>
                </c:pt>
                <c:pt idx="130">
                  <c:v>-6928.9256250000017</c:v>
                </c:pt>
                <c:pt idx="131">
                  <c:v>-7001.3970000000008</c:v>
                </c:pt>
                <c:pt idx="132">
                  <c:v>-7073.868375</c:v>
                </c:pt>
                <c:pt idx="133">
                  <c:v>-7146.339750000001</c:v>
                </c:pt>
                <c:pt idx="134">
                  <c:v>-7218.811125000002</c:v>
                </c:pt>
                <c:pt idx="135">
                  <c:v>-7291.2825000000012</c:v>
                </c:pt>
                <c:pt idx="136">
                  <c:v>-7363.7538750000022</c:v>
                </c:pt>
                <c:pt idx="137">
                  <c:v>-7436.2252500000013</c:v>
                </c:pt>
                <c:pt idx="138">
                  <c:v>-7508.6966250000005</c:v>
                </c:pt>
                <c:pt idx="139">
                  <c:v>-7581.1679999999997</c:v>
                </c:pt>
                <c:pt idx="140">
                  <c:v>-7653.6393750000007</c:v>
                </c:pt>
                <c:pt idx="141">
                  <c:v>-7726.1107500000016</c:v>
                </c:pt>
                <c:pt idx="142">
                  <c:v>-7798.5821250000026</c:v>
                </c:pt>
                <c:pt idx="143">
                  <c:v>-7871.0535000000018</c:v>
                </c:pt>
                <c:pt idx="144">
                  <c:v>-7943.524875000001</c:v>
                </c:pt>
                <c:pt idx="145">
                  <c:v>-8015.9962500000001</c:v>
                </c:pt>
                <c:pt idx="146">
                  <c:v>-8088.4676250000011</c:v>
                </c:pt>
                <c:pt idx="147">
                  <c:v>-8160.9390000000021</c:v>
                </c:pt>
                <c:pt idx="148">
                  <c:v>-8233.4103750000031</c:v>
                </c:pt>
                <c:pt idx="149">
                  <c:v>-8305.8817500000005</c:v>
                </c:pt>
                <c:pt idx="150">
                  <c:v>-8378.3531250000015</c:v>
                </c:pt>
                <c:pt idx="151">
                  <c:v>-8450.8245000000006</c:v>
                </c:pt>
                <c:pt idx="152">
                  <c:v>-8523.2958750000016</c:v>
                </c:pt>
                <c:pt idx="153">
                  <c:v>-8595.7672500000026</c:v>
                </c:pt>
                <c:pt idx="154">
                  <c:v>-8668.238625</c:v>
                </c:pt>
                <c:pt idx="155">
                  <c:v>-8740.7100000000009</c:v>
                </c:pt>
                <c:pt idx="156">
                  <c:v>-8813.1813750000019</c:v>
                </c:pt>
                <c:pt idx="157">
                  <c:v>-8885.6527500000011</c:v>
                </c:pt>
                <c:pt idx="158">
                  <c:v>-8958.1241250000021</c:v>
                </c:pt>
                <c:pt idx="159">
                  <c:v>-9030.5955000000013</c:v>
                </c:pt>
                <c:pt idx="160">
                  <c:v>2898.8550000000014</c:v>
                </c:pt>
                <c:pt idx="161">
                  <c:v>2826.3836250000004</c:v>
                </c:pt>
                <c:pt idx="162">
                  <c:v>2753.9122499999994</c:v>
                </c:pt>
                <c:pt idx="163">
                  <c:v>2681.4408750000002</c:v>
                </c:pt>
                <c:pt idx="164">
                  <c:v>2608.9695000000011</c:v>
                </c:pt>
                <c:pt idx="165">
                  <c:v>2536.4981250000001</c:v>
                </c:pt>
                <c:pt idx="166">
                  <c:v>2464.0267500000009</c:v>
                </c:pt>
                <c:pt idx="167">
                  <c:v>2391.5553749999999</c:v>
                </c:pt>
                <c:pt idx="168">
                  <c:v>2319.0839999999989</c:v>
                </c:pt>
                <c:pt idx="169">
                  <c:v>2246.6126250000016</c:v>
                </c:pt>
                <c:pt idx="170">
                  <c:v>2174.1412500000006</c:v>
                </c:pt>
                <c:pt idx="171">
                  <c:v>2101.6698749999996</c:v>
                </c:pt>
                <c:pt idx="172">
                  <c:v>2029.1985000000004</c:v>
                </c:pt>
                <c:pt idx="173">
                  <c:v>1956.7271249999994</c:v>
                </c:pt>
                <c:pt idx="174">
                  <c:v>1884.2557500000021</c:v>
                </c:pt>
                <c:pt idx="175">
                  <c:v>1811.7843750000011</c:v>
                </c:pt>
                <c:pt idx="176">
                  <c:v>1739.3130000000001</c:v>
                </c:pt>
                <c:pt idx="177">
                  <c:v>1666.8416249999991</c:v>
                </c:pt>
                <c:pt idx="178">
                  <c:v>1594.3702499999999</c:v>
                </c:pt>
                <c:pt idx="179">
                  <c:v>1521.8988750000008</c:v>
                </c:pt>
                <c:pt idx="180">
                  <c:v>1449.4275000000016</c:v>
                </c:pt>
                <c:pt idx="181">
                  <c:v>1376.9561250000006</c:v>
                </c:pt>
                <c:pt idx="182">
                  <c:v>1304.4847499999996</c:v>
                </c:pt>
                <c:pt idx="183">
                  <c:v>1232.0133749999986</c:v>
                </c:pt>
                <c:pt idx="184">
                  <c:v>1159.5420000000013</c:v>
                </c:pt>
                <c:pt idx="185">
                  <c:v>1087.0706250000003</c:v>
                </c:pt>
                <c:pt idx="186">
                  <c:v>1014.5992500000011</c:v>
                </c:pt>
                <c:pt idx="187">
                  <c:v>942.12787500000013</c:v>
                </c:pt>
                <c:pt idx="188">
                  <c:v>869.65649999999914</c:v>
                </c:pt>
                <c:pt idx="189">
                  <c:v>797.18512500000179</c:v>
                </c:pt>
                <c:pt idx="190">
                  <c:v>724.7137500000008</c:v>
                </c:pt>
                <c:pt idx="191">
                  <c:v>652.24237499999981</c:v>
                </c:pt>
                <c:pt idx="192">
                  <c:v>579.77100000000064</c:v>
                </c:pt>
                <c:pt idx="193">
                  <c:v>507.29962499999965</c:v>
                </c:pt>
                <c:pt idx="194">
                  <c:v>434.82825000000048</c:v>
                </c:pt>
                <c:pt idx="195">
                  <c:v>362.35687500000131</c:v>
                </c:pt>
                <c:pt idx="196">
                  <c:v>289.88550000000032</c:v>
                </c:pt>
                <c:pt idx="197">
                  <c:v>217.41412499999933</c:v>
                </c:pt>
                <c:pt idx="198">
                  <c:v>144.94275000000016</c:v>
                </c:pt>
                <c:pt idx="199">
                  <c:v>72.47137500000099</c:v>
                </c:pt>
                <c:pt idx="20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'SIM Tali Baja'!$T$30</c:f>
              <c:strCache>
                <c:ptCount val="1"/>
                <c:pt idx="0">
                  <c:v>shear_force_0(i)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'SIM Tali Baja'!$T$31:$T$231</c:f>
              <c:numCache>
                <c:formatCode>General</c:formatCode>
                <c:ptCount val="201"/>
                <c:pt idx="0">
                  <c:v>981</c:v>
                </c:pt>
                <c:pt idx="1">
                  <c:v>981</c:v>
                </c:pt>
                <c:pt idx="2">
                  <c:v>981</c:v>
                </c:pt>
                <c:pt idx="3">
                  <c:v>981</c:v>
                </c:pt>
                <c:pt idx="4">
                  <c:v>981</c:v>
                </c:pt>
                <c:pt idx="5">
                  <c:v>981</c:v>
                </c:pt>
                <c:pt idx="6">
                  <c:v>981</c:v>
                </c:pt>
                <c:pt idx="7">
                  <c:v>981</c:v>
                </c:pt>
                <c:pt idx="8">
                  <c:v>981</c:v>
                </c:pt>
                <c:pt idx="9">
                  <c:v>981</c:v>
                </c:pt>
                <c:pt idx="10">
                  <c:v>981</c:v>
                </c:pt>
                <c:pt idx="11">
                  <c:v>981</c:v>
                </c:pt>
                <c:pt idx="12">
                  <c:v>981</c:v>
                </c:pt>
                <c:pt idx="13">
                  <c:v>981</c:v>
                </c:pt>
                <c:pt idx="14">
                  <c:v>981</c:v>
                </c:pt>
                <c:pt idx="15">
                  <c:v>981</c:v>
                </c:pt>
                <c:pt idx="16">
                  <c:v>981</c:v>
                </c:pt>
                <c:pt idx="17">
                  <c:v>981</c:v>
                </c:pt>
                <c:pt idx="18">
                  <c:v>981</c:v>
                </c:pt>
                <c:pt idx="19">
                  <c:v>981</c:v>
                </c:pt>
                <c:pt idx="20">
                  <c:v>981</c:v>
                </c:pt>
                <c:pt idx="21">
                  <c:v>981</c:v>
                </c:pt>
                <c:pt idx="22">
                  <c:v>981</c:v>
                </c:pt>
                <c:pt idx="23">
                  <c:v>981</c:v>
                </c:pt>
                <c:pt idx="24">
                  <c:v>981</c:v>
                </c:pt>
                <c:pt idx="25">
                  <c:v>981</c:v>
                </c:pt>
                <c:pt idx="26">
                  <c:v>981</c:v>
                </c:pt>
                <c:pt idx="27">
                  <c:v>981</c:v>
                </c:pt>
                <c:pt idx="28">
                  <c:v>981</c:v>
                </c:pt>
                <c:pt idx="29">
                  <c:v>981</c:v>
                </c:pt>
                <c:pt idx="30">
                  <c:v>981</c:v>
                </c:pt>
                <c:pt idx="31">
                  <c:v>981</c:v>
                </c:pt>
                <c:pt idx="32">
                  <c:v>981</c:v>
                </c:pt>
                <c:pt idx="33">
                  <c:v>981</c:v>
                </c:pt>
                <c:pt idx="34">
                  <c:v>981</c:v>
                </c:pt>
                <c:pt idx="35">
                  <c:v>981</c:v>
                </c:pt>
                <c:pt idx="36">
                  <c:v>981</c:v>
                </c:pt>
                <c:pt idx="37">
                  <c:v>981</c:v>
                </c:pt>
                <c:pt idx="38">
                  <c:v>981</c:v>
                </c:pt>
                <c:pt idx="39">
                  <c:v>981</c:v>
                </c:pt>
                <c:pt idx="40">
                  <c:v>981</c:v>
                </c:pt>
                <c:pt idx="41">
                  <c:v>981</c:v>
                </c:pt>
                <c:pt idx="42">
                  <c:v>981</c:v>
                </c:pt>
                <c:pt idx="43">
                  <c:v>981</c:v>
                </c:pt>
                <c:pt idx="44">
                  <c:v>981</c:v>
                </c:pt>
                <c:pt idx="45">
                  <c:v>981</c:v>
                </c:pt>
                <c:pt idx="46">
                  <c:v>981</c:v>
                </c:pt>
                <c:pt idx="47">
                  <c:v>981</c:v>
                </c:pt>
                <c:pt idx="48">
                  <c:v>981</c:v>
                </c:pt>
                <c:pt idx="49">
                  <c:v>981</c:v>
                </c:pt>
                <c:pt idx="50">
                  <c:v>981</c:v>
                </c:pt>
                <c:pt idx="51">
                  <c:v>981</c:v>
                </c:pt>
                <c:pt idx="52">
                  <c:v>981</c:v>
                </c:pt>
                <c:pt idx="53">
                  <c:v>981</c:v>
                </c:pt>
                <c:pt idx="54">
                  <c:v>981</c:v>
                </c:pt>
                <c:pt idx="55">
                  <c:v>981</c:v>
                </c:pt>
                <c:pt idx="56">
                  <c:v>981</c:v>
                </c:pt>
                <c:pt idx="57">
                  <c:v>981</c:v>
                </c:pt>
                <c:pt idx="58">
                  <c:v>981</c:v>
                </c:pt>
                <c:pt idx="59">
                  <c:v>981</c:v>
                </c:pt>
                <c:pt idx="60">
                  <c:v>981</c:v>
                </c:pt>
                <c:pt idx="61">
                  <c:v>981</c:v>
                </c:pt>
                <c:pt idx="62">
                  <c:v>981</c:v>
                </c:pt>
                <c:pt idx="63">
                  <c:v>981</c:v>
                </c:pt>
                <c:pt idx="64">
                  <c:v>981</c:v>
                </c:pt>
                <c:pt idx="65">
                  <c:v>981</c:v>
                </c:pt>
                <c:pt idx="66">
                  <c:v>981</c:v>
                </c:pt>
                <c:pt idx="67">
                  <c:v>981</c:v>
                </c:pt>
                <c:pt idx="68">
                  <c:v>981</c:v>
                </c:pt>
                <c:pt idx="69">
                  <c:v>981</c:v>
                </c:pt>
                <c:pt idx="70">
                  <c:v>981</c:v>
                </c:pt>
                <c:pt idx="71">
                  <c:v>981</c:v>
                </c:pt>
                <c:pt idx="72">
                  <c:v>981</c:v>
                </c:pt>
                <c:pt idx="73">
                  <c:v>981</c:v>
                </c:pt>
                <c:pt idx="74">
                  <c:v>981</c:v>
                </c:pt>
                <c:pt idx="75">
                  <c:v>981</c:v>
                </c:pt>
                <c:pt idx="76">
                  <c:v>981</c:v>
                </c:pt>
                <c:pt idx="77">
                  <c:v>981</c:v>
                </c:pt>
                <c:pt idx="78">
                  <c:v>981</c:v>
                </c:pt>
                <c:pt idx="79">
                  <c:v>981</c:v>
                </c:pt>
                <c:pt idx="80">
                  <c:v>981</c:v>
                </c:pt>
                <c:pt idx="81">
                  <c:v>981</c:v>
                </c:pt>
                <c:pt idx="82">
                  <c:v>981</c:v>
                </c:pt>
                <c:pt idx="83">
                  <c:v>981</c:v>
                </c:pt>
                <c:pt idx="84">
                  <c:v>981</c:v>
                </c:pt>
                <c:pt idx="85">
                  <c:v>981</c:v>
                </c:pt>
                <c:pt idx="86">
                  <c:v>981</c:v>
                </c:pt>
                <c:pt idx="87">
                  <c:v>981</c:v>
                </c:pt>
                <c:pt idx="88">
                  <c:v>981</c:v>
                </c:pt>
                <c:pt idx="89">
                  <c:v>981</c:v>
                </c:pt>
                <c:pt idx="90">
                  <c:v>981</c:v>
                </c:pt>
                <c:pt idx="91">
                  <c:v>981</c:v>
                </c:pt>
                <c:pt idx="92">
                  <c:v>981</c:v>
                </c:pt>
                <c:pt idx="93">
                  <c:v>981</c:v>
                </c:pt>
                <c:pt idx="94">
                  <c:v>981</c:v>
                </c:pt>
                <c:pt idx="95">
                  <c:v>981</c:v>
                </c:pt>
                <c:pt idx="96">
                  <c:v>981</c:v>
                </c:pt>
                <c:pt idx="97">
                  <c:v>981</c:v>
                </c:pt>
                <c:pt idx="98">
                  <c:v>981</c:v>
                </c:pt>
                <c:pt idx="99">
                  <c:v>981</c:v>
                </c:pt>
                <c:pt idx="100">
                  <c:v>981</c:v>
                </c:pt>
                <c:pt idx="101">
                  <c:v>981</c:v>
                </c:pt>
                <c:pt idx="102">
                  <c:v>981</c:v>
                </c:pt>
                <c:pt idx="103">
                  <c:v>981</c:v>
                </c:pt>
                <c:pt idx="104">
                  <c:v>981</c:v>
                </c:pt>
                <c:pt idx="105">
                  <c:v>981</c:v>
                </c:pt>
                <c:pt idx="106">
                  <c:v>981</c:v>
                </c:pt>
                <c:pt idx="107">
                  <c:v>981</c:v>
                </c:pt>
                <c:pt idx="108">
                  <c:v>981</c:v>
                </c:pt>
                <c:pt idx="109">
                  <c:v>981</c:v>
                </c:pt>
                <c:pt idx="110">
                  <c:v>981</c:v>
                </c:pt>
                <c:pt idx="111">
                  <c:v>981</c:v>
                </c:pt>
                <c:pt idx="112">
                  <c:v>981</c:v>
                </c:pt>
                <c:pt idx="113">
                  <c:v>981</c:v>
                </c:pt>
                <c:pt idx="114">
                  <c:v>981</c:v>
                </c:pt>
                <c:pt idx="115">
                  <c:v>981</c:v>
                </c:pt>
                <c:pt idx="116">
                  <c:v>981</c:v>
                </c:pt>
                <c:pt idx="117">
                  <c:v>981</c:v>
                </c:pt>
                <c:pt idx="118">
                  <c:v>981</c:v>
                </c:pt>
                <c:pt idx="119">
                  <c:v>981</c:v>
                </c:pt>
                <c:pt idx="120">
                  <c:v>-2943</c:v>
                </c:pt>
                <c:pt idx="121">
                  <c:v>-2943</c:v>
                </c:pt>
                <c:pt idx="122">
                  <c:v>-2943</c:v>
                </c:pt>
                <c:pt idx="123">
                  <c:v>-2943</c:v>
                </c:pt>
                <c:pt idx="124">
                  <c:v>-2943</c:v>
                </c:pt>
                <c:pt idx="125">
                  <c:v>-2943</c:v>
                </c:pt>
                <c:pt idx="126">
                  <c:v>-2943</c:v>
                </c:pt>
                <c:pt idx="127">
                  <c:v>-2943</c:v>
                </c:pt>
                <c:pt idx="128">
                  <c:v>-2943</c:v>
                </c:pt>
                <c:pt idx="129">
                  <c:v>-2943</c:v>
                </c:pt>
                <c:pt idx="130">
                  <c:v>-2943</c:v>
                </c:pt>
                <c:pt idx="131">
                  <c:v>-2943</c:v>
                </c:pt>
                <c:pt idx="132">
                  <c:v>-2943</c:v>
                </c:pt>
                <c:pt idx="133">
                  <c:v>-2943</c:v>
                </c:pt>
                <c:pt idx="134">
                  <c:v>-2943</c:v>
                </c:pt>
                <c:pt idx="135">
                  <c:v>-2943</c:v>
                </c:pt>
                <c:pt idx="136">
                  <c:v>-2943</c:v>
                </c:pt>
                <c:pt idx="137">
                  <c:v>-2943</c:v>
                </c:pt>
                <c:pt idx="138">
                  <c:v>-2943</c:v>
                </c:pt>
                <c:pt idx="139">
                  <c:v>-2943</c:v>
                </c:pt>
                <c:pt idx="140">
                  <c:v>-2943</c:v>
                </c:pt>
                <c:pt idx="141">
                  <c:v>-2943</c:v>
                </c:pt>
                <c:pt idx="142">
                  <c:v>-2943</c:v>
                </c:pt>
                <c:pt idx="143">
                  <c:v>-2943</c:v>
                </c:pt>
                <c:pt idx="144">
                  <c:v>-2943</c:v>
                </c:pt>
                <c:pt idx="145">
                  <c:v>-2943</c:v>
                </c:pt>
                <c:pt idx="146">
                  <c:v>-2943</c:v>
                </c:pt>
                <c:pt idx="147">
                  <c:v>-2943</c:v>
                </c:pt>
                <c:pt idx="148">
                  <c:v>-2943</c:v>
                </c:pt>
                <c:pt idx="149">
                  <c:v>-2943</c:v>
                </c:pt>
                <c:pt idx="150">
                  <c:v>-2943</c:v>
                </c:pt>
                <c:pt idx="151">
                  <c:v>-2943</c:v>
                </c:pt>
                <c:pt idx="152">
                  <c:v>-2943</c:v>
                </c:pt>
                <c:pt idx="153">
                  <c:v>-2943</c:v>
                </c:pt>
                <c:pt idx="154">
                  <c:v>-2943</c:v>
                </c:pt>
                <c:pt idx="155">
                  <c:v>-2943</c:v>
                </c:pt>
                <c:pt idx="156">
                  <c:v>-2943</c:v>
                </c:pt>
                <c:pt idx="157">
                  <c:v>-2943</c:v>
                </c:pt>
                <c:pt idx="158">
                  <c:v>-2943</c:v>
                </c:pt>
                <c:pt idx="159">
                  <c:v>-2943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93824"/>
        <c:axId val="26124288"/>
      </c:lineChart>
      <c:catAx>
        <c:axId val="26093824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26124288"/>
        <c:crosses val="autoZero"/>
        <c:auto val="1"/>
        <c:lblAlgn val="ctr"/>
        <c:lblOffset val="100"/>
        <c:noMultiLvlLbl val="0"/>
      </c:catAx>
      <c:valAx>
        <c:axId val="26124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93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 paperSize="0" orientation="portrait" horizontalDpi="-4" vertic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 Tali Baja'!$H$30</c:f>
              <c:strCache>
                <c:ptCount val="1"/>
                <c:pt idx="0">
                  <c:v>normal_force(i)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Baja'!$B$31:$B$231</c:f>
              <c:numCache>
                <c:formatCode>0.000</c:formatCode>
                <c:ptCount val="2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</c:v>
                </c:pt>
              </c:numCache>
            </c:numRef>
          </c:cat>
          <c:val>
            <c:numRef>
              <c:f>'SIM Tali Baja'!$H$31:$H$231</c:f>
              <c:numCache>
                <c:formatCode>General</c:formatCode>
                <c:ptCount val="201"/>
                <c:pt idx="0">
                  <c:v>24003.843750000004</c:v>
                </c:pt>
                <c:pt idx="1">
                  <c:v>24003.843750000004</c:v>
                </c:pt>
                <c:pt idx="2">
                  <c:v>24003.843750000004</c:v>
                </c:pt>
                <c:pt idx="3">
                  <c:v>24003.843750000004</c:v>
                </c:pt>
                <c:pt idx="4">
                  <c:v>24003.843750000004</c:v>
                </c:pt>
                <c:pt idx="5">
                  <c:v>24003.843750000004</c:v>
                </c:pt>
                <c:pt idx="6">
                  <c:v>24003.843750000004</c:v>
                </c:pt>
                <c:pt idx="7">
                  <c:v>24003.843750000004</c:v>
                </c:pt>
                <c:pt idx="8">
                  <c:v>24003.843750000004</c:v>
                </c:pt>
                <c:pt idx="9">
                  <c:v>24003.843750000004</c:v>
                </c:pt>
                <c:pt idx="10">
                  <c:v>24003.843750000004</c:v>
                </c:pt>
                <c:pt idx="11">
                  <c:v>24003.843750000004</c:v>
                </c:pt>
                <c:pt idx="12">
                  <c:v>24003.843750000004</c:v>
                </c:pt>
                <c:pt idx="13">
                  <c:v>24003.843750000004</c:v>
                </c:pt>
                <c:pt idx="14">
                  <c:v>24003.843750000004</c:v>
                </c:pt>
                <c:pt idx="15">
                  <c:v>24003.843750000004</c:v>
                </c:pt>
                <c:pt idx="16">
                  <c:v>24003.843750000004</c:v>
                </c:pt>
                <c:pt idx="17">
                  <c:v>24003.843750000004</c:v>
                </c:pt>
                <c:pt idx="18">
                  <c:v>24003.843750000004</c:v>
                </c:pt>
                <c:pt idx="19">
                  <c:v>24003.843750000004</c:v>
                </c:pt>
                <c:pt idx="20">
                  <c:v>24003.843750000004</c:v>
                </c:pt>
                <c:pt idx="21">
                  <c:v>24003.843750000004</c:v>
                </c:pt>
                <c:pt idx="22">
                  <c:v>24003.843750000004</c:v>
                </c:pt>
                <c:pt idx="23">
                  <c:v>24003.843750000004</c:v>
                </c:pt>
                <c:pt idx="24">
                  <c:v>24003.843750000004</c:v>
                </c:pt>
                <c:pt idx="25">
                  <c:v>24003.843750000004</c:v>
                </c:pt>
                <c:pt idx="26">
                  <c:v>24003.843750000004</c:v>
                </c:pt>
                <c:pt idx="27">
                  <c:v>24003.843750000004</c:v>
                </c:pt>
                <c:pt idx="28">
                  <c:v>24003.843750000004</c:v>
                </c:pt>
                <c:pt idx="29">
                  <c:v>24003.843750000004</c:v>
                </c:pt>
                <c:pt idx="30">
                  <c:v>24003.843750000004</c:v>
                </c:pt>
                <c:pt idx="31">
                  <c:v>24003.843750000004</c:v>
                </c:pt>
                <c:pt idx="32">
                  <c:v>24003.843750000004</c:v>
                </c:pt>
                <c:pt idx="33">
                  <c:v>24003.843750000004</c:v>
                </c:pt>
                <c:pt idx="34">
                  <c:v>24003.843750000004</c:v>
                </c:pt>
                <c:pt idx="35">
                  <c:v>24003.843750000004</c:v>
                </c:pt>
                <c:pt idx="36">
                  <c:v>24003.843750000004</c:v>
                </c:pt>
                <c:pt idx="37">
                  <c:v>24003.843750000004</c:v>
                </c:pt>
                <c:pt idx="38">
                  <c:v>24003.843750000004</c:v>
                </c:pt>
                <c:pt idx="39">
                  <c:v>24003.843750000004</c:v>
                </c:pt>
                <c:pt idx="40">
                  <c:v>24003.843750000004</c:v>
                </c:pt>
                <c:pt idx="41">
                  <c:v>24003.843750000004</c:v>
                </c:pt>
                <c:pt idx="42">
                  <c:v>24003.843750000004</c:v>
                </c:pt>
                <c:pt idx="43">
                  <c:v>24003.843750000004</c:v>
                </c:pt>
                <c:pt idx="44">
                  <c:v>24003.843750000004</c:v>
                </c:pt>
                <c:pt idx="45">
                  <c:v>24003.843750000004</c:v>
                </c:pt>
                <c:pt idx="46">
                  <c:v>24003.843750000004</c:v>
                </c:pt>
                <c:pt idx="47">
                  <c:v>24003.843750000004</c:v>
                </c:pt>
                <c:pt idx="48">
                  <c:v>24003.843750000004</c:v>
                </c:pt>
                <c:pt idx="49">
                  <c:v>24003.843750000004</c:v>
                </c:pt>
                <c:pt idx="50">
                  <c:v>24003.843750000004</c:v>
                </c:pt>
                <c:pt idx="51">
                  <c:v>24003.843750000004</c:v>
                </c:pt>
                <c:pt idx="52">
                  <c:v>24003.843750000004</c:v>
                </c:pt>
                <c:pt idx="53">
                  <c:v>24003.843750000004</c:v>
                </c:pt>
                <c:pt idx="54">
                  <c:v>24003.843750000004</c:v>
                </c:pt>
                <c:pt idx="55">
                  <c:v>24003.843750000004</c:v>
                </c:pt>
                <c:pt idx="56">
                  <c:v>24003.843750000004</c:v>
                </c:pt>
                <c:pt idx="57">
                  <c:v>24003.843750000004</c:v>
                </c:pt>
                <c:pt idx="58">
                  <c:v>24003.843750000004</c:v>
                </c:pt>
                <c:pt idx="59">
                  <c:v>24003.843750000004</c:v>
                </c:pt>
                <c:pt idx="60">
                  <c:v>24003.843750000004</c:v>
                </c:pt>
                <c:pt idx="61">
                  <c:v>24003.843750000004</c:v>
                </c:pt>
                <c:pt idx="62">
                  <c:v>24003.843750000004</c:v>
                </c:pt>
                <c:pt idx="63">
                  <c:v>24003.843750000004</c:v>
                </c:pt>
                <c:pt idx="64">
                  <c:v>24003.843750000004</c:v>
                </c:pt>
                <c:pt idx="65">
                  <c:v>24003.843750000004</c:v>
                </c:pt>
                <c:pt idx="66">
                  <c:v>24003.843750000004</c:v>
                </c:pt>
                <c:pt idx="67">
                  <c:v>24003.843750000004</c:v>
                </c:pt>
                <c:pt idx="68">
                  <c:v>24003.843750000004</c:v>
                </c:pt>
                <c:pt idx="69">
                  <c:v>24003.843750000004</c:v>
                </c:pt>
                <c:pt idx="70">
                  <c:v>24003.843750000004</c:v>
                </c:pt>
                <c:pt idx="71">
                  <c:v>24003.843750000004</c:v>
                </c:pt>
                <c:pt idx="72">
                  <c:v>24003.843750000004</c:v>
                </c:pt>
                <c:pt idx="73">
                  <c:v>24003.843750000004</c:v>
                </c:pt>
                <c:pt idx="74">
                  <c:v>24003.843750000004</c:v>
                </c:pt>
                <c:pt idx="75">
                  <c:v>24003.843750000004</c:v>
                </c:pt>
                <c:pt idx="76">
                  <c:v>24003.843750000004</c:v>
                </c:pt>
                <c:pt idx="77">
                  <c:v>24003.843750000004</c:v>
                </c:pt>
                <c:pt idx="78">
                  <c:v>24003.843750000004</c:v>
                </c:pt>
                <c:pt idx="79">
                  <c:v>24003.843750000004</c:v>
                </c:pt>
                <c:pt idx="80">
                  <c:v>24003.843750000004</c:v>
                </c:pt>
                <c:pt idx="81">
                  <c:v>24003.843750000004</c:v>
                </c:pt>
                <c:pt idx="82">
                  <c:v>24003.843750000004</c:v>
                </c:pt>
                <c:pt idx="83">
                  <c:v>24003.843750000004</c:v>
                </c:pt>
                <c:pt idx="84">
                  <c:v>24003.843750000004</c:v>
                </c:pt>
                <c:pt idx="85">
                  <c:v>24003.843750000004</c:v>
                </c:pt>
                <c:pt idx="86">
                  <c:v>24003.843750000004</c:v>
                </c:pt>
                <c:pt idx="87">
                  <c:v>24003.843750000004</c:v>
                </c:pt>
                <c:pt idx="88">
                  <c:v>24003.843750000004</c:v>
                </c:pt>
                <c:pt idx="89">
                  <c:v>24003.843750000004</c:v>
                </c:pt>
                <c:pt idx="90">
                  <c:v>24003.843750000004</c:v>
                </c:pt>
                <c:pt idx="91">
                  <c:v>24003.843750000004</c:v>
                </c:pt>
                <c:pt idx="92">
                  <c:v>24003.843750000004</c:v>
                </c:pt>
                <c:pt idx="93">
                  <c:v>24003.843750000004</c:v>
                </c:pt>
                <c:pt idx="94">
                  <c:v>24003.843750000004</c:v>
                </c:pt>
                <c:pt idx="95">
                  <c:v>24003.843750000004</c:v>
                </c:pt>
                <c:pt idx="96">
                  <c:v>24003.843750000004</c:v>
                </c:pt>
                <c:pt idx="97">
                  <c:v>24003.843750000004</c:v>
                </c:pt>
                <c:pt idx="98">
                  <c:v>24003.843750000004</c:v>
                </c:pt>
                <c:pt idx="99">
                  <c:v>24003.843750000004</c:v>
                </c:pt>
                <c:pt idx="100">
                  <c:v>24003.843750000004</c:v>
                </c:pt>
                <c:pt idx="101">
                  <c:v>24003.843750000004</c:v>
                </c:pt>
                <c:pt idx="102">
                  <c:v>24003.843750000004</c:v>
                </c:pt>
                <c:pt idx="103">
                  <c:v>24003.843750000004</c:v>
                </c:pt>
                <c:pt idx="104">
                  <c:v>24003.843750000004</c:v>
                </c:pt>
                <c:pt idx="105">
                  <c:v>24003.843750000004</c:v>
                </c:pt>
                <c:pt idx="106">
                  <c:v>24003.843750000004</c:v>
                </c:pt>
                <c:pt idx="107">
                  <c:v>24003.843750000004</c:v>
                </c:pt>
                <c:pt idx="108">
                  <c:v>24003.843750000004</c:v>
                </c:pt>
                <c:pt idx="109">
                  <c:v>24003.843750000004</c:v>
                </c:pt>
                <c:pt idx="110">
                  <c:v>24003.843750000004</c:v>
                </c:pt>
                <c:pt idx="111">
                  <c:v>24003.843750000004</c:v>
                </c:pt>
                <c:pt idx="112">
                  <c:v>24003.843750000004</c:v>
                </c:pt>
                <c:pt idx="113">
                  <c:v>24003.843750000004</c:v>
                </c:pt>
                <c:pt idx="114">
                  <c:v>24003.843750000004</c:v>
                </c:pt>
                <c:pt idx="115">
                  <c:v>24003.843750000004</c:v>
                </c:pt>
                <c:pt idx="116">
                  <c:v>24003.843750000004</c:v>
                </c:pt>
                <c:pt idx="117">
                  <c:v>24003.843750000004</c:v>
                </c:pt>
                <c:pt idx="118">
                  <c:v>24003.843750000004</c:v>
                </c:pt>
                <c:pt idx="119">
                  <c:v>24003.843750000004</c:v>
                </c:pt>
                <c:pt idx="120">
                  <c:v>24003.843750000004</c:v>
                </c:pt>
                <c:pt idx="121">
                  <c:v>24003.843750000004</c:v>
                </c:pt>
                <c:pt idx="122">
                  <c:v>24003.843750000004</c:v>
                </c:pt>
                <c:pt idx="123">
                  <c:v>24003.843750000004</c:v>
                </c:pt>
                <c:pt idx="124">
                  <c:v>24003.843750000004</c:v>
                </c:pt>
                <c:pt idx="125">
                  <c:v>24003.843750000004</c:v>
                </c:pt>
                <c:pt idx="126">
                  <c:v>24003.843750000004</c:v>
                </c:pt>
                <c:pt idx="127">
                  <c:v>24003.843750000004</c:v>
                </c:pt>
                <c:pt idx="128">
                  <c:v>24003.843750000004</c:v>
                </c:pt>
                <c:pt idx="129">
                  <c:v>24003.843750000004</c:v>
                </c:pt>
                <c:pt idx="130">
                  <c:v>24003.843750000004</c:v>
                </c:pt>
                <c:pt idx="131">
                  <c:v>24003.843750000004</c:v>
                </c:pt>
                <c:pt idx="132">
                  <c:v>24003.843750000004</c:v>
                </c:pt>
                <c:pt idx="133">
                  <c:v>24003.843750000004</c:v>
                </c:pt>
                <c:pt idx="134">
                  <c:v>24003.843750000004</c:v>
                </c:pt>
                <c:pt idx="135">
                  <c:v>24003.843750000004</c:v>
                </c:pt>
                <c:pt idx="136">
                  <c:v>24003.843750000004</c:v>
                </c:pt>
                <c:pt idx="137">
                  <c:v>24003.843750000004</c:v>
                </c:pt>
                <c:pt idx="138">
                  <c:v>24003.843750000004</c:v>
                </c:pt>
                <c:pt idx="139">
                  <c:v>24003.843750000004</c:v>
                </c:pt>
                <c:pt idx="140">
                  <c:v>24003.843750000004</c:v>
                </c:pt>
                <c:pt idx="141">
                  <c:v>24003.843750000004</c:v>
                </c:pt>
                <c:pt idx="142">
                  <c:v>24003.843750000004</c:v>
                </c:pt>
                <c:pt idx="143">
                  <c:v>24003.843750000004</c:v>
                </c:pt>
                <c:pt idx="144">
                  <c:v>24003.843750000004</c:v>
                </c:pt>
                <c:pt idx="145">
                  <c:v>24003.843750000004</c:v>
                </c:pt>
                <c:pt idx="146">
                  <c:v>24003.843750000004</c:v>
                </c:pt>
                <c:pt idx="147">
                  <c:v>24003.843750000004</c:v>
                </c:pt>
                <c:pt idx="148">
                  <c:v>24003.843750000004</c:v>
                </c:pt>
                <c:pt idx="149">
                  <c:v>24003.843750000004</c:v>
                </c:pt>
                <c:pt idx="150">
                  <c:v>24003.843750000004</c:v>
                </c:pt>
                <c:pt idx="151">
                  <c:v>24003.843750000004</c:v>
                </c:pt>
                <c:pt idx="152">
                  <c:v>24003.843750000004</c:v>
                </c:pt>
                <c:pt idx="153">
                  <c:v>24003.843750000004</c:v>
                </c:pt>
                <c:pt idx="154">
                  <c:v>24003.843750000004</c:v>
                </c:pt>
                <c:pt idx="155">
                  <c:v>24003.843750000004</c:v>
                </c:pt>
                <c:pt idx="156">
                  <c:v>24003.843750000004</c:v>
                </c:pt>
                <c:pt idx="157">
                  <c:v>24003.843750000004</c:v>
                </c:pt>
                <c:pt idx="158">
                  <c:v>24003.843750000004</c:v>
                </c:pt>
                <c:pt idx="159">
                  <c:v>24003.843750000004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'SIM Tali Baja'!$U$30</c:f>
              <c:strCache>
                <c:ptCount val="1"/>
                <c:pt idx="0">
                  <c:v>normal_force_0(i)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'SIM Tali Baja'!$U$31:$U$231</c:f>
              <c:numCache>
                <c:formatCode>General</c:formatCode>
                <c:ptCount val="201"/>
                <c:pt idx="0">
                  <c:v>5886</c:v>
                </c:pt>
                <c:pt idx="1">
                  <c:v>5886</c:v>
                </c:pt>
                <c:pt idx="2">
                  <c:v>5886</c:v>
                </c:pt>
                <c:pt idx="3">
                  <c:v>5886</c:v>
                </c:pt>
                <c:pt idx="4">
                  <c:v>5886</c:v>
                </c:pt>
                <c:pt idx="5">
                  <c:v>5886</c:v>
                </c:pt>
                <c:pt idx="6">
                  <c:v>5886</c:v>
                </c:pt>
                <c:pt idx="7">
                  <c:v>5886</c:v>
                </c:pt>
                <c:pt idx="8">
                  <c:v>5886</c:v>
                </c:pt>
                <c:pt idx="9">
                  <c:v>5886</c:v>
                </c:pt>
                <c:pt idx="10">
                  <c:v>5886</c:v>
                </c:pt>
                <c:pt idx="11">
                  <c:v>5886</c:v>
                </c:pt>
                <c:pt idx="12">
                  <c:v>5886</c:v>
                </c:pt>
                <c:pt idx="13">
                  <c:v>5886</c:v>
                </c:pt>
                <c:pt idx="14">
                  <c:v>5886</c:v>
                </c:pt>
                <c:pt idx="15">
                  <c:v>5886</c:v>
                </c:pt>
                <c:pt idx="16">
                  <c:v>5886</c:v>
                </c:pt>
                <c:pt idx="17">
                  <c:v>5886</c:v>
                </c:pt>
                <c:pt idx="18">
                  <c:v>5886</c:v>
                </c:pt>
                <c:pt idx="19">
                  <c:v>5886</c:v>
                </c:pt>
                <c:pt idx="20">
                  <c:v>5886</c:v>
                </c:pt>
                <c:pt idx="21">
                  <c:v>5886</c:v>
                </c:pt>
                <c:pt idx="22">
                  <c:v>5886</c:v>
                </c:pt>
                <c:pt idx="23">
                  <c:v>5886</c:v>
                </c:pt>
                <c:pt idx="24">
                  <c:v>5886</c:v>
                </c:pt>
                <c:pt idx="25">
                  <c:v>5886</c:v>
                </c:pt>
                <c:pt idx="26">
                  <c:v>5886</c:v>
                </c:pt>
                <c:pt idx="27">
                  <c:v>5886</c:v>
                </c:pt>
                <c:pt idx="28">
                  <c:v>5886</c:v>
                </c:pt>
                <c:pt idx="29">
                  <c:v>5886</c:v>
                </c:pt>
                <c:pt idx="30">
                  <c:v>5886</c:v>
                </c:pt>
                <c:pt idx="31">
                  <c:v>5886</c:v>
                </c:pt>
                <c:pt idx="32">
                  <c:v>5886</c:v>
                </c:pt>
                <c:pt idx="33">
                  <c:v>5886</c:v>
                </c:pt>
                <c:pt idx="34">
                  <c:v>5886</c:v>
                </c:pt>
                <c:pt idx="35">
                  <c:v>5886</c:v>
                </c:pt>
                <c:pt idx="36">
                  <c:v>5886</c:v>
                </c:pt>
                <c:pt idx="37">
                  <c:v>5886</c:v>
                </c:pt>
                <c:pt idx="38">
                  <c:v>5886</c:v>
                </c:pt>
                <c:pt idx="39">
                  <c:v>5886</c:v>
                </c:pt>
                <c:pt idx="40">
                  <c:v>5886</c:v>
                </c:pt>
                <c:pt idx="41">
                  <c:v>5886</c:v>
                </c:pt>
                <c:pt idx="42">
                  <c:v>5886</c:v>
                </c:pt>
                <c:pt idx="43">
                  <c:v>5886</c:v>
                </c:pt>
                <c:pt idx="44">
                  <c:v>5886</c:v>
                </c:pt>
                <c:pt idx="45">
                  <c:v>5886</c:v>
                </c:pt>
                <c:pt idx="46">
                  <c:v>5886</c:v>
                </c:pt>
                <c:pt idx="47">
                  <c:v>5886</c:v>
                </c:pt>
                <c:pt idx="48">
                  <c:v>5886</c:v>
                </c:pt>
                <c:pt idx="49">
                  <c:v>5886</c:v>
                </c:pt>
                <c:pt idx="50">
                  <c:v>5886</c:v>
                </c:pt>
                <c:pt idx="51">
                  <c:v>5886</c:v>
                </c:pt>
                <c:pt idx="52">
                  <c:v>5886</c:v>
                </c:pt>
                <c:pt idx="53">
                  <c:v>5886</c:v>
                </c:pt>
                <c:pt idx="54">
                  <c:v>5886</c:v>
                </c:pt>
                <c:pt idx="55">
                  <c:v>5886</c:v>
                </c:pt>
                <c:pt idx="56">
                  <c:v>5886</c:v>
                </c:pt>
                <c:pt idx="57">
                  <c:v>5886</c:v>
                </c:pt>
                <c:pt idx="58">
                  <c:v>5886</c:v>
                </c:pt>
                <c:pt idx="59">
                  <c:v>5886</c:v>
                </c:pt>
                <c:pt idx="60">
                  <c:v>5886</c:v>
                </c:pt>
                <c:pt idx="61">
                  <c:v>5886</c:v>
                </c:pt>
                <c:pt idx="62">
                  <c:v>5886</c:v>
                </c:pt>
                <c:pt idx="63">
                  <c:v>5886</c:v>
                </c:pt>
                <c:pt idx="64">
                  <c:v>5886</c:v>
                </c:pt>
                <c:pt idx="65">
                  <c:v>5886</c:v>
                </c:pt>
                <c:pt idx="66">
                  <c:v>5886</c:v>
                </c:pt>
                <c:pt idx="67">
                  <c:v>5886</c:v>
                </c:pt>
                <c:pt idx="68">
                  <c:v>5886</c:v>
                </c:pt>
                <c:pt idx="69">
                  <c:v>5886</c:v>
                </c:pt>
                <c:pt idx="70">
                  <c:v>5886</c:v>
                </c:pt>
                <c:pt idx="71">
                  <c:v>5886</c:v>
                </c:pt>
                <c:pt idx="72">
                  <c:v>5886</c:v>
                </c:pt>
                <c:pt idx="73">
                  <c:v>5886</c:v>
                </c:pt>
                <c:pt idx="74">
                  <c:v>5886</c:v>
                </c:pt>
                <c:pt idx="75">
                  <c:v>5886</c:v>
                </c:pt>
                <c:pt idx="76">
                  <c:v>5886</c:v>
                </c:pt>
                <c:pt idx="77">
                  <c:v>5886</c:v>
                </c:pt>
                <c:pt idx="78">
                  <c:v>5886</c:v>
                </c:pt>
                <c:pt idx="79">
                  <c:v>5886</c:v>
                </c:pt>
                <c:pt idx="80">
                  <c:v>5886</c:v>
                </c:pt>
                <c:pt idx="81">
                  <c:v>5886</c:v>
                </c:pt>
                <c:pt idx="82">
                  <c:v>5886</c:v>
                </c:pt>
                <c:pt idx="83">
                  <c:v>5886</c:v>
                </c:pt>
                <c:pt idx="84">
                  <c:v>5886</c:v>
                </c:pt>
                <c:pt idx="85">
                  <c:v>5886</c:v>
                </c:pt>
                <c:pt idx="86">
                  <c:v>5886</c:v>
                </c:pt>
                <c:pt idx="87">
                  <c:v>5886</c:v>
                </c:pt>
                <c:pt idx="88">
                  <c:v>5886</c:v>
                </c:pt>
                <c:pt idx="89">
                  <c:v>5886</c:v>
                </c:pt>
                <c:pt idx="90">
                  <c:v>5886</c:v>
                </c:pt>
                <c:pt idx="91">
                  <c:v>5886</c:v>
                </c:pt>
                <c:pt idx="92">
                  <c:v>5886</c:v>
                </c:pt>
                <c:pt idx="93">
                  <c:v>5886</c:v>
                </c:pt>
                <c:pt idx="94">
                  <c:v>5886</c:v>
                </c:pt>
                <c:pt idx="95">
                  <c:v>5886</c:v>
                </c:pt>
                <c:pt idx="96">
                  <c:v>5886</c:v>
                </c:pt>
                <c:pt idx="97">
                  <c:v>5886</c:v>
                </c:pt>
                <c:pt idx="98">
                  <c:v>5886</c:v>
                </c:pt>
                <c:pt idx="99">
                  <c:v>5886</c:v>
                </c:pt>
                <c:pt idx="100">
                  <c:v>5886</c:v>
                </c:pt>
                <c:pt idx="101">
                  <c:v>5886</c:v>
                </c:pt>
                <c:pt idx="102">
                  <c:v>5886</c:v>
                </c:pt>
                <c:pt idx="103">
                  <c:v>5886</c:v>
                </c:pt>
                <c:pt idx="104">
                  <c:v>5886</c:v>
                </c:pt>
                <c:pt idx="105">
                  <c:v>5886</c:v>
                </c:pt>
                <c:pt idx="106">
                  <c:v>5886</c:v>
                </c:pt>
                <c:pt idx="107">
                  <c:v>5886</c:v>
                </c:pt>
                <c:pt idx="108">
                  <c:v>5886</c:v>
                </c:pt>
                <c:pt idx="109">
                  <c:v>5886</c:v>
                </c:pt>
                <c:pt idx="110">
                  <c:v>5886</c:v>
                </c:pt>
                <c:pt idx="111">
                  <c:v>5886</c:v>
                </c:pt>
                <c:pt idx="112">
                  <c:v>5886</c:v>
                </c:pt>
                <c:pt idx="113">
                  <c:v>5886</c:v>
                </c:pt>
                <c:pt idx="114">
                  <c:v>5886</c:v>
                </c:pt>
                <c:pt idx="115">
                  <c:v>5886</c:v>
                </c:pt>
                <c:pt idx="116">
                  <c:v>5886</c:v>
                </c:pt>
                <c:pt idx="117">
                  <c:v>5886</c:v>
                </c:pt>
                <c:pt idx="118">
                  <c:v>5886</c:v>
                </c:pt>
                <c:pt idx="119">
                  <c:v>5886</c:v>
                </c:pt>
                <c:pt idx="120">
                  <c:v>5886</c:v>
                </c:pt>
                <c:pt idx="121">
                  <c:v>5886</c:v>
                </c:pt>
                <c:pt idx="122">
                  <c:v>5886</c:v>
                </c:pt>
                <c:pt idx="123">
                  <c:v>5886</c:v>
                </c:pt>
                <c:pt idx="124">
                  <c:v>5886</c:v>
                </c:pt>
                <c:pt idx="125">
                  <c:v>5886</c:v>
                </c:pt>
                <c:pt idx="126">
                  <c:v>5886</c:v>
                </c:pt>
                <c:pt idx="127">
                  <c:v>5886</c:v>
                </c:pt>
                <c:pt idx="128">
                  <c:v>5886</c:v>
                </c:pt>
                <c:pt idx="129">
                  <c:v>5886</c:v>
                </c:pt>
                <c:pt idx="130">
                  <c:v>5886</c:v>
                </c:pt>
                <c:pt idx="131">
                  <c:v>5886</c:v>
                </c:pt>
                <c:pt idx="132">
                  <c:v>5886</c:v>
                </c:pt>
                <c:pt idx="133">
                  <c:v>5886</c:v>
                </c:pt>
                <c:pt idx="134">
                  <c:v>5886</c:v>
                </c:pt>
                <c:pt idx="135">
                  <c:v>5886</c:v>
                </c:pt>
                <c:pt idx="136">
                  <c:v>5886</c:v>
                </c:pt>
                <c:pt idx="137">
                  <c:v>5886</c:v>
                </c:pt>
                <c:pt idx="138">
                  <c:v>5886</c:v>
                </c:pt>
                <c:pt idx="139">
                  <c:v>5886</c:v>
                </c:pt>
                <c:pt idx="140">
                  <c:v>5886</c:v>
                </c:pt>
                <c:pt idx="141">
                  <c:v>5886</c:v>
                </c:pt>
                <c:pt idx="142">
                  <c:v>5886</c:v>
                </c:pt>
                <c:pt idx="143">
                  <c:v>5886</c:v>
                </c:pt>
                <c:pt idx="144">
                  <c:v>5886</c:v>
                </c:pt>
                <c:pt idx="145">
                  <c:v>5886</c:v>
                </c:pt>
                <c:pt idx="146">
                  <c:v>5886</c:v>
                </c:pt>
                <c:pt idx="147">
                  <c:v>5886</c:v>
                </c:pt>
                <c:pt idx="148">
                  <c:v>5886</c:v>
                </c:pt>
                <c:pt idx="149">
                  <c:v>5886</c:v>
                </c:pt>
                <c:pt idx="150">
                  <c:v>5886</c:v>
                </c:pt>
                <c:pt idx="151">
                  <c:v>5886</c:v>
                </c:pt>
                <c:pt idx="152">
                  <c:v>5886</c:v>
                </c:pt>
                <c:pt idx="153">
                  <c:v>5886</c:v>
                </c:pt>
                <c:pt idx="154">
                  <c:v>5886</c:v>
                </c:pt>
                <c:pt idx="155">
                  <c:v>5886</c:v>
                </c:pt>
                <c:pt idx="156">
                  <c:v>5886</c:v>
                </c:pt>
                <c:pt idx="157">
                  <c:v>5886</c:v>
                </c:pt>
                <c:pt idx="158">
                  <c:v>5886</c:v>
                </c:pt>
                <c:pt idx="159">
                  <c:v>5886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42976"/>
        <c:axId val="26583040"/>
      </c:lineChart>
      <c:catAx>
        <c:axId val="26142976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83040"/>
        <c:crosses val="autoZero"/>
        <c:auto val="1"/>
        <c:lblAlgn val="ctr"/>
        <c:lblOffset val="100"/>
        <c:noMultiLvlLbl val="0"/>
      </c:catAx>
      <c:valAx>
        <c:axId val="2658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4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'SIM Tali Baja'!$I$30</c:f>
              <c:strCache>
                <c:ptCount val="1"/>
                <c:pt idx="0">
                  <c:v>bending_moment(i)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Baja'!$B$31:$B$231</c:f>
              <c:numCache>
                <c:formatCode>0.000</c:formatCode>
                <c:ptCount val="2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</c:v>
                </c:pt>
              </c:numCache>
            </c:numRef>
          </c:cat>
          <c:val>
            <c:numRef>
              <c:f>'SIM Tali Baja'!$I$31:$I$231</c:f>
              <c:numCache>
                <c:formatCode>General</c:formatCode>
                <c:ptCount val="201"/>
                <c:pt idx="0">
                  <c:v>0</c:v>
                </c:pt>
                <c:pt idx="1">
                  <c:v>797.51467968750001</c:v>
                </c:pt>
                <c:pt idx="2">
                  <c:v>1585.9704374999999</c:v>
                </c:pt>
                <c:pt idx="3">
                  <c:v>2365.3672734374995</c:v>
                </c:pt>
                <c:pt idx="4">
                  <c:v>3135.7051874999997</c:v>
                </c:pt>
                <c:pt idx="5">
                  <c:v>3896.9841796874998</c:v>
                </c:pt>
                <c:pt idx="6">
                  <c:v>4649.2042499999989</c:v>
                </c:pt>
                <c:pt idx="7">
                  <c:v>5392.3653984374996</c:v>
                </c:pt>
                <c:pt idx="8">
                  <c:v>6126.4676249999993</c:v>
                </c:pt>
                <c:pt idx="9">
                  <c:v>6851.5109296874998</c:v>
                </c:pt>
                <c:pt idx="10">
                  <c:v>7567.4953125000002</c:v>
                </c:pt>
                <c:pt idx="11">
                  <c:v>8274.4207734374995</c:v>
                </c:pt>
                <c:pt idx="12">
                  <c:v>8972.2873124999987</c:v>
                </c:pt>
                <c:pt idx="13">
                  <c:v>9661.0949296874987</c:v>
                </c:pt>
                <c:pt idx="14">
                  <c:v>10340.843625</c:v>
                </c:pt>
                <c:pt idx="15">
                  <c:v>11011.533398437499</c:v>
                </c:pt>
                <c:pt idx="16">
                  <c:v>11673.16425</c:v>
                </c:pt>
                <c:pt idx="17">
                  <c:v>12325.736179687497</c:v>
                </c:pt>
                <c:pt idx="18">
                  <c:v>12969.2491875</c:v>
                </c:pt>
                <c:pt idx="19">
                  <c:v>13603.703273437499</c:v>
                </c:pt>
                <c:pt idx="20">
                  <c:v>14229.098437500001</c:v>
                </c:pt>
                <c:pt idx="21">
                  <c:v>14845.4346796875</c:v>
                </c:pt>
                <c:pt idx="22">
                  <c:v>15452.711999999998</c:v>
                </c:pt>
                <c:pt idx="23">
                  <c:v>16050.930398437498</c:v>
                </c:pt>
                <c:pt idx="24">
                  <c:v>16640.089874999998</c:v>
                </c:pt>
                <c:pt idx="25">
                  <c:v>17220.1904296875</c:v>
                </c:pt>
                <c:pt idx="26">
                  <c:v>17791.232062499999</c:v>
                </c:pt>
                <c:pt idx="27">
                  <c:v>18353.214773437499</c:v>
                </c:pt>
                <c:pt idx="28">
                  <c:v>18906.138562499997</c:v>
                </c:pt>
                <c:pt idx="29">
                  <c:v>19450.003429687498</c:v>
                </c:pt>
                <c:pt idx="30">
                  <c:v>19984.809375000001</c:v>
                </c:pt>
                <c:pt idx="31">
                  <c:v>20510.556398437497</c:v>
                </c:pt>
                <c:pt idx="32">
                  <c:v>21027.244499999997</c:v>
                </c:pt>
                <c:pt idx="33">
                  <c:v>21534.873679687498</c:v>
                </c:pt>
                <c:pt idx="34">
                  <c:v>22033.443937499997</c:v>
                </c:pt>
                <c:pt idx="35">
                  <c:v>22522.955273437499</c:v>
                </c:pt>
                <c:pt idx="36">
                  <c:v>23003.407687499999</c:v>
                </c:pt>
                <c:pt idx="37">
                  <c:v>23474.801179687496</c:v>
                </c:pt>
                <c:pt idx="38">
                  <c:v>23937.135749999998</c:v>
                </c:pt>
                <c:pt idx="39">
                  <c:v>24390.411398437496</c:v>
                </c:pt>
                <c:pt idx="40">
                  <c:v>24834.628124999999</c:v>
                </c:pt>
                <c:pt idx="41">
                  <c:v>25269.785929687496</c:v>
                </c:pt>
                <c:pt idx="42">
                  <c:v>25695.884812499997</c:v>
                </c:pt>
                <c:pt idx="43">
                  <c:v>26112.924773437502</c:v>
                </c:pt>
                <c:pt idx="44">
                  <c:v>26520.905812499994</c:v>
                </c:pt>
                <c:pt idx="45">
                  <c:v>26919.827929687501</c:v>
                </c:pt>
                <c:pt idx="46">
                  <c:v>27309.691124999998</c:v>
                </c:pt>
                <c:pt idx="47">
                  <c:v>27690.495398437495</c:v>
                </c:pt>
                <c:pt idx="48">
                  <c:v>28062.240749999994</c:v>
                </c:pt>
                <c:pt idx="49">
                  <c:v>28424.927179687496</c:v>
                </c:pt>
                <c:pt idx="50">
                  <c:v>28778.5546875</c:v>
                </c:pt>
                <c:pt idx="51">
                  <c:v>29123.123273437493</c:v>
                </c:pt>
                <c:pt idx="52">
                  <c:v>29458.632937499999</c:v>
                </c:pt>
                <c:pt idx="53">
                  <c:v>29785.083679687494</c:v>
                </c:pt>
                <c:pt idx="54">
                  <c:v>30102.475499999997</c:v>
                </c:pt>
                <c:pt idx="55">
                  <c:v>30410.808398437497</c:v>
                </c:pt>
                <c:pt idx="56">
                  <c:v>30710.082374999998</c:v>
                </c:pt>
                <c:pt idx="57">
                  <c:v>31000.297429687496</c:v>
                </c:pt>
                <c:pt idx="58">
                  <c:v>31281.453562499992</c:v>
                </c:pt>
                <c:pt idx="59">
                  <c:v>31553.550773437499</c:v>
                </c:pt>
                <c:pt idx="60">
                  <c:v>31816.589062499999</c:v>
                </c:pt>
                <c:pt idx="61">
                  <c:v>32070.568429687493</c:v>
                </c:pt>
                <c:pt idx="62">
                  <c:v>32315.488874999995</c:v>
                </c:pt>
                <c:pt idx="63">
                  <c:v>32551.350398437491</c:v>
                </c:pt>
                <c:pt idx="64">
                  <c:v>32778.152999999991</c:v>
                </c:pt>
                <c:pt idx="65">
                  <c:v>32995.896679687496</c:v>
                </c:pt>
                <c:pt idx="66">
                  <c:v>33204.581437499997</c:v>
                </c:pt>
                <c:pt idx="67">
                  <c:v>33404.207273437496</c:v>
                </c:pt>
                <c:pt idx="68">
                  <c:v>33594.774187499992</c:v>
                </c:pt>
                <c:pt idx="69">
                  <c:v>33776.282179687492</c:v>
                </c:pt>
                <c:pt idx="70">
                  <c:v>33948.731249999997</c:v>
                </c:pt>
                <c:pt idx="71">
                  <c:v>34112.121398437492</c:v>
                </c:pt>
                <c:pt idx="72">
                  <c:v>34266.452624999998</c:v>
                </c:pt>
                <c:pt idx="73">
                  <c:v>34411.724929687494</c:v>
                </c:pt>
                <c:pt idx="74">
                  <c:v>34547.938312499988</c:v>
                </c:pt>
                <c:pt idx="75">
                  <c:v>34675.0927734375</c:v>
                </c:pt>
                <c:pt idx="76">
                  <c:v>34793.188312499988</c:v>
                </c:pt>
                <c:pt idx="77">
                  <c:v>34902.224929687494</c:v>
                </c:pt>
                <c:pt idx="78">
                  <c:v>35002.202624999991</c:v>
                </c:pt>
                <c:pt idx="79">
                  <c:v>35093.121398437492</c:v>
                </c:pt>
                <c:pt idx="80">
                  <c:v>35174.981249999997</c:v>
                </c:pt>
                <c:pt idx="81">
                  <c:v>35247.782179687492</c:v>
                </c:pt>
                <c:pt idx="82">
                  <c:v>35311.524187499992</c:v>
                </c:pt>
                <c:pt idx="83">
                  <c:v>35366.207273437496</c:v>
                </c:pt>
                <c:pt idx="84">
                  <c:v>35411.83143749999</c:v>
                </c:pt>
                <c:pt idx="85">
                  <c:v>35448.396679687503</c:v>
                </c:pt>
                <c:pt idx="86">
                  <c:v>35475.902999999998</c:v>
                </c:pt>
                <c:pt idx="87">
                  <c:v>35494.350398437491</c:v>
                </c:pt>
                <c:pt idx="88">
                  <c:v>35503.738874999988</c:v>
                </c:pt>
                <c:pt idx="89">
                  <c:v>35504.06842968749</c:v>
                </c:pt>
                <c:pt idx="90">
                  <c:v>35495.339062500003</c:v>
                </c:pt>
                <c:pt idx="91">
                  <c:v>35477.550773437499</c:v>
                </c:pt>
                <c:pt idx="92">
                  <c:v>35450.703562499992</c:v>
                </c:pt>
                <c:pt idx="93">
                  <c:v>35414.797429687496</c:v>
                </c:pt>
                <c:pt idx="94">
                  <c:v>35369.832374999991</c:v>
                </c:pt>
                <c:pt idx="95">
                  <c:v>35315.808398437497</c:v>
                </c:pt>
                <c:pt idx="96">
                  <c:v>35252.725499999986</c:v>
                </c:pt>
                <c:pt idx="97">
                  <c:v>35180.583679687486</c:v>
                </c:pt>
                <c:pt idx="98">
                  <c:v>35099.382937499991</c:v>
                </c:pt>
                <c:pt idx="99">
                  <c:v>35009.123273437493</c:v>
                </c:pt>
                <c:pt idx="100">
                  <c:v>34909.804687499993</c:v>
                </c:pt>
                <c:pt idx="101">
                  <c:v>34801.427179687482</c:v>
                </c:pt>
                <c:pt idx="102">
                  <c:v>34683.99074999999</c:v>
                </c:pt>
                <c:pt idx="103">
                  <c:v>34557.495398437488</c:v>
                </c:pt>
                <c:pt idx="104">
                  <c:v>34421.94112499999</c:v>
                </c:pt>
                <c:pt idx="105">
                  <c:v>34277.327929687497</c:v>
                </c:pt>
                <c:pt idx="106">
                  <c:v>34123.655812499979</c:v>
                </c:pt>
                <c:pt idx="107">
                  <c:v>33960.924773437488</c:v>
                </c:pt>
                <c:pt idx="108">
                  <c:v>33789.134812499993</c:v>
                </c:pt>
                <c:pt idx="109">
                  <c:v>33608.285929687489</c:v>
                </c:pt>
                <c:pt idx="110">
                  <c:v>33418.378124999996</c:v>
                </c:pt>
                <c:pt idx="111">
                  <c:v>33219.411398437485</c:v>
                </c:pt>
                <c:pt idx="112">
                  <c:v>33011.385749999994</c:v>
                </c:pt>
                <c:pt idx="113">
                  <c:v>32794.301179687485</c:v>
                </c:pt>
                <c:pt idx="114">
                  <c:v>32568.157687499981</c:v>
                </c:pt>
                <c:pt idx="115">
                  <c:v>32332.955273437496</c:v>
                </c:pt>
                <c:pt idx="116">
                  <c:v>32088.693937499986</c:v>
                </c:pt>
                <c:pt idx="117">
                  <c:v>31835.373679687495</c:v>
                </c:pt>
                <c:pt idx="118">
                  <c:v>31572.994499999993</c:v>
                </c:pt>
                <c:pt idx="119">
                  <c:v>31301.556398437489</c:v>
                </c:pt>
                <c:pt idx="120">
                  <c:v>31021.059374999997</c:v>
                </c:pt>
                <c:pt idx="121">
                  <c:v>30241.00342968748</c:v>
                </c:pt>
                <c:pt idx="122">
                  <c:v>29451.888562499982</c:v>
                </c:pt>
                <c:pt idx="123">
                  <c:v>28653.714773437488</c:v>
                </c:pt>
                <c:pt idx="124">
                  <c:v>27846.482062499985</c:v>
                </c:pt>
                <c:pt idx="125">
                  <c:v>27030.1904296875</c:v>
                </c:pt>
                <c:pt idx="126">
                  <c:v>26204.839874999976</c:v>
                </c:pt>
                <c:pt idx="127">
                  <c:v>25370.430398437486</c:v>
                </c:pt>
                <c:pt idx="128">
                  <c:v>24526.961999999985</c:v>
                </c:pt>
                <c:pt idx="129">
                  <c:v>23674.434679687489</c:v>
                </c:pt>
                <c:pt idx="130">
                  <c:v>22812.848437499983</c:v>
                </c:pt>
                <c:pt idx="131">
                  <c:v>21942.203273437481</c:v>
                </c:pt>
                <c:pt idx="132">
                  <c:v>21062.499187499998</c:v>
                </c:pt>
                <c:pt idx="133">
                  <c:v>20173.73617968749</c:v>
                </c:pt>
                <c:pt idx="134">
                  <c:v>19275.914249999987</c:v>
                </c:pt>
                <c:pt idx="135">
                  <c:v>18369.033398437488</c:v>
                </c:pt>
                <c:pt idx="136">
                  <c:v>17453.09362499998</c:v>
                </c:pt>
                <c:pt idx="137">
                  <c:v>16528.09492968749</c:v>
                </c:pt>
                <c:pt idx="138">
                  <c:v>15594.03731249999</c:v>
                </c:pt>
                <c:pt idx="139">
                  <c:v>14650.920773437509</c:v>
                </c:pt>
                <c:pt idx="140">
                  <c:v>13698.745312500003</c:v>
                </c:pt>
                <c:pt idx="141">
                  <c:v>12737.510929687473</c:v>
                </c:pt>
                <c:pt idx="142">
                  <c:v>11767.217624999976</c:v>
                </c:pt>
                <c:pt idx="143">
                  <c:v>10787.865398437483</c:v>
                </c:pt>
                <c:pt idx="144">
                  <c:v>9799.4542499999952</c:v>
                </c:pt>
                <c:pt idx="145">
                  <c:v>8801.9841796874971</c:v>
                </c:pt>
                <c:pt idx="146">
                  <c:v>7795.4551874999743</c:v>
                </c:pt>
                <c:pt idx="147">
                  <c:v>6779.8672734374704</c:v>
                </c:pt>
                <c:pt idx="148">
                  <c:v>5755.220437499971</c:v>
                </c:pt>
                <c:pt idx="149">
                  <c:v>4721.5146796874906</c:v>
                </c:pt>
                <c:pt idx="150">
                  <c:v>3678.7499999999854</c:v>
                </c:pt>
                <c:pt idx="151">
                  <c:v>2626.9263984374847</c:v>
                </c:pt>
                <c:pt idx="152">
                  <c:v>1566.0438749999739</c:v>
                </c:pt>
                <c:pt idx="153">
                  <c:v>496.10242968746752</c:v>
                </c:pt>
                <c:pt idx="154">
                  <c:v>-582.89793750000536</c:v>
                </c:pt>
                <c:pt idx="155">
                  <c:v>-1670.9572265625029</c:v>
                </c:pt>
                <c:pt idx="156">
                  <c:v>-2768.0754375000251</c:v>
                </c:pt>
                <c:pt idx="157">
                  <c:v>-3874.2525703125139</c:v>
                </c:pt>
                <c:pt idx="158">
                  <c:v>-4989.4886250000272</c:v>
                </c:pt>
                <c:pt idx="159">
                  <c:v>-6113.7836015625071</c:v>
                </c:pt>
                <c:pt idx="160">
                  <c:v>-7247.1374999999971</c:v>
                </c:pt>
                <c:pt idx="161">
                  <c:v>-6889.3100859375263</c:v>
                </c:pt>
                <c:pt idx="162">
                  <c:v>-6540.541593750022</c:v>
                </c:pt>
                <c:pt idx="163">
                  <c:v>-6200.8320234375133</c:v>
                </c:pt>
                <c:pt idx="164">
                  <c:v>-5870.1813750000147</c:v>
                </c:pt>
                <c:pt idx="165">
                  <c:v>-5548.5896484375116</c:v>
                </c:pt>
                <c:pt idx="166">
                  <c:v>-5236.0568437500187</c:v>
                </c:pt>
                <c:pt idx="167">
                  <c:v>-4932.5829609375069</c:v>
                </c:pt>
                <c:pt idx="168">
                  <c:v>-4638.1680000000342</c:v>
                </c:pt>
                <c:pt idx="169">
                  <c:v>-4352.8119609375135</c:v>
                </c:pt>
                <c:pt idx="170">
                  <c:v>-4076.5148437500029</c:v>
                </c:pt>
                <c:pt idx="171">
                  <c:v>-3809.2766484375461</c:v>
                </c:pt>
                <c:pt idx="172">
                  <c:v>-3551.0973750000121</c:v>
                </c:pt>
                <c:pt idx="173">
                  <c:v>-3301.9770234375319</c:v>
                </c:pt>
                <c:pt idx="174">
                  <c:v>-3061.9155937500182</c:v>
                </c:pt>
                <c:pt idx="175">
                  <c:v>-2830.9130859375</c:v>
                </c:pt>
                <c:pt idx="176">
                  <c:v>-2608.9695000000356</c:v>
                </c:pt>
                <c:pt idx="177">
                  <c:v>-2396.0848359375086</c:v>
                </c:pt>
                <c:pt idx="178">
                  <c:v>-2192.2590937500354</c:v>
                </c:pt>
                <c:pt idx="179">
                  <c:v>-1997.4922734375286</c:v>
                </c:pt>
                <c:pt idx="180">
                  <c:v>-1811.7843749999884</c:v>
                </c:pt>
                <c:pt idx="181">
                  <c:v>-1635.135398437531</c:v>
                </c:pt>
                <c:pt idx="182">
                  <c:v>-1467.5453437500109</c:v>
                </c:pt>
                <c:pt idx="183">
                  <c:v>-1309.0142109375447</c:v>
                </c:pt>
                <c:pt idx="184">
                  <c:v>-1159.5420000000158</c:v>
                </c:pt>
                <c:pt idx="185">
                  <c:v>-1019.1287109375116</c:v>
                </c:pt>
                <c:pt idx="186">
                  <c:v>-887.77434375000303</c:v>
                </c:pt>
                <c:pt idx="187">
                  <c:v>-765.47889843751909</c:v>
                </c:pt>
                <c:pt idx="188">
                  <c:v>-652.24237500003073</c:v>
                </c:pt>
                <c:pt idx="189">
                  <c:v>-548.06477343750885</c:v>
                </c:pt>
                <c:pt idx="190">
                  <c:v>-452.94609375001164</c:v>
                </c:pt>
                <c:pt idx="191">
                  <c:v>-366.88633593753912</c:v>
                </c:pt>
                <c:pt idx="192">
                  <c:v>-289.88550000003306</c:v>
                </c:pt>
                <c:pt idx="193">
                  <c:v>-221.94358593752258</c:v>
                </c:pt>
                <c:pt idx="194">
                  <c:v>-163.06059375003679</c:v>
                </c:pt>
                <c:pt idx="195">
                  <c:v>-113.23652343748836</c:v>
                </c:pt>
                <c:pt idx="196">
                  <c:v>-72.471375000022817</c:v>
                </c:pt>
                <c:pt idx="197">
                  <c:v>-40.765148437552853</c:v>
                </c:pt>
                <c:pt idx="198">
                  <c:v>-18.117843750020256</c:v>
                </c:pt>
                <c:pt idx="199">
                  <c:v>-4.52946093751234</c:v>
                </c:pt>
                <c:pt idx="20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'SIM Tali Baja'!$V$30</c:f>
              <c:strCache>
                <c:ptCount val="1"/>
                <c:pt idx="0">
                  <c:v>bending_moment_0(i)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Baja'!$B$31:$B$231</c:f>
              <c:numCache>
                <c:formatCode>0.000</c:formatCode>
                <c:ptCount val="2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</c:v>
                </c:pt>
              </c:numCache>
            </c:numRef>
          </c:cat>
          <c:val>
            <c:numRef>
              <c:f>'SIM Tali Baja'!$V$31:$V$231</c:f>
              <c:numCache>
                <c:formatCode>General</c:formatCode>
                <c:ptCount val="201"/>
                <c:pt idx="0">
                  <c:v>0</c:v>
                </c:pt>
                <c:pt idx="1">
                  <c:v>122.625</c:v>
                </c:pt>
                <c:pt idx="2">
                  <c:v>245.25</c:v>
                </c:pt>
                <c:pt idx="3">
                  <c:v>367.875</c:v>
                </c:pt>
                <c:pt idx="4">
                  <c:v>490.5</c:v>
                </c:pt>
                <c:pt idx="5">
                  <c:v>613.125</c:v>
                </c:pt>
                <c:pt idx="6">
                  <c:v>735.75</c:v>
                </c:pt>
                <c:pt idx="7">
                  <c:v>858.375</c:v>
                </c:pt>
                <c:pt idx="8">
                  <c:v>981</c:v>
                </c:pt>
                <c:pt idx="9">
                  <c:v>1103.625</c:v>
                </c:pt>
                <c:pt idx="10">
                  <c:v>1226.25</c:v>
                </c:pt>
                <c:pt idx="11">
                  <c:v>1348.875</c:v>
                </c:pt>
                <c:pt idx="12">
                  <c:v>1471.5</c:v>
                </c:pt>
                <c:pt idx="13">
                  <c:v>1594.125</c:v>
                </c:pt>
                <c:pt idx="14">
                  <c:v>1716.75</c:v>
                </c:pt>
                <c:pt idx="15">
                  <c:v>1839.375</c:v>
                </c:pt>
                <c:pt idx="16">
                  <c:v>1962</c:v>
                </c:pt>
                <c:pt idx="17">
                  <c:v>2084.625</c:v>
                </c:pt>
                <c:pt idx="18">
                  <c:v>2207.25</c:v>
                </c:pt>
                <c:pt idx="19">
                  <c:v>2329.875</c:v>
                </c:pt>
                <c:pt idx="20">
                  <c:v>2452.5</c:v>
                </c:pt>
                <c:pt idx="21">
                  <c:v>2575.125</c:v>
                </c:pt>
                <c:pt idx="22">
                  <c:v>2697.75</c:v>
                </c:pt>
                <c:pt idx="23">
                  <c:v>2820.375</c:v>
                </c:pt>
                <c:pt idx="24">
                  <c:v>2943</c:v>
                </c:pt>
                <c:pt idx="25">
                  <c:v>3065.625</c:v>
                </c:pt>
                <c:pt idx="26">
                  <c:v>3188.25</c:v>
                </c:pt>
                <c:pt idx="27">
                  <c:v>3310.875</c:v>
                </c:pt>
                <c:pt idx="28">
                  <c:v>3433.5</c:v>
                </c:pt>
                <c:pt idx="29">
                  <c:v>3556.125</c:v>
                </c:pt>
                <c:pt idx="30">
                  <c:v>3678.75</c:v>
                </c:pt>
                <c:pt idx="31">
                  <c:v>3801.375</c:v>
                </c:pt>
                <c:pt idx="32">
                  <c:v>3924</c:v>
                </c:pt>
                <c:pt idx="33">
                  <c:v>4046.625</c:v>
                </c:pt>
                <c:pt idx="34">
                  <c:v>4169.25</c:v>
                </c:pt>
                <c:pt idx="35">
                  <c:v>4291.875</c:v>
                </c:pt>
                <c:pt idx="36">
                  <c:v>4414.5</c:v>
                </c:pt>
                <c:pt idx="37">
                  <c:v>4537.125</c:v>
                </c:pt>
                <c:pt idx="38">
                  <c:v>4659.75</c:v>
                </c:pt>
                <c:pt idx="39">
                  <c:v>4782.375</c:v>
                </c:pt>
                <c:pt idx="40">
                  <c:v>4905</c:v>
                </c:pt>
                <c:pt idx="41">
                  <c:v>5027.625</c:v>
                </c:pt>
                <c:pt idx="42">
                  <c:v>5150.25</c:v>
                </c:pt>
                <c:pt idx="43">
                  <c:v>5272.875</c:v>
                </c:pt>
                <c:pt idx="44">
                  <c:v>5395.5</c:v>
                </c:pt>
                <c:pt idx="45">
                  <c:v>5518.125</c:v>
                </c:pt>
                <c:pt idx="46">
                  <c:v>5640.75</c:v>
                </c:pt>
                <c:pt idx="47">
                  <c:v>5763.375</c:v>
                </c:pt>
                <c:pt idx="48">
                  <c:v>5886</c:v>
                </c:pt>
                <c:pt idx="49">
                  <c:v>6008.625</c:v>
                </c:pt>
                <c:pt idx="50">
                  <c:v>6131.25</c:v>
                </c:pt>
                <c:pt idx="51">
                  <c:v>6253.875</c:v>
                </c:pt>
                <c:pt idx="52">
                  <c:v>6376.5</c:v>
                </c:pt>
                <c:pt idx="53">
                  <c:v>6499.125</c:v>
                </c:pt>
                <c:pt idx="54">
                  <c:v>6621.75</c:v>
                </c:pt>
                <c:pt idx="55">
                  <c:v>6744.375</c:v>
                </c:pt>
                <c:pt idx="56">
                  <c:v>6867</c:v>
                </c:pt>
                <c:pt idx="57">
                  <c:v>6989.625</c:v>
                </c:pt>
                <c:pt idx="58">
                  <c:v>7112.25</c:v>
                </c:pt>
                <c:pt idx="59">
                  <c:v>7234.875</c:v>
                </c:pt>
                <c:pt idx="60">
                  <c:v>7357.5</c:v>
                </c:pt>
                <c:pt idx="61">
                  <c:v>7480.125</c:v>
                </c:pt>
                <c:pt idx="62">
                  <c:v>7602.75</c:v>
                </c:pt>
                <c:pt idx="63">
                  <c:v>7725.375</c:v>
                </c:pt>
                <c:pt idx="64">
                  <c:v>7848</c:v>
                </c:pt>
                <c:pt idx="65">
                  <c:v>7970.625</c:v>
                </c:pt>
                <c:pt idx="66">
                  <c:v>8093.25</c:v>
                </c:pt>
                <c:pt idx="67">
                  <c:v>8215.875</c:v>
                </c:pt>
                <c:pt idx="68">
                  <c:v>8338.5</c:v>
                </c:pt>
                <c:pt idx="69">
                  <c:v>8461.125</c:v>
                </c:pt>
                <c:pt idx="70">
                  <c:v>8583.75</c:v>
                </c:pt>
                <c:pt idx="71">
                  <c:v>8706.375</c:v>
                </c:pt>
                <c:pt idx="72">
                  <c:v>8829</c:v>
                </c:pt>
                <c:pt idx="73">
                  <c:v>8951.625</c:v>
                </c:pt>
                <c:pt idx="74">
                  <c:v>9074.25</c:v>
                </c:pt>
                <c:pt idx="75">
                  <c:v>9196.875</c:v>
                </c:pt>
                <c:pt idx="76">
                  <c:v>9319.5</c:v>
                </c:pt>
                <c:pt idx="77">
                  <c:v>9442.125</c:v>
                </c:pt>
                <c:pt idx="78">
                  <c:v>9564.75</c:v>
                </c:pt>
                <c:pt idx="79">
                  <c:v>9687.375</c:v>
                </c:pt>
                <c:pt idx="80">
                  <c:v>9810</c:v>
                </c:pt>
                <c:pt idx="81">
                  <c:v>9932.625</c:v>
                </c:pt>
                <c:pt idx="82">
                  <c:v>10055.25</c:v>
                </c:pt>
                <c:pt idx="83">
                  <c:v>10177.875</c:v>
                </c:pt>
                <c:pt idx="84">
                  <c:v>10300.5</c:v>
                </c:pt>
                <c:pt idx="85">
                  <c:v>10423.125</c:v>
                </c:pt>
                <c:pt idx="86">
                  <c:v>10545.75</c:v>
                </c:pt>
                <c:pt idx="87">
                  <c:v>10668.375</c:v>
                </c:pt>
                <c:pt idx="88">
                  <c:v>10791</c:v>
                </c:pt>
                <c:pt idx="89">
                  <c:v>10913.625</c:v>
                </c:pt>
                <c:pt idx="90">
                  <c:v>11036.25</c:v>
                </c:pt>
                <c:pt idx="91">
                  <c:v>11158.875</c:v>
                </c:pt>
                <c:pt idx="92">
                  <c:v>11281.5</c:v>
                </c:pt>
                <c:pt idx="93">
                  <c:v>11404.125</c:v>
                </c:pt>
                <c:pt idx="94">
                  <c:v>11526.75</c:v>
                </c:pt>
                <c:pt idx="95">
                  <c:v>11649.375</c:v>
                </c:pt>
                <c:pt idx="96">
                  <c:v>11772</c:v>
                </c:pt>
                <c:pt idx="97">
                  <c:v>11894.625</c:v>
                </c:pt>
                <c:pt idx="98">
                  <c:v>12017.25</c:v>
                </c:pt>
                <c:pt idx="99">
                  <c:v>12139.875</c:v>
                </c:pt>
                <c:pt idx="100">
                  <c:v>12262.5</c:v>
                </c:pt>
                <c:pt idx="101">
                  <c:v>12385.125</c:v>
                </c:pt>
                <c:pt idx="102">
                  <c:v>12507.75</c:v>
                </c:pt>
                <c:pt idx="103">
                  <c:v>12630.375</c:v>
                </c:pt>
                <c:pt idx="104">
                  <c:v>12753</c:v>
                </c:pt>
                <c:pt idx="105">
                  <c:v>12875.625</c:v>
                </c:pt>
                <c:pt idx="106">
                  <c:v>12998.25</c:v>
                </c:pt>
                <c:pt idx="107">
                  <c:v>13120.875</c:v>
                </c:pt>
                <c:pt idx="108">
                  <c:v>13243.5</c:v>
                </c:pt>
                <c:pt idx="109">
                  <c:v>13366.125</c:v>
                </c:pt>
                <c:pt idx="110">
                  <c:v>13488.75</c:v>
                </c:pt>
                <c:pt idx="111">
                  <c:v>13611.375</c:v>
                </c:pt>
                <c:pt idx="112">
                  <c:v>13734</c:v>
                </c:pt>
                <c:pt idx="113">
                  <c:v>13856.625</c:v>
                </c:pt>
                <c:pt idx="114">
                  <c:v>13979.25</c:v>
                </c:pt>
                <c:pt idx="115">
                  <c:v>14101.875</c:v>
                </c:pt>
                <c:pt idx="116">
                  <c:v>14224.5</c:v>
                </c:pt>
                <c:pt idx="117">
                  <c:v>14347.125</c:v>
                </c:pt>
                <c:pt idx="118">
                  <c:v>14469.75</c:v>
                </c:pt>
                <c:pt idx="119">
                  <c:v>14592.375</c:v>
                </c:pt>
                <c:pt idx="120">
                  <c:v>14715</c:v>
                </c:pt>
                <c:pt idx="121">
                  <c:v>14347.125</c:v>
                </c:pt>
                <c:pt idx="122">
                  <c:v>13979.25</c:v>
                </c:pt>
                <c:pt idx="123">
                  <c:v>13611.375</c:v>
                </c:pt>
                <c:pt idx="124">
                  <c:v>13243.5</c:v>
                </c:pt>
                <c:pt idx="125">
                  <c:v>12875.625</c:v>
                </c:pt>
                <c:pt idx="126">
                  <c:v>12507.75</c:v>
                </c:pt>
                <c:pt idx="127">
                  <c:v>12139.875</c:v>
                </c:pt>
                <c:pt idx="128">
                  <c:v>11772</c:v>
                </c:pt>
                <c:pt idx="129">
                  <c:v>11404.125</c:v>
                </c:pt>
                <c:pt idx="130">
                  <c:v>11036.25</c:v>
                </c:pt>
                <c:pt idx="131">
                  <c:v>10668.375</c:v>
                </c:pt>
                <c:pt idx="132">
                  <c:v>10300.5</c:v>
                </c:pt>
                <c:pt idx="133">
                  <c:v>9932.625</c:v>
                </c:pt>
                <c:pt idx="134">
                  <c:v>9564.75</c:v>
                </c:pt>
                <c:pt idx="135">
                  <c:v>9196.875</c:v>
                </c:pt>
                <c:pt idx="136">
                  <c:v>8829</c:v>
                </c:pt>
                <c:pt idx="137">
                  <c:v>8461.125</c:v>
                </c:pt>
                <c:pt idx="138">
                  <c:v>8093.25</c:v>
                </c:pt>
                <c:pt idx="139">
                  <c:v>7725.375</c:v>
                </c:pt>
                <c:pt idx="140">
                  <c:v>7357.5</c:v>
                </c:pt>
                <c:pt idx="141">
                  <c:v>6989.625</c:v>
                </c:pt>
                <c:pt idx="142">
                  <c:v>6621.75</c:v>
                </c:pt>
                <c:pt idx="143">
                  <c:v>6253.875</c:v>
                </c:pt>
                <c:pt idx="144">
                  <c:v>5886</c:v>
                </c:pt>
                <c:pt idx="145">
                  <c:v>5518.125</c:v>
                </c:pt>
                <c:pt idx="146">
                  <c:v>5150.25</c:v>
                </c:pt>
                <c:pt idx="147">
                  <c:v>4782.375</c:v>
                </c:pt>
                <c:pt idx="148">
                  <c:v>4414.5</c:v>
                </c:pt>
                <c:pt idx="149">
                  <c:v>4046.625</c:v>
                </c:pt>
                <c:pt idx="150">
                  <c:v>3678.75</c:v>
                </c:pt>
                <c:pt idx="151">
                  <c:v>3310.875</c:v>
                </c:pt>
                <c:pt idx="152">
                  <c:v>2943</c:v>
                </c:pt>
                <c:pt idx="153">
                  <c:v>2575.125</c:v>
                </c:pt>
                <c:pt idx="154">
                  <c:v>2207.25</c:v>
                </c:pt>
                <c:pt idx="155">
                  <c:v>1839.375</c:v>
                </c:pt>
                <c:pt idx="156">
                  <c:v>1471.5</c:v>
                </c:pt>
                <c:pt idx="157">
                  <c:v>1103.625</c:v>
                </c:pt>
                <c:pt idx="158">
                  <c:v>735.75</c:v>
                </c:pt>
                <c:pt idx="159">
                  <c:v>367.875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610176"/>
        <c:axId val="114611712"/>
      </c:lineChart>
      <c:catAx>
        <c:axId val="114610176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11712"/>
        <c:crosses val="autoZero"/>
        <c:auto val="1"/>
        <c:lblAlgn val="ctr"/>
        <c:lblOffset val="100"/>
        <c:noMultiLvlLbl val="0"/>
      </c:catAx>
      <c:valAx>
        <c:axId val="11461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1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 Tali Baja'!$L$30</c:f>
              <c:strCache>
                <c:ptCount val="1"/>
                <c:pt idx="0">
                  <c:v>shear_stress(i)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Baja'!$B$31:$B$231</c:f>
              <c:numCache>
                <c:formatCode>0.000</c:formatCode>
                <c:ptCount val="2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</c:v>
                </c:pt>
              </c:numCache>
            </c:numRef>
          </c:cat>
          <c:val>
            <c:numRef>
              <c:f>'SIM Tali Baja'!$L$31:$L$231</c:f>
              <c:numCache>
                <c:formatCode>General</c:formatCode>
                <c:ptCount val="201"/>
                <c:pt idx="0">
                  <c:v>3088954.5462328764</c:v>
                </c:pt>
                <c:pt idx="1">
                  <c:v>3054065.4466280295</c:v>
                </c:pt>
                <c:pt idx="2">
                  <c:v>3019176.3470231816</c:v>
                </c:pt>
                <c:pt idx="3">
                  <c:v>2984287.2474183352</c:v>
                </c:pt>
                <c:pt idx="4">
                  <c:v>2949398.1478134878</c:v>
                </c:pt>
                <c:pt idx="5">
                  <c:v>2914509.0482086404</c:v>
                </c:pt>
                <c:pt idx="6">
                  <c:v>2879619.948603793</c:v>
                </c:pt>
                <c:pt idx="7">
                  <c:v>2844730.8489989461</c:v>
                </c:pt>
                <c:pt idx="8">
                  <c:v>2809841.7493940992</c:v>
                </c:pt>
                <c:pt idx="9">
                  <c:v>2774952.6497892519</c:v>
                </c:pt>
                <c:pt idx="10">
                  <c:v>2740063.5501844045</c:v>
                </c:pt>
                <c:pt idx="11">
                  <c:v>2705174.4505795576</c:v>
                </c:pt>
                <c:pt idx="12">
                  <c:v>2670285.3509747097</c:v>
                </c:pt>
                <c:pt idx="13">
                  <c:v>2635396.2513698628</c:v>
                </c:pt>
                <c:pt idx="14">
                  <c:v>2600507.1517650159</c:v>
                </c:pt>
                <c:pt idx="15">
                  <c:v>2565618.0521601685</c:v>
                </c:pt>
                <c:pt idx="16">
                  <c:v>2530728.9525553212</c:v>
                </c:pt>
                <c:pt idx="17">
                  <c:v>2495839.8529504733</c:v>
                </c:pt>
                <c:pt idx="18">
                  <c:v>2460950.7533456273</c:v>
                </c:pt>
                <c:pt idx="19">
                  <c:v>2426061.6537407795</c:v>
                </c:pt>
                <c:pt idx="20">
                  <c:v>2391172.5541359321</c:v>
                </c:pt>
                <c:pt idx="21">
                  <c:v>2356283.4545310847</c:v>
                </c:pt>
                <c:pt idx="22">
                  <c:v>2321394.3549262378</c:v>
                </c:pt>
                <c:pt idx="23">
                  <c:v>2286505.2553213909</c:v>
                </c:pt>
                <c:pt idx="24">
                  <c:v>2251616.1557165436</c:v>
                </c:pt>
                <c:pt idx="25">
                  <c:v>2216727.0561116962</c:v>
                </c:pt>
                <c:pt idx="26">
                  <c:v>2181837.9565068493</c:v>
                </c:pt>
                <c:pt idx="27">
                  <c:v>2146948.8569020019</c:v>
                </c:pt>
                <c:pt idx="28">
                  <c:v>2112059.7572971545</c:v>
                </c:pt>
                <c:pt idx="29">
                  <c:v>2077170.6576923076</c:v>
                </c:pt>
                <c:pt idx="30">
                  <c:v>2042281.5580874598</c:v>
                </c:pt>
                <c:pt idx="31">
                  <c:v>2007392.4584826133</c:v>
                </c:pt>
                <c:pt idx="32">
                  <c:v>1972503.3588777657</c:v>
                </c:pt>
                <c:pt idx="33">
                  <c:v>1937614.259272919</c:v>
                </c:pt>
                <c:pt idx="34">
                  <c:v>1902725.1596680714</c:v>
                </c:pt>
                <c:pt idx="35">
                  <c:v>1867836.0600632241</c:v>
                </c:pt>
                <c:pt idx="36">
                  <c:v>1832946.9604583769</c:v>
                </c:pt>
                <c:pt idx="37">
                  <c:v>1798057.8608535295</c:v>
                </c:pt>
                <c:pt idx="38">
                  <c:v>1763168.7612486824</c:v>
                </c:pt>
                <c:pt idx="39">
                  <c:v>1728279.6616438355</c:v>
                </c:pt>
                <c:pt idx="40">
                  <c:v>1693390.5620389883</c:v>
                </c:pt>
                <c:pt idx="41">
                  <c:v>1658501.462434141</c:v>
                </c:pt>
                <c:pt idx="42">
                  <c:v>1623612.3628292936</c:v>
                </c:pt>
                <c:pt idx="43">
                  <c:v>1588723.2632244464</c:v>
                </c:pt>
                <c:pt idx="44">
                  <c:v>1553834.1636195991</c:v>
                </c:pt>
                <c:pt idx="45">
                  <c:v>1518945.0640147524</c:v>
                </c:pt>
                <c:pt idx="46">
                  <c:v>1484055.964409905</c:v>
                </c:pt>
                <c:pt idx="47">
                  <c:v>1449166.8648050576</c:v>
                </c:pt>
                <c:pt idx="48">
                  <c:v>1414277.7652002103</c:v>
                </c:pt>
                <c:pt idx="49">
                  <c:v>1379388.6655953634</c:v>
                </c:pt>
                <c:pt idx="50">
                  <c:v>1344499.565990516</c:v>
                </c:pt>
                <c:pt idx="51">
                  <c:v>1309610.4663856688</c:v>
                </c:pt>
                <c:pt idx="52">
                  <c:v>1274721.3667808215</c:v>
                </c:pt>
                <c:pt idx="53">
                  <c:v>1239832.2671759743</c:v>
                </c:pt>
                <c:pt idx="54">
                  <c:v>1204943.1675711272</c:v>
                </c:pt>
                <c:pt idx="55">
                  <c:v>1170054.06796628</c:v>
                </c:pt>
                <c:pt idx="56">
                  <c:v>1135164.9683614329</c:v>
                </c:pt>
                <c:pt idx="57">
                  <c:v>1100275.8687565853</c:v>
                </c:pt>
                <c:pt idx="58">
                  <c:v>1065386.7691517386</c:v>
                </c:pt>
                <c:pt idx="59">
                  <c:v>1030497.6695468914</c:v>
                </c:pt>
                <c:pt idx="60">
                  <c:v>995608.56994204386</c:v>
                </c:pt>
                <c:pt idx="61">
                  <c:v>960719.4703371966</c:v>
                </c:pt>
                <c:pt idx="62">
                  <c:v>925830.37073234958</c:v>
                </c:pt>
                <c:pt idx="63">
                  <c:v>890941.27112750232</c:v>
                </c:pt>
                <c:pt idx="64">
                  <c:v>856052.17152265506</c:v>
                </c:pt>
                <c:pt idx="65">
                  <c:v>821163.07191780757</c:v>
                </c:pt>
                <c:pt idx="66">
                  <c:v>786273.97231296089</c:v>
                </c:pt>
                <c:pt idx="67">
                  <c:v>751384.87270811317</c:v>
                </c:pt>
                <c:pt idx="68">
                  <c:v>716495.77310326602</c:v>
                </c:pt>
                <c:pt idx="69">
                  <c:v>681606.67349841923</c:v>
                </c:pt>
                <c:pt idx="70">
                  <c:v>646717.57389357185</c:v>
                </c:pt>
                <c:pt idx="71">
                  <c:v>611828.47428872425</c:v>
                </c:pt>
                <c:pt idx="72">
                  <c:v>576939.37468387745</c:v>
                </c:pt>
                <c:pt idx="73">
                  <c:v>542050.27507903019</c:v>
                </c:pt>
                <c:pt idx="74">
                  <c:v>507161.17547418253</c:v>
                </c:pt>
                <c:pt idx="75">
                  <c:v>472272.07586933562</c:v>
                </c:pt>
                <c:pt idx="76">
                  <c:v>437382.97626448848</c:v>
                </c:pt>
                <c:pt idx="77">
                  <c:v>402493.87665964162</c:v>
                </c:pt>
                <c:pt idx="78">
                  <c:v>367604.77705479396</c:v>
                </c:pt>
                <c:pt idx="79">
                  <c:v>332715.6774499467</c:v>
                </c:pt>
                <c:pt idx="80">
                  <c:v>297826.57784509991</c:v>
                </c:pt>
                <c:pt idx="81">
                  <c:v>262937.47824025224</c:v>
                </c:pt>
                <c:pt idx="82">
                  <c:v>228048.37863540542</c:v>
                </c:pt>
                <c:pt idx="83">
                  <c:v>193159.27903055819</c:v>
                </c:pt>
                <c:pt idx="84">
                  <c:v>158270.17942571049</c:v>
                </c:pt>
                <c:pt idx="85">
                  <c:v>123381.0798208637</c:v>
                </c:pt>
                <c:pt idx="86">
                  <c:v>88491.980216016425</c:v>
                </c:pt>
                <c:pt idx="87">
                  <c:v>53602.880611169632</c:v>
                </c:pt>
                <c:pt idx="88">
                  <c:v>18713.781006321944</c:v>
                </c:pt>
                <c:pt idx="89">
                  <c:v>-16175.318598525302</c:v>
                </c:pt>
                <c:pt idx="90">
                  <c:v>-51064.418203372108</c:v>
                </c:pt>
                <c:pt idx="91">
                  <c:v>-85953.517808219796</c:v>
                </c:pt>
                <c:pt idx="92">
                  <c:v>-120842.61741306662</c:v>
                </c:pt>
                <c:pt idx="93">
                  <c:v>-155731.71701791385</c:v>
                </c:pt>
                <c:pt idx="94">
                  <c:v>-190620.81662276151</c:v>
                </c:pt>
                <c:pt idx="95">
                  <c:v>-225509.91622760834</c:v>
                </c:pt>
                <c:pt idx="96">
                  <c:v>-260399.0158324556</c:v>
                </c:pt>
                <c:pt idx="97">
                  <c:v>-295288.1154373028</c:v>
                </c:pt>
                <c:pt idx="98">
                  <c:v>-330177.21504215006</c:v>
                </c:pt>
                <c:pt idx="99">
                  <c:v>-365066.31464699731</c:v>
                </c:pt>
                <c:pt idx="100">
                  <c:v>-399955.41425184457</c:v>
                </c:pt>
                <c:pt idx="101">
                  <c:v>-434844.51385669183</c:v>
                </c:pt>
                <c:pt idx="102">
                  <c:v>-469733.61346153868</c:v>
                </c:pt>
                <c:pt idx="103">
                  <c:v>-504622.71306638629</c:v>
                </c:pt>
                <c:pt idx="104">
                  <c:v>-539511.81267123355</c:v>
                </c:pt>
                <c:pt idx="105">
                  <c:v>-574400.91227608034</c:v>
                </c:pt>
                <c:pt idx="106">
                  <c:v>-609290.01188092807</c:v>
                </c:pt>
                <c:pt idx="107">
                  <c:v>-644179.11148577486</c:v>
                </c:pt>
                <c:pt idx="108">
                  <c:v>-679068.21109062212</c:v>
                </c:pt>
                <c:pt idx="109">
                  <c:v>-713957.31069546985</c:v>
                </c:pt>
                <c:pt idx="110">
                  <c:v>-748846.41030031652</c:v>
                </c:pt>
                <c:pt idx="111">
                  <c:v>-783735.5099051639</c:v>
                </c:pt>
                <c:pt idx="112">
                  <c:v>-818624.60951001069</c:v>
                </c:pt>
                <c:pt idx="113">
                  <c:v>-853513.7091148583</c:v>
                </c:pt>
                <c:pt idx="114">
                  <c:v>-888402.80871970602</c:v>
                </c:pt>
                <c:pt idx="115">
                  <c:v>-923291.90832455282</c:v>
                </c:pt>
                <c:pt idx="116">
                  <c:v>-958181.00792939973</c:v>
                </c:pt>
                <c:pt idx="117">
                  <c:v>-993070.1075342464</c:v>
                </c:pt>
                <c:pt idx="118">
                  <c:v>-1027959.2071390941</c:v>
                </c:pt>
                <c:pt idx="119">
                  <c:v>-1062848.3067439417</c:v>
                </c:pt>
                <c:pt idx="120">
                  <c:v>-2986825.7098261332</c:v>
                </c:pt>
                <c:pt idx="121">
                  <c:v>-3021714.8094309811</c:v>
                </c:pt>
                <c:pt idx="122">
                  <c:v>-3056603.909035828</c:v>
                </c:pt>
                <c:pt idx="123">
                  <c:v>-3091493.0086406749</c:v>
                </c:pt>
                <c:pt idx="124">
                  <c:v>-3126382.1082455222</c:v>
                </c:pt>
                <c:pt idx="125">
                  <c:v>-3161271.2078503692</c:v>
                </c:pt>
                <c:pt idx="126">
                  <c:v>-3196160.3074552165</c:v>
                </c:pt>
                <c:pt idx="127">
                  <c:v>-3231049.4070600634</c:v>
                </c:pt>
                <c:pt idx="128">
                  <c:v>-3265938.5066649113</c:v>
                </c:pt>
                <c:pt idx="129">
                  <c:v>-3300827.6062697582</c:v>
                </c:pt>
                <c:pt idx="130">
                  <c:v>-3335716.7058746056</c:v>
                </c:pt>
                <c:pt idx="131">
                  <c:v>-3370605.8054794529</c:v>
                </c:pt>
                <c:pt idx="132">
                  <c:v>-3405494.9050842994</c:v>
                </c:pt>
                <c:pt idx="133">
                  <c:v>-3440384.0046891468</c:v>
                </c:pt>
                <c:pt idx="134">
                  <c:v>-3475273.1042939946</c:v>
                </c:pt>
                <c:pt idx="135">
                  <c:v>-3510162.203898841</c:v>
                </c:pt>
                <c:pt idx="136">
                  <c:v>-3545051.3035036884</c:v>
                </c:pt>
                <c:pt idx="137">
                  <c:v>-3579940.4031085358</c:v>
                </c:pt>
                <c:pt idx="138">
                  <c:v>-3614829.5027133827</c:v>
                </c:pt>
                <c:pt idx="139">
                  <c:v>-3649718.6023182292</c:v>
                </c:pt>
                <c:pt idx="140">
                  <c:v>-3684607.701923077</c:v>
                </c:pt>
                <c:pt idx="141">
                  <c:v>-3719496.8015279248</c:v>
                </c:pt>
                <c:pt idx="142">
                  <c:v>-3754385.9011327722</c:v>
                </c:pt>
                <c:pt idx="143">
                  <c:v>-3789275.0007376201</c:v>
                </c:pt>
                <c:pt idx="144">
                  <c:v>-3824164.100342466</c:v>
                </c:pt>
                <c:pt idx="145">
                  <c:v>-3859053.1999473125</c:v>
                </c:pt>
                <c:pt idx="146">
                  <c:v>-3893942.2995521608</c:v>
                </c:pt>
                <c:pt idx="147">
                  <c:v>-3928831.3991570091</c:v>
                </c:pt>
                <c:pt idx="148">
                  <c:v>-3963720.4987618565</c:v>
                </c:pt>
                <c:pt idx="149">
                  <c:v>-3998609.5983667015</c:v>
                </c:pt>
                <c:pt idx="150">
                  <c:v>-4033498.6979715498</c:v>
                </c:pt>
                <c:pt idx="151">
                  <c:v>-4068387.7975763972</c:v>
                </c:pt>
                <c:pt idx="152">
                  <c:v>-4103276.8971812446</c:v>
                </c:pt>
                <c:pt idx="153">
                  <c:v>-4138165.9967860919</c:v>
                </c:pt>
                <c:pt idx="154">
                  <c:v>-4173055.0963909379</c:v>
                </c:pt>
                <c:pt idx="155">
                  <c:v>-4207944.1959957853</c:v>
                </c:pt>
                <c:pt idx="156">
                  <c:v>-4242833.2956006331</c:v>
                </c:pt>
                <c:pt idx="157">
                  <c:v>-4277722.39520548</c:v>
                </c:pt>
                <c:pt idx="158">
                  <c:v>-4312611.4948103279</c:v>
                </c:pt>
                <c:pt idx="159">
                  <c:v>-4347500.5944151748</c:v>
                </c:pt>
                <c:pt idx="160">
                  <c:v>1395563.984193889</c:v>
                </c:pt>
                <c:pt idx="161">
                  <c:v>1360674.8845890411</c:v>
                </c:pt>
                <c:pt idx="162">
                  <c:v>1325785.7849841935</c:v>
                </c:pt>
                <c:pt idx="163">
                  <c:v>1290896.6853793468</c:v>
                </c:pt>
                <c:pt idx="164">
                  <c:v>1256007.5857744999</c:v>
                </c:pt>
                <c:pt idx="165">
                  <c:v>1221118.4861696523</c:v>
                </c:pt>
                <c:pt idx="166">
                  <c:v>1186229.3865648054</c:v>
                </c:pt>
                <c:pt idx="167">
                  <c:v>1151340.2869599578</c:v>
                </c:pt>
                <c:pt idx="168">
                  <c:v>1116451.18735511</c:v>
                </c:pt>
                <c:pt idx="169">
                  <c:v>1081562.087750264</c:v>
                </c:pt>
                <c:pt idx="170">
                  <c:v>1046672.9881454165</c:v>
                </c:pt>
                <c:pt idx="171">
                  <c:v>1011783.8885405689</c:v>
                </c:pt>
                <c:pt idx="172">
                  <c:v>976894.78893572197</c:v>
                </c:pt>
                <c:pt idx="173">
                  <c:v>942005.68933087436</c:v>
                </c:pt>
                <c:pt idx="174">
                  <c:v>907116.58972602838</c:v>
                </c:pt>
                <c:pt idx="175">
                  <c:v>872227.49012118077</c:v>
                </c:pt>
                <c:pt idx="176">
                  <c:v>837338.39051633293</c:v>
                </c:pt>
                <c:pt idx="177">
                  <c:v>802449.29091148532</c:v>
                </c:pt>
                <c:pt idx="178">
                  <c:v>767560.19130663853</c:v>
                </c:pt>
                <c:pt idx="179">
                  <c:v>732671.09170179162</c:v>
                </c:pt>
                <c:pt idx="180">
                  <c:v>697781.99209694494</c:v>
                </c:pt>
                <c:pt idx="181">
                  <c:v>662892.89249209722</c:v>
                </c:pt>
                <c:pt idx="182">
                  <c:v>628003.7928872495</c:v>
                </c:pt>
                <c:pt idx="183">
                  <c:v>593114.69328240189</c:v>
                </c:pt>
                <c:pt idx="184">
                  <c:v>558225.59367755591</c:v>
                </c:pt>
                <c:pt idx="185">
                  <c:v>523336.49407270824</c:v>
                </c:pt>
                <c:pt idx="186">
                  <c:v>488447.39446786145</c:v>
                </c:pt>
                <c:pt idx="187">
                  <c:v>453558.29486301384</c:v>
                </c:pt>
                <c:pt idx="188">
                  <c:v>418669.19525816612</c:v>
                </c:pt>
                <c:pt idx="189">
                  <c:v>383780.09565332014</c:v>
                </c:pt>
                <c:pt idx="190">
                  <c:v>348890.99604847247</c:v>
                </c:pt>
                <c:pt idx="191">
                  <c:v>314001.89644362475</c:v>
                </c:pt>
                <c:pt idx="192">
                  <c:v>279112.79683877795</c:v>
                </c:pt>
                <c:pt idx="193">
                  <c:v>244223.69723393026</c:v>
                </c:pt>
                <c:pt idx="194">
                  <c:v>209334.59762908347</c:v>
                </c:pt>
                <c:pt idx="195">
                  <c:v>174445.49802423667</c:v>
                </c:pt>
                <c:pt idx="196">
                  <c:v>139556.39841938898</c:v>
                </c:pt>
                <c:pt idx="197">
                  <c:v>104667.2988145413</c:v>
                </c:pt>
                <c:pt idx="198">
                  <c:v>69778.199209694489</c:v>
                </c:pt>
                <c:pt idx="199">
                  <c:v>34889.099604847681</c:v>
                </c:pt>
                <c:pt idx="20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'SIM Tali Baja'!$Y$30</c:f>
              <c:strCache>
                <c:ptCount val="1"/>
                <c:pt idx="0">
                  <c:v>shear_stress_0(i)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Baja'!$B$31:$B$231</c:f>
              <c:numCache>
                <c:formatCode>0.000</c:formatCode>
                <c:ptCount val="2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</c:v>
                </c:pt>
              </c:numCache>
            </c:numRef>
          </c:cat>
          <c:val>
            <c:numRef>
              <c:f>'SIM Tali Baja'!$Y$31:$Y$231</c:f>
              <c:numCache>
                <c:formatCode>General</c:formatCode>
                <c:ptCount val="201"/>
                <c:pt idx="0">
                  <c:v>4722.7207586933619</c:v>
                </c:pt>
                <c:pt idx="1">
                  <c:v>4722.7207586933619</c:v>
                </c:pt>
                <c:pt idx="2">
                  <c:v>4722.7207586933619</c:v>
                </c:pt>
                <c:pt idx="3">
                  <c:v>4722.7207586933619</c:v>
                </c:pt>
                <c:pt idx="4">
                  <c:v>4722.7207586933619</c:v>
                </c:pt>
                <c:pt idx="5">
                  <c:v>4722.7207586933619</c:v>
                </c:pt>
                <c:pt idx="6">
                  <c:v>4722.7207586933619</c:v>
                </c:pt>
                <c:pt idx="7">
                  <c:v>4722.7207586933619</c:v>
                </c:pt>
                <c:pt idx="8">
                  <c:v>4722.7207586933619</c:v>
                </c:pt>
                <c:pt idx="9">
                  <c:v>4722.7207586933619</c:v>
                </c:pt>
                <c:pt idx="10">
                  <c:v>4722.7207586933619</c:v>
                </c:pt>
                <c:pt idx="11">
                  <c:v>4722.7207586933619</c:v>
                </c:pt>
                <c:pt idx="12">
                  <c:v>4722.7207586933619</c:v>
                </c:pt>
                <c:pt idx="13">
                  <c:v>4722.7207586933619</c:v>
                </c:pt>
                <c:pt idx="14">
                  <c:v>4722.7207586933619</c:v>
                </c:pt>
                <c:pt idx="15">
                  <c:v>4722.7207586933619</c:v>
                </c:pt>
                <c:pt idx="16">
                  <c:v>4722.7207586933619</c:v>
                </c:pt>
                <c:pt idx="17">
                  <c:v>4722.7207586933619</c:v>
                </c:pt>
                <c:pt idx="18">
                  <c:v>4722.7207586933619</c:v>
                </c:pt>
                <c:pt idx="19">
                  <c:v>4722.7207586933619</c:v>
                </c:pt>
                <c:pt idx="20">
                  <c:v>4722.7207586933619</c:v>
                </c:pt>
                <c:pt idx="21">
                  <c:v>4722.7207586933619</c:v>
                </c:pt>
                <c:pt idx="22">
                  <c:v>4722.7207586933619</c:v>
                </c:pt>
                <c:pt idx="23">
                  <c:v>4722.7207586933619</c:v>
                </c:pt>
                <c:pt idx="24">
                  <c:v>4722.7207586933619</c:v>
                </c:pt>
                <c:pt idx="25">
                  <c:v>4722.7207586933619</c:v>
                </c:pt>
                <c:pt idx="26">
                  <c:v>4722.7207586933619</c:v>
                </c:pt>
                <c:pt idx="27">
                  <c:v>4722.7207586933619</c:v>
                </c:pt>
                <c:pt idx="28">
                  <c:v>4722.7207586933619</c:v>
                </c:pt>
                <c:pt idx="29">
                  <c:v>4722.7207586933619</c:v>
                </c:pt>
                <c:pt idx="30">
                  <c:v>4722.7207586933619</c:v>
                </c:pt>
                <c:pt idx="31">
                  <c:v>4722.7207586933619</c:v>
                </c:pt>
                <c:pt idx="32">
                  <c:v>4722.7207586933619</c:v>
                </c:pt>
                <c:pt idx="33">
                  <c:v>4722.7207586933619</c:v>
                </c:pt>
                <c:pt idx="34">
                  <c:v>4722.7207586933619</c:v>
                </c:pt>
                <c:pt idx="35">
                  <c:v>4722.7207586933619</c:v>
                </c:pt>
                <c:pt idx="36">
                  <c:v>4722.7207586933619</c:v>
                </c:pt>
                <c:pt idx="37">
                  <c:v>4722.7207586933619</c:v>
                </c:pt>
                <c:pt idx="38">
                  <c:v>4722.7207586933619</c:v>
                </c:pt>
                <c:pt idx="39">
                  <c:v>4722.7207586933619</c:v>
                </c:pt>
                <c:pt idx="40">
                  <c:v>4722.7207586933619</c:v>
                </c:pt>
                <c:pt idx="41">
                  <c:v>4722.7207586933619</c:v>
                </c:pt>
                <c:pt idx="42">
                  <c:v>4722.7207586933619</c:v>
                </c:pt>
                <c:pt idx="43">
                  <c:v>4722.7207586933619</c:v>
                </c:pt>
                <c:pt idx="44">
                  <c:v>4722.7207586933619</c:v>
                </c:pt>
                <c:pt idx="45">
                  <c:v>4722.7207586933619</c:v>
                </c:pt>
                <c:pt idx="46">
                  <c:v>4722.7207586933619</c:v>
                </c:pt>
                <c:pt idx="47">
                  <c:v>4722.7207586933619</c:v>
                </c:pt>
                <c:pt idx="48">
                  <c:v>4722.7207586933619</c:v>
                </c:pt>
                <c:pt idx="49">
                  <c:v>4722.7207586933619</c:v>
                </c:pt>
                <c:pt idx="50">
                  <c:v>4722.7207586933619</c:v>
                </c:pt>
                <c:pt idx="51">
                  <c:v>4722.7207586933619</c:v>
                </c:pt>
                <c:pt idx="52">
                  <c:v>4722.7207586933619</c:v>
                </c:pt>
                <c:pt idx="53">
                  <c:v>4722.7207586933619</c:v>
                </c:pt>
                <c:pt idx="54">
                  <c:v>4722.7207586933619</c:v>
                </c:pt>
                <c:pt idx="55">
                  <c:v>4722.7207586933619</c:v>
                </c:pt>
                <c:pt idx="56">
                  <c:v>4722.7207586933619</c:v>
                </c:pt>
                <c:pt idx="57">
                  <c:v>4722.7207586933619</c:v>
                </c:pt>
                <c:pt idx="58">
                  <c:v>4722.7207586933619</c:v>
                </c:pt>
                <c:pt idx="59">
                  <c:v>4722.7207586933619</c:v>
                </c:pt>
                <c:pt idx="60">
                  <c:v>4722.7207586933619</c:v>
                </c:pt>
                <c:pt idx="61">
                  <c:v>4722.7207586933619</c:v>
                </c:pt>
                <c:pt idx="62">
                  <c:v>4722.7207586933619</c:v>
                </c:pt>
                <c:pt idx="63">
                  <c:v>4722.7207586933619</c:v>
                </c:pt>
                <c:pt idx="64">
                  <c:v>4722.7207586933619</c:v>
                </c:pt>
                <c:pt idx="65">
                  <c:v>4722.7207586933619</c:v>
                </c:pt>
                <c:pt idx="66">
                  <c:v>4722.7207586933619</c:v>
                </c:pt>
                <c:pt idx="67">
                  <c:v>4722.7207586933619</c:v>
                </c:pt>
                <c:pt idx="68">
                  <c:v>4722.7207586933619</c:v>
                </c:pt>
                <c:pt idx="69">
                  <c:v>4722.7207586933619</c:v>
                </c:pt>
                <c:pt idx="70">
                  <c:v>4722.7207586933619</c:v>
                </c:pt>
                <c:pt idx="71">
                  <c:v>4722.7207586933619</c:v>
                </c:pt>
                <c:pt idx="72">
                  <c:v>4722.7207586933619</c:v>
                </c:pt>
                <c:pt idx="73">
                  <c:v>4722.7207586933619</c:v>
                </c:pt>
                <c:pt idx="74">
                  <c:v>4722.7207586933619</c:v>
                </c:pt>
                <c:pt idx="75">
                  <c:v>4722.7207586933619</c:v>
                </c:pt>
                <c:pt idx="76">
                  <c:v>4722.7207586933619</c:v>
                </c:pt>
                <c:pt idx="77">
                  <c:v>4722.7207586933619</c:v>
                </c:pt>
                <c:pt idx="78">
                  <c:v>4722.7207586933619</c:v>
                </c:pt>
                <c:pt idx="79">
                  <c:v>4722.7207586933619</c:v>
                </c:pt>
                <c:pt idx="80">
                  <c:v>4722.7207586933619</c:v>
                </c:pt>
                <c:pt idx="81">
                  <c:v>4722.7207586933619</c:v>
                </c:pt>
                <c:pt idx="82">
                  <c:v>4722.7207586933619</c:v>
                </c:pt>
                <c:pt idx="83">
                  <c:v>4722.7207586933619</c:v>
                </c:pt>
                <c:pt idx="84">
                  <c:v>4722.7207586933619</c:v>
                </c:pt>
                <c:pt idx="85">
                  <c:v>4722.7207586933619</c:v>
                </c:pt>
                <c:pt idx="86">
                  <c:v>4722.7207586933619</c:v>
                </c:pt>
                <c:pt idx="87">
                  <c:v>4722.7207586933619</c:v>
                </c:pt>
                <c:pt idx="88">
                  <c:v>4722.7207586933619</c:v>
                </c:pt>
                <c:pt idx="89">
                  <c:v>4722.7207586933619</c:v>
                </c:pt>
                <c:pt idx="90">
                  <c:v>4722.7207586933619</c:v>
                </c:pt>
                <c:pt idx="91">
                  <c:v>4722.7207586933619</c:v>
                </c:pt>
                <c:pt idx="92">
                  <c:v>4722.7207586933619</c:v>
                </c:pt>
                <c:pt idx="93">
                  <c:v>4722.7207586933619</c:v>
                </c:pt>
                <c:pt idx="94">
                  <c:v>4722.7207586933619</c:v>
                </c:pt>
                <c:pt idx="95">
                  <c:v>4722.7207586933619</c:v>
                </c:pt>
                <c:pt idx="96">
                  <c:v>4722.7207586933619</c:v>
                </c:pt>
                <c:pt idx="97">
                  <c:v>4722.7207586933619</c:v>
                </c:pt>
                <c:pt idx="98">
                  <c:v>4722.7207586933619</c:v>
                </c:pt>
                <c:pt idx="99">
                  <c:v>4722.7207586933619</c:v>
                </c:pt>
                <c:pt idx="100">
                  <c:v>4722.7207586933619</c:v>
                </c:pt>
                <c:pt idx="101">
                  <c:v>4722.7207586933619</c:v>
                </c:pt>
                <c:pt idx="102">
                  <c:v>4722.7207586933619</c:v>
                </c:pt>
                <c:pt idx="103">
                  <c:v>4722.7207586933619</c:v>
                </c:pt>
                <c:pt idx="104">
                  <c:v>4722.7207586933619</c:v>
                </c:pt>
                <c:pt idx="105">
                  <c:v>4722.7207586933619</c:v>
                </c:pt>
                <c:pt idx="106">
                  <c:v>4722.7207586933619</c:v>
                </c:pt>
                <c:pt idx="107">
                  <c:v>4722.7207586933619</c:v>
                </c:pt>
                <c:pt idx="108">
                  <c:v>4722.7207586933619</c:v>
                </c:pt>
                <c:pt idx="109">
                  <c:v>4722.7207586933619</c:v>
                </c:pt>
                <c:pt idx="110">
                  <c:v>4722.7207586933619</c:v>
                </c:pt>
                <c:pt idx="111">
                  <c:v>4722.7207586933619</c:v>
                </c:pt>
                <c:pt idx="112">
                  <c:v>4722.7207586933619</c:v>
                </c:pt>
                <c:pt idx="113">
                  <c:v>4722.7207586933619</c:v>
                </c:pt>
                <c:pt idx="114">
                  <c:v>4722.7207586933619</c:v>
                </c:pt>
                <c:pt idx="115">
                  <c:v>4722.7207586933619</c:v>
                </c:pt>
                <c:pt idx="116">
                  <c:v>4722.7207586933619</c:v>
                </c:pt>
                <c:pt idx="117">
                  <c:v>4722.7207586933619</c:v>
                </c:pt>
                <c:pt idx="118">
                  <c:v>4722.7207586933619</c:v>
                </c:pt>
                <c:pt idx="119">
                  <c:v>4722.7207586933619</c:v>
                </c:pt>
                <c:pt idx="120">
                  <c:v>-14168.162276080084</c:v>
                </c:pt>
                <c:pt idx="121">
                  <c:v>-14168.162276080084</c:v>
                </c:pt>
                <c:pt idx="122">
                  <c:v>-14168.162276080084</c:v>
                </c:pt>
                <c:pt idx="123">
                  <c:v>-14168.162276080084</c:v>
                </c:pt>
                <c:pt idx="124">
                  <c:v>-14168.162276080084</c:v>
                </c:pt>
                <c:pt idx="125">
                  <c:v>-14168.162276080084</c:v>
                </c:pt>
                <c:pt idx="126">
                  <c:v>-14168.162276080084</c:v>
                </c:pt>
                <c:pt idx="127">
                  <c:v>-14168.162276080084</c:v>
                </c:pt>
                <c:pt idx="128">
                  <c:v>-14168.162276080084</c:v>
                </c:pt>
                <c:pt idx="129">
                  <c:v>-14168.162276080084</c:v>
                </c:pt>
                <c:pt idx="130">
                  <c:v>-14168.162276080084</c:v>
                </c:pt>
                <c:pt idx="131">
                  <c:v>-14168.162276080084</c:v>
                </c:pt>
                <c:pt idx="132">
                  <c:v>-14168.162276080084</c:v>
                </c:pt>
                <c:pt idx="133">
                  <c:v>-14168.162276080084</c:v>
                </c:pt>
                <c:pt idx="134">
                  <c:v>-14168.162276080084</c:v>
                </c:pt>
                <c:pt idx="135">
                  <c:v>-14168.162276080084</c:v>
                </c:pt>
                <c:pt idx="136">
                  <c:v>-14168.162276080084</c:v>
                </c:pt>
                <c:pt idx="137">
                  <c:v>-14168.162276080084</c:v>
                </c:pt>
                <c:pt idx="138">
                  <c:v>-14168.162276080084</c:v>
                </c:pt>
                <c:pt idx="139">
                  <c:v>-14168.162276080084</c:v>
                </c:pt>
                <c:pt idx="140">
                  <c:v>-14168.162276080084</c:v>
                </c:pt>
                <c:pt idx="141">
                  <c:v>-14168.162276080084</c:v>
                </c:pt>
                <c:pt idx="142">
                  <c:v>-14168.162276080084</c:v>
                </c:pt>
                <c:pt idx="143">
                  <c:v>-14168.162276080084</c:v>
                </c:pt>
                <c:pt idx="144">
                  <c:v>-14168.162276080084</c:v>
                </c:pt>
                <c:pt idx="145">
                  <c:v>-14168.162276080084</c:v>
                </c:pt>
                <c:pt idx="146">
                  <c:v>-14168.162276080084</c:v>
                </c:pt>
                <c:pt idx="147">
                  <c:v>-14168.162276080084</c:v>
                </c:pt>
                <c:pt idx="148">
                  <c:v>-14168.162276080084</c:v>
                </c:pt>
                <c:pt idx="149">
                  <c:v>-14168.162276080084</c:v>
                </c:pt>
                <c:pt idx="150">
                  <c:v>-14168.162276080084</c:v>
                </c:pt>
                <c:pt idx="151">
                  <c:v>-14168.162276080084</c:v>
                </c:pt>
                <c:pt idx="152">
                  <c:v>-14168.162276080084</c:v>
                </c:pt>
                <c:pt idx="153">
                  <c:v>-14168.162276080084</c:v>
                </c:pt>
                <c:pt idx="154">
                  <c:v>-14168.162276080084</c:v>
                </c:pt>
                <c:pt idx="155">
                  <c:v>-14168.162276080084</c:v>
                </c:pt>
                <c:pt idx="156">
                  <c:v>-14168.162276080084</c:v>
                </c:pt>
                <c:pt idx="157">
                  <c:v>-14168.162276080084</c:v>
                </c:pt>
                <c:pt idx="158">
                  <c:v>-14168.162276080084</c:v>
                </c:pt>
                <c:pt idx="159">
                  <c:v>-14168.162276080084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645248"/>
        <c:axId val="114651136"/>
      </c:lineChart>
      <c:catAx>
        <c:axId val="114645248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51136"/>
        <c:crosses val="autoZero"/>
        <c:auto val="1"/>
        <c:lblAlgn val="ctr"/>
        <c:lblOffset val="100"/>
        <c:noMultiLvlLbl val="0"/>
      </c:catAx>
      <c:valAx>
        <c:axId val="11465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4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155666</xdr:colOff>
      <xdr:row>10</xdr:row>
      <xdr:rowOff>16871</xdr:rowOff>
    </xdr:from>
    <xdr:to>
      <xdr:col>31</xdr:col>
      <xdr:colOff>207918</xdr:colOff>
      <xdr:row>25</xdr:row>
      <xdr:rowOff>16871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</xdr:colOff>
      <xdr:row>10</xdr:row>
      <xdr:rowOff>64770</xdr:rowOff>
    </xdr:from>
    <xdr:to>
      <xdr:col>8</xdr:col>
      <xdr:colOff>716280</xdr:colOff>
      <xdr:row>25</xdr:row>
      <xdr:rowOff>137160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746760</xdr:colOff>
      <xdr:row>10</xdr:row>
      <xdr:rowOff>64770</xdr:rowOff>
    </xdr:from>
    <xdr:to>
      <xdr:col>12</xdr:col>
      <xdr:colOff>708660</xdr:colOff>
      <xdr:row>25</xdr:row>
      <xdr:rowOff>137160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10</xdr:row>
      <xdr:rowOff>53340</xdr:rowOff>
    </xdr:from>
    <xdr:to>
      <xdr:col>17</xdr:col>
      <xdr:colOff>419100</xdr:colOff>
      <xdr:row>25</xdr:row>
      <xdr:rowOff>129540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91440</xdr:colOff>
      <xdr:row>10</xdr:row>
      <xdr:rowOff>30480</xdr:rowOff>
    </xdr:from>
    <xdr:to>
      <xdr:col>27</xdr:col>
      <xdr:colOff>403860</xdr:colOff>
      <xdr:row>25</xdr:row>
      <xdr:rowOff>125730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2</xdr:row>
      <xdr:rowOff>76200</xdr:rowOff>
    </xdr:from>
    <xdr:to>
      <xdr:col>11</xdr:col>
      <xdr:colOff>228600</xdr:colOff>
      <xdr:row>24</xdr:row>
      <xdr:rowOff>120650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571500</xdr:colOff>
      <xdr:row>4</xdr:row>
      <xdr:rowOff>120648</xdr:rowOff>
    </xdr:from>
    <xdr:to>
      <xdr:col>19</xdr:col>
      <xdr:colOff>139700</xdr:colOff>
      <xdr:row>25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356508</xdr:colOff>
      <xdr:row>1</xdr:row>
      <xdr:rowOff>20864</xdr:rowOff>
    </xdr:from>
    <xdr:to>
      <xdr:col>24</xdr:col>
      <xdr:colOff>216808</xdr:colOff>
      <xdr:row>15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340177</xdr:colOff>
      <xdr:row>16</xdr:row>
      <xdr:rowOff>9524</xdr:rowOff>
    </xdr:from>
    <xdr:to>
      <xdr:col>24</xdr:col>
      <xdr:colOff>217714</xdr:colOff>
      <xdr:row>27</xdr:row>
      <xdr:rowOff>176893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421821</xdr:colOff>
      <xdr:row>7</xdr:row>
      <xdr:rowOff>9524</xdr:rowOff>
    </xdr:from>
    <xdr:to>
      <xdr:col>28</xdr:col>
      <xdr:colOff>380999</xdr:colOff>
      <xdr:row>21</xdr:row>
      <xdr:rowOff>85724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204107</xdr:colOff>
      <xdr:row>6</xdr:row>
      <xdr:rowOff>131988</xdr:rowOff>
    </xdr:from>
    <xdr:to>
      <xdr:col>35</xdr:col>
      <xdr:colOff>204107</xdr:colOff>
      <xdr:row>21</xdr:row>
      <xdr:rowOff>17688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12"/>
  <sheetViews>
    <sheetView topLeftCell="P1" workbookViewId="0">
      <selection activeCell="Z8" sqref="Z8"/>
    </sheetView>
  </sheetViews>
  <sheetFormatPr defaultColWidth="8.85546875" defaultRowHeight="15" x14ac:dyDescent="0.25"/>
  <cols>
    <col min="1" max="1" width="9.140625" style="1" bestFit="1" customWidth="1"/>
    <col min="2" max="2" width="9.140625" style="1" customWidth="1"/>
    <col min="3" max="4" width="7.42578125" style="1" bestFit="1" customWidth="1"/>
    <col min="5" max="5" width="15.85546875" style="1" bestFit="1" customWidth="1"/>
    <col min="6" max="6" width="15.85546875" style="1" customWidth="1"/>
    <col min="7" max="7" width="15.42578125" style="2" bestFit="1" customWidth="1"/>
    <col min="8" max="13" width="12.42578125" style="6" customWidth="1"/>
    <col min="14" max="14" width="18.140625" style="1" customWidth="1"/>
    <col min="15" max="15" width="8.85546875" style="1" customWidth="1"/>
    <col min="16" max="18" width="8.85546875" style="1"/>
    <col min="19" max="19" width="7.42578125" style="1" customWidth="1"/>
    <col min="20" max="20" width="11.85546875" style="1" customWidth="1"/>
    <col min="21" max="21" width="8.85546875" style="1"/>
    <col min="22" max="22" width="11.42578125" style="1" customWidth="1"/>
    <col min="23" max="23" width="8.85546875" style="1"/>
    <col min="24" max="24" width="15.7109375" style="1" bestFit="1" customWidth="1"/>
    <col min="25" max="25" width="12.85546875" style="1" bestFit="1" customWidth="1"/>
    <col min="26" max="27" width="18" style="1" bestFit="1" customWidth="1"/>
    <col min="28" max="28" width="16.140625" style="1" bestFit="1" customWidth="1"/>
    <col min="29" max="29" width="14.42578125" style="1" bestFit="1" customWidth="1"/>
    <col min="30" max="33" width="8.85546875" style="1"/>
    <col min="34" max="34" width="11.140625" style="1" customWidth="1"/>
    <col min="35" max="35" width="12.7109375" style="1" customWidth="1"/>
    <col min="36" max="36" width="11.42578125" style="1" customWidth="1"/>
    <col min="37" max="38" width="11.85546875" style="1" customWidth="1"/>
    <col min="39" max="40" width="8.85546875" style="1"/>
    <col min="41" max="43" width="9.140625" style="1" bestFit="1" customWidth="1"/>
    <col min="44" max="16384" width="8.85546875" style="1"/>
  </cols>
  <sheetData>
    <row r="1" spans="1:43" s="5" customFormat="1" ht="57.6" customHeight="1" x14ac:dyDescent="0.25">
      <c r="A1" s="68" t="s">
        <v>3</v>
      </c>
      <c r="B1" s="68" t="s">
        <v>0</v>
      </c>
      <c r="C1" s="67" t="s">
        <v>1</v>
      </c>
      <c r="D1" s="68" t="s">
        <v>2</v>
      </c>
      <c r="E1" s="70" t="s">
        <v>19</v>
      </c>
      <c r="F1" s="70" t="s">
        <v>26</v>
      </c>
      <c r="G1" s="69" t="s">
        <v>18</v>
      </c>
      <c r="H1" s="65" t="s">
        <v>24</v>
      </c>
      <c r="I1" s="65" t="s">
        <v>21</v>
      </c>
      <c r="J1" s="65" t="s">
        <v>22</v>
      </c>
      <c r="K1" s="65" t="s">
        <v>23</v>
      </c>
      <c r="L1" s="65" t="s">
        <v>25</v>
      </c>
      <c r="M1" s="65" t="s">
        <v>28</v>
      </c>
      <c r="N1" s="67" t="s">
        <v>4</v>
      </c>
      <c r="O1" s="67" t="s">
        <v>9</v>
      </c>
      <c r="P1" s="67" t="s">
        <v>10</v>
      </c>
      <c r="Q1" s="67" t="s">
        <v>11</v>
      </c>
      <c r="R1" s="67" t="s">
        <v>12</v>
      </c>
      <c r="S1" s="64" t="s">
        <v>13</v>
      </c>
      <c r="T1" s="64"/>
      <c r="U1" s="64"/>
      <c r="V1" s="64"/>
      <c r="W1" s="64"/>
      <c r="X1" s="64" t="s">
        <v>15</v>
      </c>
      <c r="Y1" s="64"/>
      <c r="Z1" s="64"/>
      <c r="AA1" s="64"/>
      <c r="AB1" s="64"/>
      <c r="AC1" s="64" t="s">
        <v>16</v>
      </c>
      <c r="AD1" s="64"/>
      <c r="AE1" s="64"/>
      <c r="AF1" s="64"/>
      <c r="AG1" s="64"/>
      <c r="AH1" s="64" t="s">
        <v>17</v>
      </c>
      <c r="AI1" s="64"/>
      <c r="AJ1" s="64"/>
      <c r="AK1" s="64"/>
      <c r="AL1" s="64"/>
      <c r="AM1" s="64" t="s">
        <v>29</v>
      </c>
      <c r="AN1" s="64"/>
      <c r="AO1" s="64"/>
      <c r="AP1" s="64"/>
      <c r="AQ1" s="64"/>
    </row>
    <row r="2" spans="1:43" s="4" customFormat="1" x14ac:dyDescent="0.25">
      <c r="A2" s="68"/>
      <c r="B2" s="68"/>
      <c r="C2" s="67"/>
      <c r="D2" s="68"/>
      <c r="E2" s="71"/>
      <c r="F2" s="71"/>
      <c r="G2" s="69"/>
      <c r="H2" s="66"/>
      <c r="I2" s="66"/>
      <c r="J2" s="66"/>
      <c r="K2" s="66"/>
      <c r="L2" s="66"/>
      <c r="M2" s="66"/>
      <c r="N2" s="67"/>
      <c r="O2" s="67"/>
      <c r="P2" s="67"/>
      <c r="Q2" s="67"/>
      <c r="R2" s="67"/>
      <c r="S2" s="3" t="s">
        <v>5</v>
      </c>
      <c r="T2" s="3" t="s">
        <v>14</v>
      </c>
      <c r="U2" s="3" t="s">
        <v>6</v>
      </c>
      <c r="V2" s="3" t="s">
        <v>8</v>
      </c>
      <c r="W2" s="3" t="s">
        <v>7</v>
      </c>
      <c r="X2" s="3" t="s">
        <v>5</v>
      </c>
      <c r="Y2" s="3" t="s">
        <v>14</v>
      </c>
      <c r="Z2" s="3" t="s">
        <v>6</v>
      </c>
      <c r="AA2" s="3" t="s">
        <v>8</v>
      </c>
      <c r="AB2" s="3" t="s">
        <v>7</v>
      </c>
      <c r="AC2" s="3" t="s">
        <v>5</v>
      </c>
      <c r="AD2" s="3" t="s">
        <v>14</v>
      </c>
      <c r="AE2" s="3" t="s">
        <v>6</v>
      </c>
      <c r="AF2" s="3" t="s">
        <v>8</v>
      </c>
      <c r="AG2" s="3" t="s">
        <v>7</v>
      </c>
      <c r="AH2" s="3" t="s">
        <v>5</v>
      </c>
      <c r="AI2" s="3" t="s">
        <v>14</v>
      </c>
      <c r="AJ2" s="3" t="s">
        <v>6</v>
      </c>
      <c r="AK2" s="3" t="s">
        <v>8</v>
      </c>
      <c r="AL2" s="3" t="s">
        <v>7</v>
      </c>
      <c r="AM2" s="3" t="s">
        <v>5</v>
      </c>
      <c r="AN2" s="3" t="s">
        <v>14</v>
      </c>
      <c r="AO2" s="3" t="s">
        <v>6</v>
      </c>
      <c r="AP2" s="3" t="s">
        <v>8</v>
      </c>
      <c r="AQ2" s="3" t="s">
        <v>7</v>
      </c>
    </row>
    <row r="3" spans="1:43" x14ac:dyDescent="0.25">
      <c r="A3" s="1">
        <v>1</v>
      </c>
      <c r="B3" s="1">
        <v>1</v>
      </c>
      <c r="C3" s="1">
        <f>B3*9.8</f>
        <v>9.8000000000000007</v>
      </c>
      <c r="D3" s="1">
        <v>0.8</v>
      </c>
      <c r="E3" s="1" t="s">
        <v>20</v>
      </c>
      <c r="F3" s="1" t="s">
        <v>27</v>
      </c>
      <c r="G3" s="2">
        <v>1</v>
      </c>
      <c r="H3" s="6">
        <v>10.6</v>
      </c>
      <c r="I3" s="6">
        <v>100</v>
      </c>
      <c r="J3" s="6">
        <v>50</v>
      </c>
      <c r="K3" s="6">
        <v>4.5</v>
      </c>
      <c r="L3" s="6">
        <v>171</v>
      </c>
      <c r="M3" s="6">
        <v>195</v>
      </c>
      <c r="N3" s="1">
        <f>A3*G3*9.8</f>
        <v>9.8000000000000007</v>
      </c>
      <c r="O3" s="1">
        <v>0</v>
      </c>
      <c r="P3" s="1">
        <f>O3</f>
        <v>0</v>
      </c>
      <c r="Q3" s="1">
        <f>((N3*0.5*A3)+(C3*D3))/A3</f>
        <v>12.740000000000002</v>
      </c>
      <c r="R3" s="1">
        <f>N3+C3-Q3</f>
        <v>6.8599999999999994</v>
      </c>
      <c r="S3" s="1">
        <f>R3-(G3*0)</f>
        <v>6.8599999999999994</v>
      </c>
      <c r="T3" s="1">
        <f>R3-(G3*1*D3*9.8)</f>
        <v>-0.98000000000000131</v>
      </c>
      <c r="U3" s="1">
        <f>R3-(G3*D3*9.8)-C3</f>
        <v>-10.780000000000001</v>
      </c>
      <c r="V3" s="1">
        <f>R3-(G3*1*A3*9.8)-C3</f>
        <v>-12.740000000000002</v>
      </c>
      <c r="W3" s="1">
        <f>R3-(G3*A3*9.8)-C3+Q3</f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f>(0*R3)+(G3*D3*9.8*0.5*D3)</f>
        <v>3.1360000000000006</v>
      </c>
      <c r="AD3" s="1">
        <f>(D3*R3)+(G3*D3*9.8*0.5*D3)</f>
        <v>8.6240000000000006</v>
      </c>
      <c r="AE3" s="1">
        <f>(D3*R3)+(G3*D3*9.8*0.5*D3)-(C3*(D3-D3))</f>
        <v>8.6240000000000006</v>
      </c>
      <c r="AF3" s="1">
        <f>(D3*R3)+(G3*D3*9.8*0.5*D3)-(C3*(A3-D3))</f>
        <v>6.6640000000000006</v>
      </c>
      <c r="AG3" s="1">
        <f>(D3*R3)+(G3*D3*9.8*0.5*D3)-(C3*(A3-D3))-(Q3*(A3-A3))</f>
        <v>6.6640000000000006</v>
      </c>
      <c r="AH3" s="1">
        <f t="shared" ref="AH3:AK3" si="0">(X3*$H3/10000)+((AC3*0.5*$I3*100000)/$L3)</f>
        <v>91695.906432748554</v>
      </c>
      <c r="AI3" s="1">
        <f t="shared" si="0"/>
        <v>252163.74269005851</v>
      </c>
      <c r="AJ3" s="1">
        <f t="shared" si="0"/>
        <v>252163.74269005851</v>
      </c>
      <c r="AK3" s="1">
        <f t="shared" si="0"/>
        <v>194853.80116959068</v>
      </c>
      <c r="AL3" s="1">
        <f>(AB3*$H3/10000)+((AG3*0.5*$I3*100000)/$L3)</f>
        <v>194853.80116959068</v>
      </c>
      <c r="AM3" s="1">
        <v>0</v>
      </c>
      <c r="AN3" s="1">
        <f>(T3)/(($K3/1000)*$D3)</f>
        <v>-272.22222222222257</v>
      </c>
      <c r="AO3" s="1">
        <f t="shared" ref="AO3:AQ3" si="1">(U3)/(($K3/1000)*$D3)</f>
        <v>-2994.4444444444448</v>
      </c>
      <c r="AP3" s="1">
        <f t="shared" si="1"/>
        <v>-3538.8888888888896</v>
      </c>
      <c r="AQ3" s="1">
        <f t="shared" si="1"/>
        <v>0</v>
      </c>
    </row>
    <row r="4" spans="1:43" x14ac:dyDescent="0.25">
      <c r="A4" s="1">
        <v>1</v>
      </c>
      <c r="B4" s="1">
        <v>1</v>
      </c>
      <c r="C4" s="1">
        <f>B4*9.8</f>
        <v>9.8000000000000007</v>
      </c>
      <c r="D4" s="1">
        <v>0.8</v>
      </c>
      <c r="E4" s="1" t="s">
        <v>20</v>
      </c>
      <c r="F4" s="1" t="s">
        <v>27</v>
      </c>
      <c r="G4" s="2">
        <v>0</v>
      </c>
      <c r="H4" s="6">
        <v>10.6</v>
      </c>
      <c r="I4" s="6">
        <v>100</v>
      </c>
      <c r="J4" s="6">
        <v>50</v>
      </c>
      <c r="K4" s="6">
        <v>4.5</v>
      </c>
      <c r="L4" s="6">
        <v>171</v>
      </c>
      <c r="M4" s="6">
        <v>195</v>
      </c>
      <c r="N4" s="1">
        <f>A4*G4*9.8</f>
        <v>0</v>
      </c>
      <c r="O4" s="1">
        <v>0</v>
      </c>
      <c r="P4" s="1">
        <v>0</v>
      </c>
      <c r="Q4" s="1">
        <f>((N4*0.5*A4)+(C4*D4))/A4</f>
        <v>7.8400000000000007</v>
      </c>
      <c r="R4" s="1">
        <f>N4+C4-Q4</f>
        <v>1.96</v>
      </c>
      <c r="S4" s="1">
        <f>R4-(G4*0)</f>
        <v>1.96</v>
      </c>
      <c r="T4" s="1">
        <f>R4-(G4*1*D4*9.8)</f>
        <v>1.96</v>
      </c>
      <c r="U4" s="1">
        <f>R4-(G4*D4*9.8)-C4</f>
        <v>-7.8400000000000007</v>
      </c>
      <c r="V4" s="1">
        <f>R4-(G4*1*A4*9.8)-C4</f>
        <v>-7.8400000000000007</v>
      </c>
      <c r="W4" s="1">
        <f>R4-(G4*A4*9.8)-C4+Q4</f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f>(0*R4)+(G4*D4*9.8*0.5*D4)</f>
        <v>0</v>
      </c>
      <c r="AD4" s="1">
        <f>(D4*R4)+(G4*D4*9.8*0.5*D4)</f>
        <v>1.5680000000000001</v>
      </c>
      <c r="AE4" s="1">
        <f>(D4*R4)+(G4*D4*9.8*0.5*D4)-(C4*(D4-D4))</f>
        <v>1.5680000000000001</v>
      </c>
      <c r="AF4" s="1">
        <f>(D4*R4)+(G4*D4*9.8*0.5*D4)-(C4*(A4-D4))</f>
        <v>-0.39199999999999968</v>
      </c>
      <c r="AG4" s="1">
        <f>(D4*R4)+(G4*D4*9.8*0.5*D4)-(C4*(A4-D4))-(Q4*(A4-A4))</f>
        <v>-0.39199999999999968</v>
      </c>
      <c r="AH4" s="1">
        <f t="shared" ref="AH4" si="2">(X4*$H4/10000)+((AC4*0.5*$I4*100000)/$L4)</f>
        <v>0</v>
      </c>
      <c r="AI4" s="1">
        <f t="shared" ref="AI4" si="3">(Y4*$H4/10000)+((AD4*0.5*$I4*100000)/$L4)</f>
        <v>45847.953216374277</v>
      </c>
      <c r="AJ4" s="1">
        <f t="shared" ref="AJ4" si="4">(Z4*$H4/10000)+((AE4*0.5*$I4*100000)/$L4)</f>
        <v>45847.953216374277</v>
      </c>
      <c r="AK4" s="1">
        <f t="shared" ref="AK4" si="5">(AA4*$H4/10000)+((AF4*0.5*$I4*100000)/$L4)</f>
        <v>-11461.988304093558</v>
      </c>
      <c r="AL4" s="1">
        <f>(AB4*$H4/10000)+((AG4*0.5*$I4*100000)/$L4)</f>
        <v>-11461.988304093558</v>
      </c>
      <c r="AM4" s="1">
        <v>0</v>
      </c>
      <c r="AN4" s="1">
        <f>(T4)/(($K4/1000)*$D4)</f>
        <v>544.44444444444446</v>
      </c>
      <c r="AO4" s="1">
        <f t="shared" ref="AO4" si="6">(U4)/(($K4/1000)*$D4)</f>
        <v>-2177.7777777777778</v>
      </c>
      <c r="AP4" s="1">
        <f t="shared" ref="AP4" si="7">(V4)/(($K4/1000)*$D4)</f>
        <v>-2177.7777777777778</v>
      </c>
      <c r="AQ4" s="1">
        <f>(W4)/(($K4/1000)*$D4)</f>
        <v>0</v>
      </c>
    </row>
    <row r="5" spans="1:43" x14ac:dyDescent="0.25">
      <c r="W5" s="1" t="s">
        <v>40</v>
      </c>
      <c r="X5" s="1">
        <v>9.81</v>
      </c>
    </row>
    <row r="6" spans="1:43" x14ac:dyDescent="0.25">
      <c r="W6" s="1" t="s">
        <v>36</v>
      </c>
      <c r="X6" s="7">
        <v>10</v>
      </c>
      <c r="Z6" s="1" t="s">
        <v>38</v>
      </c>
      <c r="AA6" s="1" t="s">
        <v>39</v>
      </c>
      <c r="AB6" s="1" t="s">
        <v>35</v>
      </c>
    </row>
    <row r="7" spans="1:43" x14ac:dyDescent="0.25">
      <c r="W7" s="1" t="s">
        <v>35</v>
      </c>
      <c r="X7" s="7">
        <v>8</v>
      </c>
      <c r="Y7" s="9">
        <f>X9/X8</f>
        <v>1.0193679918450561E-2</v>
      </c>
      <c r="Z7" s="9">
        <f>IF(Z8&lt;=$X$7,($Z$9*Z8)-($X$9*0.5*(Z8^2)),($Z$9*Z8)-($X$9*0.5*(Z8^2))-($X$8*(Z8-$X$7)))</f>
        <v>-35939.425499999998</v>
      </c>
      <c r="AA7" s="9">
        <f t="shared" ref="AA7:AB7" si="8">IF(AA8&lt;=$X$7,($Z$9*AA8)-($X$9*0.5*(AA8^2)),($Z$9*AA8)-($X$9*0.5*(AA8^2))-($X$8*(AA8-$X$7)))</f>
        <v>-24540.205499999996</v>
      </c>
      <c r="AB7" s="9">
        <f t="shared" si="8"/>
        <v>5173.6000000000004</v>
      </c>
      <c r="AC7" s="8">
        <f>MAX(Z7,AA7,AB7)</f>
        <v>5173.6000000000004</v>
      </c>
    </row>
    <row r="8" spans="1:43" x14ac:dyDescent="0.25">
      <c r="W8" s="1" t="s">
        <v>34</v>
      </c>
      <c r="X8" s="7">
        <v>981</v>
      </c>
      <c r="Y8" s="1" t="s">
        <v>37</v>
      </c>
      <c r="Z8" s="9">
        <f>Z9/X9</f>
        <v>68.67</v>
      </c>
      <c r="AA8" s="9">
        <f>(Z9-X8)/X9</f>
        <v>-29.429999999999996</v>
      </c>
      <c r="AB8" s="9">
        <f>X7</f>
        <v>8</v>
      </c>
      <c r="AC8" s="10">
        <f>HLOOKUP(AC7,Z7:AB8,2,)</f>
        <v>8</v>
      </c>
    </row>
    <row r="9" spans="1:43" x14ac:dyDescent="0.25">
      <c r="W9" s="1" t="s">
        <v>33</v>
      </c>
      <c r="X9" s="7">
        <v>10</v>
      </c>
      <c r="Y9" s="1" t="s">
        <v>32</v>
      </c>
      <c r="Z9" s="1">
        <f>(X9*X6/2*X5) + (X8*(X6-X7)/X6)</f>
        <v>686.7</v>
      </c>
    </row>
    <row r="10" spans="1:43" x14ac:dyDescent="0.25">
      <c r="W10" s="1" t="s">
        <v>30</v>
      </c>
      <c r="X10" s="1" t="s">
        <v>31</v>
      </c>
    </row>
    <row r="11" spans="1:43" x14ac:dyDescent="0.25">
      <c r="W11" s="1">
        <v>0</v>
      </c>
      <c r="X11" s="1">
        <f>IF(W11&lt;=$X$7,($Z$9*W11)-($X$9*0.5*(W11^2)*$X$5),($Z$9*W11)-($X$9*0.5*(W11^2)*$X$5)-($X$8*(W11-$X$7)))</f>
        <v>0</v>
      </c>
    </row>
    <row r="12" spans="1:43" x14ac:dyDescent="0.25">
      <c r="W12" s="1">
        <v>0.05</v>
      </c>
      <c r="X12" s="1">
        <f>IF(W12&lt;=$X$7,($Z$9*W12)-($X$9*0.5*(W12^2)*$X$5),($Z$9*W12)-($X$9*0.5*(W12^2)*$X$5)-($X$8*(W12-$X$7)))</f>
        <v>34.212375000000002</v>
      </c>
    </row>
    <row r="13" spans="1:43" x14ac:dyDescent="0.25">
      <c r="W13" s="1">
        <v>0.1</v>
      </c>
      <c r="X13" s="1">
        <f t="shared" ref="X13:X76" si="9">IF(W13&lt;=$X$7,($Z$9*W13)-($X$9*0.5*(W13^2)*$X$5),($Z$9*W13)-($X$9*0.5*(W13^2)*$X$5)-($X$8*(W13-$X$7)))</f>
        <v>68.179500000000004</v>
      </c>
    </row>
    <row r="14" spans="1:43" x14ac:dyDescent="0.25">
      <c r="W14" s="1">
        <v>0.15</v>
      </c>
      <c r="X14" s="1">
        <f t="shared" si="9"/>
        <v>101.90137500000002</v>
      </c>
    </row>
    <row r="15" spans="1:43" x14ac:dyDescent="0.25">
      <c r="W15" s="1">
        <v>0.2</v>
      </c>
      <c r="X15" s="1">
        <f t="shared" si="9"/>
        <v>135.37800000000001</v>
      </c>
    </row>
    <row r="16" spans="1:43" x14ac:dyDescent="0.25">
      <c r="W16" s="1">
        <v>0.25</v>
      </c>
      <c r="X16" s="1">
        <f t="shared" si="9"/>
        <v>168.609375</v>
      </c>
    </row>
    <row r="17" spans="23:24" x14ac:dyDescent="0.25">
      <c r="W17" s="1">
        <v>0.3</v>
      </c>
      <c r="X17" s="1">
        <f t="shared" si="9"/>
        <v>201.59550000000002</v>
      </c>
    </row>
    <row r="18" spans="23:24" x14ac:dyDescent="0.25">
      <c r="W18" s="1">
        <v>0.35</v>
      </c>
      <c r="X18" s="1">
        <f t="shared" si="9"/>
        <v>234.336375</v>
      </c>
    </row>
    <row r="19" spans="23:24" x14ac:dyDescent="0.25">
      <c r="W19" s="1">
        <v>0.4</v>
      </c>
      <c r="X19" s="1">
        <f t="shared" si="9"/>
        <v>266.83199999999999</v>
      </c>
    </row>
    <row r="20" spans="23:24" x14ac:dyDescent="0.25">
      <c r="W20" s="1">
        <v>0.45</v>
      </c>
      <c r="X20" s="1">
        <f t="shared" si="9"/>
        <v>299.08237500000007</v>
      </c>
    </row>
    <row r="21" spans="23:24" x14ac:dyDescent="0.25">
      <c r="W21" s="1">
        <v>0.5</v>
      </c>
      <c r="X21" s="1">
        <f t="shared" si="9"/>
        <v>331.08750000000003</v>
      </c>
    </row>
    <row r="22" spans="23:24" x14ac:dyDescent="0.25">
      <c r="W22" s="1">
        <v>0.55000000000000004</v>
      </c>
      <c r="X22" s="1">
        <f t="shared" si="9"/>
        <v>362.84737500000006</v>
      </c>
    </row>
    <row r="23" spans="23:24" x14ac:dyDescent="0.25">
      <c r="W23" s="1">
        <v>0.6</v>
      </c>
      <c r="X23" s="1">
        <f t="shared" si="9"/>
        <v>394.36200000000002</v>
      </c>
    </row>
    <row r="24" spans="23:24" x14ac:dyDescent="0.25">
      <c r="W24" s="1">
        <v>0.65</v>
      </c>
      <c r="X24" s="1">
        <f t="shared" si="9"/>
        <v>425.63137499999999</v>
      </c>
    </row>
    <row r="25" spans="23:24" x14ac:dyDescent="0.25">
      <c r="W25" s="1">
        <v>0.7</v>
      </c>
      <c r="X25" s="1">
        <f t="shared" si="9"/>
        <v>456.65550000000002</v>
      </c>
    </row>
    <row r="26" spans="23:24" x14ac:dyDescent="0.25">
      <c r="W26" s="1">
        <v>0.75</v>
      </c>
      <c r="X26" s="1">
        <f t="shared" si="9"/>
        <v>487.4343750000001</v>
      </c>
    </row>
    <row r="27" spans="23:24" x14ac:dyDescent="0.25">
      <c r="W27" s="1">
        <v>0.8</v>
      </c>
      <c r="X27" s="1">
        <f t="shared" si="9"/>
        <v>517.96799999999996</v>
      </c>
    </row>
    <row r="28" spans="23:24" x14ac:dyDescent="0.25">
      <c r="W28" s="1">
        <v>0.85</v>
      </c>
      <c r="X28" s="1">
        <f t="shared" si="9"/>
        <v>548.25637500000005</v>
      </c>
    </row>
    <row r="29" spans="23:24" x14ac:dyDescent="0.25">
      <c r="W29" s="1">
        <v>0.9</v>
      </c>
      <c r="X29" s="1">
        <f t="shared" si="9"/>
        <v>578.29950000000008</v>
      </c>
    </row>
    <row r="30" spans="23:24" x14ac:dyDescent="0.25">
      <c r="W30" s="1">
        <v>0.95</v>
      </c>
      <c r="X30" s="1">
        <f t="shared" si="9"/>
        <v>608.09737500000006</v>
      </c>
    </row>
    <row r="31" spans="23:24" x14ac:dyDescent="0.25">
      <c r="W31" s="1">
        <v>1</v>
      </c>
      <c r="X31" s="1">
        <f t="shared" si="9"/>
        <v>637.65000000000009</v>
      </c>
    </row>
    <row r="32" spans="23:24" x14ac:dyDescent="0.25">
      <c r="W32" s="1">
        <v>1.05</v>
      </c>
      <c r="X32" s="1">
        <f t="shared" si="9"/>
        <v>666.95737500000007</v>
      </c>
    </row>
    <row r="33" spans="23:24" x14ac:dyDescent="0.25">
      <c r="W33" s="1">
        <v>1.1000000000000001</v>
      </c>
      <c r="X33" s="1">
        <f t="shared" si="9"/>
        <v>696.01950000000011</v>
      </c>
    </row>
    <row r="34" spans="23:24" x14ac:dyDescent="0.25">
      <c r="W34" s="1">
        <v>1.1499999999999999</v>
      </c>
      <c r="X34" s="1">
        <f t="shared" si="9"/>
        <v>724.83637500000009</v>
      </c>
    </row>
    <row r="35" spans="23:24" x14ac:dyDescent="0.25">
      <c r="W35" s="1">
        <v>1.2</v>
      </c>
      <c r="X35" s="1">
        <f t="shared" si="9"/>
        <v>753.40800000000013</v>
      </c>
    </row>
    <row r="36" spans="23:24" x14ac:dyDescent="0.25">
      <c r="W36" s="1">
        <v>1.25</v>
      </c>
      <c r="X36" s="1">
        <f t="shared" si="9"/>
        <v>781.734375</v>
      </c>
    </row>
    <row r="37" spans="23:24" x14ac:dyDescent="0.25">
      <c r="W37" s="1">
        <v>1.3</v>
      </c>
      <c r="X37" s="1">
        <f t="shared" si="9"/>
        <v>809.81550000000004</v>
      </c>
    </row>
    <row r="38" spans="23:24" x14ac:dyDescent="0.25">
      <c r="W38" s="1">
        <v>1.35</v>
      </c>
      <c r="X38" s="1">
        <f t="shared" si="9"/>
        <v>837.65137500000003</v>
      </c>
    </row>
    <row r="39" spans="23:24" x14ac:dyDescent="0.25">
      <c r="W39" s="1">
        <v>1.4</v>
      </c>
      <c r="X39" s="1">
        <f t="shared" si="9"/>
        <v>865.24199999999996</v>
      </c>
    </row>
    <row r="40" spans="23:24" x14ac:dyDescent="0.25">
      <c r="W40" s="1">
        <v>1.45</v>
      </c>
      <c r="X40" s="1">
        <f t="shared" si="9"/>
        <v>892.58737500000007</v>
      </c>
    </row>
    <row r="41" spans="23:24" x14ac:dyDescent="0.25">
      <c r="W41" s="1">
        <v>1.5</v>
      </c>
      <c r="X41" s="1">
        <f t="shared" si="9"/>
        <v>919.68750000000023</v>
      </c>
    </row>
    <row r="42" spans="23:24" x14ac:dyDescent="0.25">
      <c r="W42" s="1">
        <v>1.55</v>
      </c>
      <c r="X42" s="1">
        <f t="shared" si="9"/>
        <v>946.54237499999999</v>
      </c>
    </row>
    <row r="43" spans="23:24" x14ac:dyDescent="0.25">
      <c r="W43" s="1">
        <v>1.6</v>
      </c>
      <c r="X43" s="1">
        <f t="shared" si="9"/>
        <v>973.15200000000004</v>
      </c>
    </row>
    <row r="44" spans="23:24" x14ac:dyDescent="0.25">
      <c r="W44" s="1">
        <v>1.65</v>
      </c>
      <c r="X44" s="1">
        <f t="shared" si="9"/>
        <v>999.51637500000004</v>
      </c>
    </row>
    <row r="45" spans="23:24" x14ac:dyDescent="0.25">
      <c r="W45" s="1">
        <v>1.7</v>
      </c>
      <c r="X45" s="1">
        <f t="shared" si="9"/>
        <v>1025.6355000000001</v>
      </c>
    </row>
    <row r="46" spans="23:24" x14ac:dyDescent="0.25">
      <c r="W46" s="1">
        <v>1.75</v>
      </c>
      <c r="X46" s="1">
        <f t="shared" si="9"/>
        <v>1051.5093750000001</v>
      </c>
    </row>
    <row r="47" spans="23:24" x14ac:dyDescent="0.25">
      <c r="W47" s="1">
        <v>1.8</v>
      </c>
      <c r="X47" s="1">
        <f t="shared" si="9"/>
        <v>1077.1380000000001</v>
      </c>
    </row>
    <row r="48" spans="23:24" x14ac:dyDescent="0.25">
      <c r="W48" s="1">
        <v>1.85</v>
      </c>
      <c r="X48" s="1">
        <f t="shared" si="9"/>
        <v>1102.5213750000003</v>
      </c>
    </row>
    <row r="49" spans="23:24" x14ac:dyDescent="0.25">
      <c r="W49" s="1">
        <v>1.9</v>
      </c>
      <c r="X49" s="1">
        <f t="shared" si="9"/>
        <v>1127.6595</v>
      </c>
    </row>
    <row r="50" spans="23:24" x14ac:dyDescent="0.25">
      <c r="W50" s="1">
        <v>1.95</v>
      </c>
      <c r="X50" s="1">
        <f t="shared" si="9"/>
        <v>1152.552375</v>
      </c>
    </row>
    <row r="51" spans="23:24" x14ac:dyDescent="0.25">
      <c r="W51" s="1">
        <v>2</v>
      </c>
      <c r="X51" s="1">
        <f t="shared" si="9"/>
        <v>1177.2</v>
      </c>
    </row>
    <row r="52" spans="23:24" x14ac:dyDescent="0.25">
      <c r="W52" s="1">
        <v>2.0499999999999998</v>
      </c>
      <c r="X52" s="1">
        <f t="shared" si="9"/>
        <v>1201.6023749999999</v>
      </c>
    </row>
    <row r="53" spans="23:24" x14ac:dyDescent="0.25">
      <c r="W53" s="1">
        <v>2.1</v>
      </c>
      <c r="X53" s="1">
        <f t="shared" si="9"/>
        <v>1225.7595000000001</v>
      </c>
    </row>
    <row r="54" spans="23:24" x14ac:dyDescent="0.25">
      <c r="W54" s="1">
        <v>2.15</v>
      </c>
      <c r="X54" s="1">
        <f t="shared" si="9"/>
        <v>1249.6713749999999</v>
      </c>
    </row>
    <row r="55" spans="23:24" x14ac:dyDescent="0.25">
      <c r="W55" s="1">
        <v>2.2000000000000002</v>
      </c>
      <c r="X55" s="1">
        <f t="shared" si="9"/>
        <v>1273.3380000000002</v>
      </c>
    </row>
    <row r="56" spans="23:24" x14ac:dyDescent="0.25">
      <c r="W56" s="1">
        <v>2.25</v>
      </c>
      <c r="X56" s="1">
        <f t="shared" si="9"/>
        <v>1296.7593750000001</v>
      </c>
    </row>
    <row r="57" spans="23:24" x14ac:dyDescent="0.25">
      <c r="W57" s="1">
        <v>2.2999999999999998</v>
      </c>
      <c r="X57" s="1">
        <f t="shared" si="9"/>
        <v>1319.9355</v>
      </c>
    </row>
    <row r="58" spans="23:24" x14ac:dyDescent="0.25">
      <c r="W58" s="1">
        <v>2.35</v>
      </c>
      <c r="X58" s="1">
        <f t="shared" si="9"/>
        <v>1342.8663750000001</v>
      </c>
    </row>
    <row r="59" spans="23:24" x14ac:dyDescent="0.25">
      <c r="W59" s="1">
        <v>2.4</v>
      </c>
      <c r="X59" s="1">
        <f t="shared" si="9"/>
        <v>1365.5520000000001</v>
      </c>
    </row>
    <row r="60" spans="23:24" x14ac:dyDescent="0.25">
      <c r="W60" s="1">
        <v>2.4500000000000002</v>
      </c>
      <c r="X60" s="1">
        <f t="shared" si="9"/>
        <v>1387.992375</v>
      </c>
    </row>
    <row r="61" spans="23:24" x14ac:dyDescent="0.25">
      <c r="W61" s="1">
        <v>2.5</v>
      </c>
      <c r="X61" s="1">
        <f t="shared" si="9"/>
        <v>1410.1875</v>
      </c>
    </row>
    <row r="62" spans="23:24" x14ac:dyDescent="0.25">
      <c r="W62" s="1">
        <v>2.5499999999999998</v>
      </c>
      <c r="X62" s="1">
        <f t="shared" si="9"/>
        <v>1432.137375</v>
      </c>
    </row>
    <row r="63" spans="23:24" x14ac:dyDescent="0.25">
      <c r="W63" s="1">
        <v>2.6</v>
      </c>
      <c r="X63" s="1">
        <f t="shared" si="9"/>
        <v>1453.8420000000001</v>
      </c>
    </row>
    <row r="64" spans="23:24" x14ac:dyDescent="0.25">
      <c r="W64" s="1">
        <v>2.65</v>
      </c>
      <c r="X64" s="1">
        <f t="shared" si="9"/>
        <v>1475.301375</v>
      </c>
    </row>
    <row r="65" spans="23:24" x14ac:dyDescent="0.25">
      <c r="W65" s="1">
        <v>2.7</v>
      </c>
      <c r="X65" s="1">
        <f t="shared" si="9"/>
        <v>1496.5155</v>
      </c>
    </row>
    <row r="66" spans="23:24" x14ac:dyDescent="0.25">
      <c r="W66" s="1">
        <v>2.75</v>
      </c>
      <c r="X66" s="1">
        <f t="shared" si="9"/>
        <v>1517.4843750000002</v>
      </c>
    </row>
    <row r="67" spans="23:24" x14ac:dyDescent="0.25">
      <c r="W67" s="1">
        <v>2.8</v>
      </c>
      <c r="X67" s="1">
        <f t="shared" si="9"/>
        <v>1538.2080000000001</v>
      </c>
    </row>
    <row r="68" spans="23:24" x14ac:dyDescent="0.25">
      <c r="W68" s="1">
        <v>2.85</v>
      </c>
      <c r="X68" s="1">
        <f t="shared" si="9"/>
        <v>1558.6863750000002</v>
      </c>
    </row>
    <row r="69" spans="23:24" x14ac:dyDescent="0.25">
      <c r="W69" s="1">
        <v>2.9</v>
      </c>
      <c r="X69" s="1">
        <f t="shared" si="9"/>
        <v>1578.9195</v>
      </c>
    </row>
    <row r="70" spans="23:24" x14ac:dyDescent="0.25">
      <c r="W70" s="1">
        <v>2.95</v>
      </c>
      <c r="X70" s="1">
        <f t="shared" si="9"/>
        <v>1598.9073750000002</v>
      </c>
    </row>
    <row r="71" spans="23:24" x14ac:dyDescent="0.25">
      <c r="W71" s="1">
        <v>3</v>
      </c>
      <c r="X71" s="1">
        <f t="shared" si="9"/>
        <v>1618.6500000000003</v>
      </c>
    </row>
    <row r="72" spans="23:24" x14ac:dyDescent="0.25">
      <c r="W72" s="1">
        <v>3.05</v>
      </c>
      <c r="X72" s="1">
        <f t="shared" si="9"/>
        <v>1638.147375</v>
      </c>
    </row>
    <row r="73" spans="23:24" x14ac:dyDescent="0.25">
      <c r="W73" s="1">
        <v>3.1</v>
      </c>
      <c r="X73" s="1">
        <f t="shared" si="9"/>
        <v>1657.3995</v>
      </c>
    </row>
    <row r="74" spans="23:24" x14ac:dyDescent="0.25">
      <c r="W74" s="1">
        <v>3.15</v>
      </c>
      <c r="X74" s="1">
        <f t="shared" si="9"/>
        <v>1676.406375</v>
      </c>
    </row>
    <row r="75" spans="23:24" x14ac:dyDescent="0.25">
      <c r="W75" s="1">
        <v>3.2</v>
      </c>
      <c r="X75" s="1">
        <f t="shared" si="9"/>
        <v>1695.1679999999999</v>
      </c>
    </row>
    <row r="76" spans="23:24" x14ac:dyDescent="0.25">
      <c r="W76" s="1">
        <v>3.25</v>
      </c>
      <c r="X76" s="1">
        <f t="shared" si="9"/>
        <v>1713.684375</v>
      </c>
    </row>
    <row r="77" spans="23:24" x14ac:dyDescent="0.25">
      <c r="W77" s="1">
        <v>3.3</v>
      </c>
      <c r="X77" s="1">
        <f t="shared" ref="X77:X140" si="10">IF(W77&lt;=$X$7,($Z$9*W77)-($X$9*0.5*(W77^2)*$X$5),($Z$9*W77)-($X$9*0.5*(W77^2)*$X$5)-($X$8*(W77-$X$7)))</f>
        <v>1731.9555</v>
      </c>
    </row>
    <row r="78" spans="23:24" x14ac:dyDescent="0.25">
      <c r="W78" s="1">
        <v>3.35</v>
      </c>
      <c r="X78" s="1">
        <f t="shared" si="10"/>
        <v>1749.9813750000003</v>
      </c>
    </row>
    <row r="79" spans="23:24" x14ac:dyDescent="0.25">
      <c r="W79" s="1">
        <v>3.4</v>
      </c>
      <c r="X79" s="1">
        <f t="shared" si="10"/>
        <v>1767.7620000000002</v>
      </c>
    </row>
    <row r="80" spans="23:24" x14ac:dyDescent="0.25">
      <c r="W80" s="1">
        <v>3.45</v>
      </c>
      <c r="X80" s="1">
        <f t="shared" si="10"/>
        <v>1785.2973750000001</v>
      </c>
    </row>
    <row r="81" spans="23:24" x14ac:dyDescent="0.25">
      <c r="W81" s="1">
        <v>3.5</v>
      </c>
      <c r="X81" s="1">
        <f t="shared" si="10"/>
        <v>1802.5875000000001</v>
      </c>
    </row>
    <row r="82" spans="23:24" x14ac:dyDescent="0.25">
      <c r="W82" s="1">
        <v>3.55</v>
      </c>
      <c r="X82" s="1">
        <f t="shared" si="10"/>
        <v>1819.6323749999999</v>
      </c>
    </row>
    <row r="83" spans="23:24" x14ac:dyDescent="0.25">
      <c r="W83" s="1">
        <v>3.6</v>
      </c>
      <c r="X83" s="1">
        <f t="shared" si="10"/>
        <v>1836.4320000000002</v>
      </c>
    </row>
    <row r="84" spans="23:24" x14ac:dyDescent="0.25">
      <c r="W84" s="1">
        <v>3.65</v>
      </c>
      <c r="X84" s="1">
        <f t="shared" si="10"/>
        <v>1852.986375</v>
      </c>
    </row>
    <row r="85" spans="23:24" x14ac:dyDescent="0.25">
      <c r="W85" s="1">
        <v>3.7</v>
      </c>
      <c r="X85" s="1">
        <f t="shared" si="10"/>
        <v>1869.2955000000004</v>
      </c>
    </row>
    <row r="86" spans="23:24" x14ac:dyDescent="0.25">
      <c r="W86" s="1">
        <v>3.75</v>
      </c>
      <c r="X86" s="1">
        <f t="shared" si="10"/>
        <v>1885.359375</v>
      </c>
    </row>
    <row r="87" spans="23:24" x14ac:dyDescent="0.25">
      <c r="W87" s="1">
        <v>3.8</v>
      </c>
      <c r="X87" s="1">
        <f t="shared" si="10"/>
        <v>1901.1779999999999</v>
      </c>
    </row>
    <row r="88" spans="23:24" x14ac:dyDescent="0.25">
      <c r="W88" s="1">
        <v>3.85</v>
      </c>
      <c r="X88" s="1">
        <f t="shared" si="10"/>
        <v>1916.7513749999998</v>
      </c>
    </row>
    <row r="89" spans="23:24" x14ac:dyDescent="0.25">
      <c r="W89" s="1">
        <v>3.9</v>
      </c>
      <c r="X89" s="1">
        <f t="shared" si="10"/>
        <v>1932.0795000000001</v>
      </c>
    </row>
    <row r="90" spans="23:24" x14ac:dyDescent="0.25">
      <c r="W90" s="1">
        <v>3.95</v>
      </c>
      <c r="X90" s="1">
        <f t="shared" si="10"/>
        <v>1947.1623750000001</v>
      </c>
    </row>
    <row r="91" spans="23:24" x14ac:dyDescent="0.25">
      <c r="W91" s="1">
        <v>4</v>
      </c>
      <c r="X91" s="1">
        <f t="shared" si="10"/>
        <v>1962</v>
      </c>
    </row>
    <row r="92" spans="23:24" x14ac:dyDescent="0.25">
      <c r="W92" s="1">
        <v>4.05</v>
      </c>
      <c r="X92" s="1">
        <f t="shared" si="10"/>
        <v>1976.5923750000002</v>
      </c>
    </row>
    <row r="93" spans="23:24" x14ac:dyDescent="0.25">
      <c r="W93" s="1">
        <v>4.0999999999999996</v>
      </c>
      <c r="X93" s="1">
        <f t="shared" si="10"/>
        <v>1990.9395</v>
      </c>
    </row>
    <row r="94" spans="23:24" x14ac:dyDescent="0.25">
      <c r="W94" s="1">
        <v>4.1500000000000004</v>
      </c>
      <c r="X94" s="1">
        <f t="shared" si="10"/>
        <v>2005.0413750000002</v>
      </c>
    </row>
    <row r="95" spans="23:24" x14ac:dyDescent="0.25">
      <c r="W95" s="1">
        <v>4.2</v>
      </c>
      <c r="X95" s="1">
        <f t="shared" si="10"/>
        <v>2018.8980000000001</v>
      </c>
    </row>
    <row r="96" spans="23:24" x14ac:dyDescent="0.25">
      <c r="W96" s="1">
        <v>4.25</v>
      </c>
      <c r="X96" s="1">
        <f t="shared" si="10"/>
        <v>2032.5093750000003</v>
      </c>
    </row>
    <row r="97" spans="23:24" x14ac:dyDescent="0.25">
      <c r="W97" s="1">
        <v>4.3</v>
      </c>
      <c r="X97" s="1">
        <f t="shared" si="10"/>
        <v>2045.8755000000001</v>
      </c>
    </row>
    <row r="98" spans="23:24" x14ac:dyDescent="0.25">
      <c r="W98" s="1">
        <v>4.3499999999999996</v>
      </c>
      <c r="X98" s="1">
        <f t="shared" si="10"/>
        <v>2058.9963750000002</v>
      </c>
    </row>
    <row r="99" spans="23:24" x14ac:dyDescent="0.25">
      <c r="W99" s="1">
        <v>4.4000000000000004</v>
      </c>
      <c r="X99" s="1">
        <f t="shared" si="10"/>
        <v>2071.8720000000003</v>
      </c>
    </row>
    <row r="100" spans="23:24" x14ac:dyDescent="0.25">
      <c r="W100" s="1">
        <v>4.45</v>
      </c>
      <c r="X100" s="1">
        <f t="shared" si="10"/>
        <v>2084.502375</v>
      </c>
    </row>
    <row r="101" spans="23:24" x14ac:dyDescent="0.25">
      <c r="W101" s="1">
        <v>4.5</v>
      </c>
      <c r="X101" s="1">
        <f t="shared" si="10"/>
        <v>2096.8874999999998</v>
      </c>
    </row>
    <row r="102" spans="23:24" x14ac:dyDescent="0.25">
      <c r="W102" s="1">
        <v>4.55</v>
      </c>
      <c r="X102" s="1">
        <f t="shared" si="10"/>
        <v>2109.0273750000001</v>
      </c>
    </row>
    <row r="103" spans="23:24" x14ac:dyDescent="0.25">
      <c r="W103" s="1">
        <v>4.5999999999999996</v>
      </c>
      <c r="X103" s="1">
        <f t="shared" si="10"/>
        <v>2120.9220000000005</v>
      </c>
    </row>
    <row r="104" spans="23:24" x14ac:dyDescent="0.25">
      <c r="W104" s="1">
        <v>4.6500000000000004</v>
      </c>
      <c r="X104" s="1">
        <f t="shared" si="10"/>
        <v>2132.5713750000004</v>
      </c>
    </row>
    <row r="105" spans="23:24" x14ac:dyDescent="0.25">
      <c r="W105" s="1">
        <v>4.7</v>
      </c>
      <c r="X105" s="1">
        <f t="shared" si="10"/>
        <v>2143.9755</v>
      </c>
    </row>
    <row r="106" spans="23:24" x14ac:dyDescent="0.25">
      <c r="W106" s="1">
        <v>4.75</v>
      </c>
      <c r="X106" s="1">
        <f t="shared" si="10"/>
        <v>2155.1343750000005</v>
      </c>
    </row>
    <row r="107" spans="23:24" x14ac:dyDescent="0.25">
      <c r="W107" s="1">
        <v>4.8</v>
      </c>
      <c r="X107" s="1">
        <f t="shared" si="10"/>
        <v>2166.0480000000007</v>
      </c>
    </row>
    <row r="108" spans="23:24" x14ac:dyDescent="0.25">
      <c r="W108" s="1">
        <v>4.8499999999999996</v>
      </c>
      <c r="X108" s="1">
        <f t="shared" si="10"/>
        <v>2176.716375</v>
      </c>
    </row>
    <row r="109" spans="23:24" x14ac:dyDescent="0.25">
      <c r="W109" s="1">
        <v>4.9000000000000004</v>
      </c>
      <c r="X109" s="1">
        <f t="shared" si="10"/>
        <v>2187.1395000000002</v>
      </c>
    </row>
    <row r="110" spans="23:24" x14ac:dyDescent="0.25">
      <c r="W110" s="1">
        <v>4.95</v>
      </c>
      <c r="X110" s="1">
        <f t="shared" si="10"/>
        <v>2197.3173750000005</v>
      </c>
    </row>
    <row r="111" spans="23:24" x14ac:dyDescent="0.25">
      <c r="W111" s="1">
        <v>5</v>
      </c>
      <c r="X111" s="1">
        <f t="shared" si="10"/>
        <v>2207.25</v>
      </c>
    </row>
    <row r="112" spans="23:24" x14ac:dyDescent="0.25">
      <c r="W112" s="1">
        <v>5.05</v>
      </c>
      <c r="X112" s="1">
        <f t="shared" si="10"/>
        <v>2216.937375</v>
      </c>
    </row>
    <row r="113" spans="23:24" x14ac:dyDescent="0.25">
      <c r="W113" s="1">
        <v>5.0999999999999996</v>
      </c>
      <c r="X113" s="1">
        <f t="shared" si="10"/>
        <v>2226.3795</v>
      </c>
    </row>
    <row r="114" spans="23:24" x14ac:dyDescent="0.25">
      <c r="W114" s="1">
        <v>5.15</v>
      </c>
      <c r="X114" s="1">
        <f t="shared" si="10"/>
        <v>2235.5763750000006</v>
      </c>
    </row>
    <row r="115" spans="23:24" x14ac:dyDescent="0.25">
      <c r="W115" s="1">
        <v>5.2</v>
      </c>
      <c r="X115" s="1">
        <f t="shared" si="10"/>
        <v>2244.5280000000002</v>
      </c>
    </row>
    <row r="116" spans="23:24" x14ac:dyDescent="0.25">
      <c r="W116" s="1">
        <v>5.25</v>
      </c>
      <c r="X116" s="1">
        <f t="shared" si="10"/>
        <v>2253.234375</v>
      </c>
    </row>
    <row r="117" spans="23:24" x14ac:dyDescent="0.25">
      <c r="W117" s="1">
        <v>5.3</v>
      </c>
      <c r="X117" s="1">
        <f t="shared" si="10"/>
        <v>2261.6955000000003</v>
      </c>
    </row>
    <row r="118" spans="23:24" x14ac:dyDescent="0.25">
      <c r="W118" s="1">
        <v>5.35</v>
      </c>
      <c r="X118" s="1">
        <f t="shared" si="10"/>
        <v>2269.9113749999997</v>
      </c>
    </row>
    <row r="119" spans="23:24" x14ac:dyDescent="0.25">
      <c r="W119" s="1">
        <v>5.4</v>
      </c>
      <c r="X119" s="1">
        <f t="shared" si="10"/>
        <v>2277.8820000000001</v>
      </c>
    </row>
    <row r="120" spans="23:24" x14ac:dyDescent="0.25">
      <c r="W120" s="1">
        <v>5.45</v>
      </c>
      <c r="X120" s="1">
        <f t="shared" si="10"/>
        <v>2285.6073750000005</v>
      </c>
    </row>
    <row r="121" spans="23:24" x14ac:dyDescent="0.25">
      <c r="W121" s="1">
        <v>5.5</v>
      </c>
      <c r="X121" s="1">
        <f t="shared" si="10"/>
        <v>2293.0875000000005</v>
      </c>
    </row>
    <row r="122" spans="23:24" x14ac:dyDescent="0.25">
      <c r="W122" s="1">
        <v>5.55</v>
      </c>
      <c r="X122" s="1">
        <f t="shared" si="10"/>
        <v>2300.3223749999997</v>
      </c>
    </row>
    <row r="123" spans="23:24" x14ac:dyDescent="0.25">
      <c r="W123" s="1">
        <v>5.6</v>
      </c>
      <c r="X123" s="1">
        <f t="shared" si="10"/>
        <v>2307.3119999999999</v>
      </c>
    </row>
    <row r="124" spans="23:24" x14ac:dyDescent="0.25">
      <c r="W124" s="1">
        <v>5.65</v>
      </c>
      <c r="X124" s="1">
        <f t="shared" si="10"/>
        <v>2314.0563750000001</v>
      </c>
    </row>
    <row r="125" spans="23:24" x14ac:dyDescent="0.25">
      <c r="W125" s="1">
        <v>5.7</v>
      </c>
      <c r="X125" s="1">
        <f t="shared" si="10"/>
        <v>2320.5555000000004</v>
      </c>
    </row>
    <row r="126" spans="23:24" x14ac:dyDescent="0.25">
      <c r="W126" s="1">
        <v>5.75</v>
      </c>
      <c r="X126" s="1">
        <f t="shared" si="10"/>
        <v>2326.8093749999998</v>
      </c>
    </row>
    <row r="127" spans="23:24" x14ac:dyDescent="0.25">
      <c r="W127" s="1">
        <v>5.8</v>
      </c>
      <c r="X127" s="1">
        <f t="shared" si="10"/>
        <v>2332.8180000000002</v>
      </c>
    </row>
    <row r="128" spans="23:24" x14ac:dyDescent="0.25">
      <c r="W128" s="1">
        <v>5.85</v>
      </c>
      <c r="X128" s="1">
        <f t="shared" si="10"/>
        <v>2338.5813750000002</v>
      </c>
    </row>
    <row r="129" spans="23:24" x14ac:dyDescent="0.25">
      <c r="W129" s="1">
        <v>5.9</v>
      </c>
      <c r="X129" s="1">
        <f t="shared" si="10"/>
        <v>2344.0995000000003</v>
      </c>
    </row>
    <row r="130" spans="23:24" x14ac:dyDescent="0.25">
      <c r="W130" s="1">
        <v>5.95</v>
      </c>
      <c r="X130" s="1">
        <f t="shared" si="10"/>
        <v>2349.3723749999999</v>
      </c>
    </row>
    <row r="131" spans="23:24" x14ac:dyDescent="0.25">
      <c r="W131" s="1">
        <v>6</v>
      </c>
      <c r="X131" s="1">
        <f t="shared" si="10"/>
        <v>2354.4000000000005</v>
      </c>
    </row>
    <row r="132" spans="23:24" x14ac:dyDescent="0.25">
      <c r="W132" s="1">
        <v>6.05</v>
      </c>
      <c r="X132" s="1">
        <f t="shared" si="10"/>
        <v>2359.1823749999999</v>
      </c>
    </row>
    <row r="133" spans="23:24" x14ac:dyDescent="0.25">
      <c r="W133" s="1">
        <v>6.1</v>
      </c>
      <c r="X133" s="1">
        <f t="shared" si="10"/>
        <v>2363.7195000000002</v>
      </c>
    </row>
    <row r="134" spans="23:24" x14ac:dyDescent="0.25">
      <c r="W134" s="1">
        <v>6.15</v>
      </c>
      <c r="X134" s="1">
        <f t="shared" si="10"/>
        <v>2368.011375000001</v>
      </c>
    </row>
    <row r="135" spans="23:24" x14ac:dyDescent="0.25">
      <c r="W135" s="1">
        <v>6.2</v>
      </c>
      <c r="X135" s="1">
        <f t="shared" si="10"/>
        <v>2372.058</v>
      </c>
    </row>
    <row r="136" spans="23:24" x14ac:dyDescent="0.25">
      <c r="W136" s="1">
        <v>6.25</v>
      </c>
      <c r="X136" s="1">
        <f t="shared" si="10"/>
        <v>2375.859375</v>
      </c>
    </row>
    <row r="137" spans="23:24" x14ac:dyDescent="0.25">
      <c r="W137" s="1">
        <v>6.3</v>
      </c>
      <c r="X137" s="1">
        <f t="shared" si="10"/>
        <v>2379.4155000000001</v>
      </c>
    </row>
    <row r="138" spans="23:24" x14ac:dyDescent="0.25">
      <c r="W138" s="1">
        <v>6.35</v>
      </c>
      <c r="X138" s="1">
        <f t="shared" si="10"/>
        <v>2382.7263750000002</v>
      </c>
    </row>
    <row r="139" spans="23:24" x14ac:dyDescent="0.25">
      <c r="W139" s="1">
        <v>6.4</v>
      </c>
      <c r="X139" s="1">
        <f t="shared" si="10"/>
        <v>2385.7919999999995</v>
      </c>
    </row>
    <row r="140" spans="23:24" x14ac:dyDescent="0.25">
      <c r="W140" s="1">
        <v>6.45</v>
      </c>
      <c r="X140" s="1">
        <f t="shared" si="10"/>
        <v>2388.6123750000002</v>
      </c>
    </row>
    <row r="141" spans="23:24" x14ac:dyDescent="0.25">
      <c r="W141" s="1">
        <v>6.5</v>
      </c>
      <c r="X141" s="1">
        <f t="shared" ref="X141:X204" si="11">IF(W141&lt;=$X$7,($Z$9*W141)-($X$9*0.5*(W141^2)*$X$5),($Z$9*W141)-($X$9*0.5*(W141^2)*$X$5)-($X$8*(W141-$X$7)))</f>
        <v>2391.1875</v>
      </c>
    </row>
    <row r="142" spans="23:24" x14ac:dyDescent="0.25">
      <c r="W142" s="1">
        <v>6.55</v>
      </c>
      <c r="X142" s="1">
        <f t="shared" si="11"/>
        <v>2393.5173750000004</v>
      </c>
    </row>
    <row r="143" spans="23:24" x14ac:dyDescent="0.25">
      <c r="W143" s="1">
        <v>6.6</v>
      </c>
      <c r="X143" s="1">
        <f t="shared" si="11"/>
        <v>2395.6020000000003</v>
      </c>
    </row>
    <row r="144" spans="23:24" x14ac:dyDescent="0.25">
      <c r="W144" s="1">
        <v>6.6669999999999998</v>
      </c>
      <c r="X144" s="1">
        <f t="shared" si="11"/>
        <v>2398.0108945500001</v>
      </c>
    </row>
    <row r="145" spans="23:24" x14ac:dyDescent="0.25">
      <c r="W145" s="1">
        <v>6.7</v>
      </c>
      <c r="X145" s="1">
        <f t="shared" si="11"/>
        <v>2399.0355000000004</v>
      </c>
    </row>
    <row r="146" spans="23:24" x14ac:dyDescent="0.25">
      <c r="W146" s="1">
        <v>6.75</v>
      </c>
      <c r="X146" s="1">
        <f t="shared" si="11"/>
        <v>2400.3843750000001</v>
      </c>
    </row>
    <row r="147" spans="23:24" x14ac:dyDescent="0.25">
      <c r="W147" s="1">
        <v>6.8</v>
      </c>
      <c r="X147" s="1">
        <f t="shared" si="11"/>
        <v>2401.4880000000003</v>
      </c>
    </row>
    <row r="148" spans="23:24" x14ac:dyDescent="0.25">
      <c r="W148" s="1">
        <v>6.85</v>
      </c>
      <c r="X148" s="1">
        <f t="shared" si="11"/>
        <v>2402.346375000001</v>
      </c>
    </row>
    <row r="149" spans="23:24" x14ac:dyDescent="0.25">
      <c r="W149" s="1">
        <v>6.9</v>
      </c>
      <c r="X149" s="1">
        <f t="shared" si="11"/>
        <v>2402.9594999999999</v>
      </c>
    </row>
    <row r="150" spans="23:24" x14ac:dyDescent="0.25">
      <c r="W150" s="1">
        <v>6.95</v>
      </c>
      <c r="X150" s="1">
        <f t="shared" si="11"/>
        <v>2403.3273750000003</v>
      </c>
    </row>
    <row r="151" spans="23:24" x14ac:dyDescent="0.25">
      <c r="W151" s="1">
        <v>7</v>
      </c>
      <c r="X151" s="1">
        <f t="shared" si="11"/>
        <v>2403.4500000000003</v>
      </c>
    </row>
    <row r="152" spans="23:24" x14ac:dyDescent="0.25">
      <c r="W152" s="1">
        <v>7.05</v>
      </c>
      <c r="X152" s="1">
        <f t="shared" si="11"/>
        <v>2403.3273750000008</v>
      </c>
    </row>
    <row r="153" spans="23:24" x14ac:dyDescent="0.25">
      <c r="W153" s="1">
        <v>7.1</v>
      </c>
      <c r="X153" s="1">
        <f t="shared" si="11"/>
        <v>2402.9594999999999</v>
      </c>
    </row>
    <row r="154" spans="23:24" x14ac:dyDescent="0.25">
      <c r="W154" s="1">
        <v>7.15</v>
      </c>
      <c r="X154" s="1">
        <f t="shared" si="11"/>
        <v>2402.3463750000005</v>
      </c>
    </row>
    <row r="155" spans="23:24" x14ac:dyDescent="0.25">
      <c r="W155" s="1">
        <v>7.2</v>
      </c>
      <c r="X155" s="1">
        <f t="shared" si="11"/>
        <v>2401.4880000000003</v>
      </c>
    </row>
    <row r="156" spans="23:24" x14ac:dyDescent="0.25">
      <c r="W156" s="1">
        <v>7.25</v>
      </c>
      <c r="X156" s="1">
        <f t="shared" si="11"/>
        <v>2400.3843750000005</v>
      </c>
    </row>
    <row r="157" spans="23:24" x14ac:dyDescent="0.25">
      <c r="W157" s="1">
        <v>7.3</v>
      </c>
      <c r="X157" s="1">
        <f t="shared" si="11"/>
        <v>2399.0355</v>
      </c>
    </row>
    <row r="158" spans="23:24" x14ac:dyDescent="0.25">
      <c r="W158" s="1">
        <v>7.35</v>
      </c>
      <c r="X158" s="1">
        <f t="shared" si="11"/>
        <v>2397.4413750000003</v>
      </c>
    </row>
    <row r="159" spans="23:24" x14ac:dyDescent="0.25">
      <c r="W159" s="1">
        <v>7.4</v>
      </c>
      <c r="X159" s="1">
        <f t="shared" si="11"/>
        <v>2395.6020000000008</v>
      </c>
    </row>
    <row r="160" spans="23:24" x14ac:dyDescent="0.25">
      <c r="W160" s="1">
        <v>7.45</v>
      </c>
      <c r="X160" s="1">
        <f t="shared" si="11"/>
        <v>2393.5173750000004</v>
      </c>
    </row>
    <row r="161" spans="23:30" x14ac:dyDescent="0.25">
      <c r="W161" s="1">
        <v>7.5</v>
      </c>
      <c r="X161" s="1">
        <f t="shared" si="11"/>
        <v>2391.1875</v>
      </c>
    </row>
    <row r="162" spans="23:30" x14ac:dyDescent="0.25">
      <c r="W162" s="1">
        <v>7.55</v>
      </c>
      <c r="X162" s="1">
        <f t="shared" si="11"/>
        <v>2388.6123750000002</v>
      </c>
    </row>
    <row r="163" spans="23:30" x14ac:dyDescent="0.25">
      <c r="W163" s="1">
        <v>7.6</v>
      </c>
      <c r="X163" s="1">
        <f t="shared" si="11"/>
        <v>2385.7919999999999</v>
      </c>
    </row>
    <row r="164" spans="23:30" x14ac:dyDescent="0.25">
      <c r="W164" s="1">
        <v>7.65</v>
      </c>
      <c r="X164" s="1">
        <f t="shared" si="11"/>
        <v>2382.7263750000002</v>
      </c>
    </row>
    <row r="165" spans="23:30" x14ac:dyDescent="0.25">
      <c r="W165" s="1">
        <v>7.7</v>
      </c>
      <c r="X165" s="1">
        <f t="shared" si="11"/>
        <v>2379.4154999999996</v>
      </c>
      <c r="AD165" s="1">
        <f xml:space="preserve"> (45*8.1) - (2.5*(8.1^2)) - (100*(8.1-8))</f>
        <v>190.47500000000002</v>
      </c>
    </row>
    <row r="166" spans="23:30" x14ac:dyDescent="0.25">
      <c r="W166" s="1">
        <v>7.75</v>
      </c>
      <c r="X166" s="1">
        <f t="shared" si="11"/>
        <v>2375.859375</v>
      </c>
    </row>
    <row r="167" spans="23:30" x14ac:dyDescent="0.25">
      <c r="W167" s="1">
        <v>7.8</v>
      </c>
      <c r="X167" s="1">
        <f t="shared" si="11"/>
        <v>2372.058</v>
      </c>
    </row>
    <row r="168" spans="23:30" x14ac:dyDescent="0.25">
      <c r="W168" s="1">
        <v>7.85</v>
      </c>
      <c r="X168" s="1">
        <f t="shared" si="11"/>
        <v>2368.0113750000005</v>
      </c>
    </row>
    <row r="169" spans="23:30" x14ac:dyDescent="0.25">
      <c r="W169" s="1">
        <v>7.9</v>
      </c>
      <c r="X169" s="1">
        <f t="shared" si="11"/>
        <v>2363.7195000000002</v>
      </c>
    </row>
    <row r="170" spans="23:30" x14ac:dyDescent="0.25">
      <c r="W170" s="1">
        <v>7.95</v>
      </c>
      <c r="X170" s="1">
        <f t="shared" si="11"/>
        <v>2359.1823750000003</v>
      </c>
    </row>
    <row r="171" spans="23:30" x14ac:dyDescent="0.25">
      <c r="W171" s="1">
        <v>7.9999999900000001</v>
      </c>
      <c r="X171" s="1">
        <f t="shared" si="11"/>
        <v>2354.4000009810006</v>
      </c>
    </row>
    <row r="172" spans="23:30" x14ac:dyDescent="0.25">
      <c r="W172" s="1">
        <v>8</v>
      </c>
      <c r="X172" s="1">
        <f t="shared" si="11"/>
        <v>2354.4</v>
      </c>
    </row>
    <row r="173" spans="23:30" x14ac:dyDescent="0.25">
      <c r="W173" s="1">
        <v>8.0500000000000007</v>
      </c>
      <c r="X173" s="1">
        <f t="shared" si="11"/>
        <v>2300.3223749999993</v>
      </c>
    </row>
    <row r="174" spans="23:30" x14ac:dyDescent="0.25">
      <c r="W174" s="1">
        <v>8.1</v>
      </c>
      <c r="X174" s="1">
        <f t="shared" si="11"/>
        <v>2245.9995000000008</v>
      </c>
    </row>
    <row r="175" spans="23:30" x14ac:dyDescent="0.25">
      <c r="W175" s="1">
        <v>8.15</v>
      </c>
      <c r="X175" s="1">
        <f t="shared" si="11"/>
        <v>2191.4313749999997</v>
      </c>
    </row>
    <row r="176" spans="23:30" x14ac:dyDescent="0.25">
      <c r="W176" s="1">
        <v>8.1999999999999993</v>
      </c>
      <c r="X176" s="1">
        <f t="shared" si="11"/>
        <v>2136.6180000000004</v>
      </c>
    </row>
    <row r="177" spans="23:24" x14ac:dyDescent="0.25">
      <c r="W177" s="1">
        <v>8.25</v>
      </c>
      <c r="X177" s="1">
        <f t="shared" si="11"/>
        <v>2081.5593750000003</v>
      </c>
    </row>
    <row r="178" spans="23:24" x14ac:dyDescent="0.25">
      <c r="W178" s="1">
        <v>8.3000000000000007</v>
      </c>
      <c r="X178" s="1">
        <f t="shared" si="11"/>
        <v>2026.2554999999993</v>
      </c>
    </row>
    <row r="179" spans="23:24" x14ac:dyDescent="0.25">
      <c r="W179" s="1">
        <v>8.35</v>
      </c>
      <c r="X179" s="1">
        <f t="shared" si="11"/>
        <v>1970.7063750000004</v>
      </c>
    </row>
    <row r="180" spans="23:24" x14ac:dyDescent="0.25">
      <c r="W180" s="1">
        <v>8.4</v>
      </c>
      <c r="X180" s="1">
        <f t="shared" si="11"/>
        <v>1914.912</v>
      </c>
    </row>
    <row r="181" spans="23:24" x14ac:dyDescent="0.25">
      <c r="W181" s="1">
        <v>8.4499999999999993</v>
      </c>
      <c r="X181" s="1">
        <f t="shared" si="11"/>
        <v>1858.8723750000008</v>
      </c>
    </row>
    <row r="182" spans="23:24" x14ac:dyDescent="0.25">
      <c r="W182" s="1">
        <v>8.5</v>
      </c>
      <c r="X182" s="1">
        <f t="shared" si="11"/>
        <v>1802.5875000000005</v>
      </c>
    </row>
    <row r="183" spans="23:24" x14ac:dyDescent="0.25">
      <c r="W183" s="1">
        <v>8.5500000000000007</v>
      </c>
      <c r="X183" s="1">
        <f t="shared" si="11"/>
        <v>1746.0573749999994</v>
      </c>
    </row>
    <row r="184" spans="23:24" x14ac:dyDescent="0.25">
      <c r="W184" s="1">
        <v>8.6</v>
      </c>
      <c r="X184" s="1">
        <f t="shared" si="11"/>
        <v>1689.2820000000004</v>
      </c>
    </row>
    <row r="185" spans="23:24" x14ac:dyDescent="0.25">
      <c r="W185" s="1">
        <v>8.65</v>
      </c>
      <c r="X185" s="1">
        <f t="shared" si="11"/>
        <v>1632.2613750000003</v>
      </c>
    </row>
    <row r="186" spans="23:24" x14ac:dyDescent="0.25">
      <c r="W186" s="1">
        <v>8.6999999999999993</v>
      </c>
      <c r="X186" s="1">
        <f t="shared" si="11"/>
        <v>1574.9955000000009</v>
      </c>
    </row>
    <row r="187" spans="23:24" x14ac:dyDescent="0.25">
      <c r="W187" s="1">
        <v>8.75</v>
      </c>
      <c r="X187" s="1">
        <f t="shared" si="11"/>
        <v>1517.484375</v>
      </c>
    </row>
    <row r="188" spans="23:24" x14ac:dyDescent="0.25">
      <c r="W188" s="1">
        <v>8.8000000000000007</v>
      </c>
      <c r="X188" s="1">
        <f t="shared" si="11"/>
        <v>1459.7279999999996</v>
      </c>
    </row>
    <row r="189" spans="23:24" x14ac:dyDescent="0.25">
      <c r="W189" s="1">
        <v>8.85</v>
      </c>
      <c r="X189" s="1">
        <f t="shared" si="11"/>
        <v>1401.7263750000004</v>
      </c>
    </row>
    <row r="190" spans="23:24" x14ac:dyDescent="0.25">
      <c r="W190" s="1">
        <v>8.9</v>
      </c>
      <c r="X190" s="1">
        <f t="shared" si="11"/>
        <v>1343.4794999999997</v>
      </c>
    </row>
    <row r="191" spans="23:24" x14ac:dyDescent="0.25">
      <c r="W191" s="1">
        <v>8.9499999999999993</v>
      </c>
      <c r="X191" s="1">
        <f t="shared" si="11"/>
        <v>1284.9873750000011</v>
      </c>
    </row>
    <row r="192" spans="23:24" x14ac:dyDescent="0.25">
      <c r="W192" s="1">
        <v>9</v>
      </c>
      <c r="X192" s="1">
        <f t="shared" si="11"/>
        <v>1226.25</v>
      </c>
    </row>
    <row r="193" spans="23:24" x14ac:dyDescent="0.25">
      <c r="W193" s="1">
        <v>9.0500000000000007</v>
      </c>
      <c r="X193" s="1">
        <f t="shared" si="11"/>
        <v>1167.2673749999994</v>
      </c>
    </row>
    <row r="194" spans="23:24" x14ac:dyDescent="0.25">
      <c r="W194" s="1">
        <v>9.1</v>
      </c>
      <c r="X194" s="1">
        <f t="shared" si="11"/>
        <v>1108.039500000001</v>
      </c>
    </row>
    <row r="195" spans="23:24" x14ac:dyDescent="0.25">
      <c r="W195" s="1">
        <v>9.15</v>
      </c>
      <c r="X195" s="1">
        <f t="shared" si="11"/>
        <v>1048.5663749999987</v>
      </c>
    </row>
    <row r="196" spans="23:24" x14ac:dyDescent="0.25">
      <c r="W196" s="1">
        <v>9.1999999999999993</v>
      </c>
      <c r="X196" s="1">
        <f t="shared" si="11"/>
        <v>988.84800000000132</v>
      </c>
    </row>
    <row r="197" spans="23:24" x14ac:dyDescent="0.25">
      <c r="W197" s="1">
        <v>9.25</v>
      </c>
      <c r="X197" s="1">
        <f t="shared" si="11"/>
        <v>928.88437500000055</v>
      </c>
    </row>
    <row r="198" spans="23:24" x14ac:dyDescent="0.25">
      <c r="W198" s="1">
        <v>9.3000000000000007</v>
      </c>
      <c r="X198" s="1">
        <f t="shared" si="11"/>
        <v>868.67549999999983</v>
      </c>
    </row>
    <row r="199" spans="23:24" x14ac:dyDescent="0.25">
      <c r="W199" s="1">
        <v>9.35</v>
      </c>
      <c r="X199" s="1">
        <f t="shared" si="11"/>
        <v>808.22137500000076</v>
      </c>
    </row>
    <row r="200" spans="23:24" x14ac:dyDescent="0.25">
      <c r="W200" s="1">
        <v>9.4</v>
      </c>
      <c r="X200" s="1">
        <f t="shared" si="11"/>
        <v>747.52199999999925</v>
      </c>
    </row>
    <row r="201" spans="23:24" x14ac:dyDescent="0.25">
      <c r="W201" s="1">
        <v>9.4499999999999993</v>
      </c>
      <c r="X201" s="1">
        <f t="shared" si="11"/>
        <v>686.5773750000003</v>
      </c>
    </row>
    <row r="202" spans="23:24" x14ac:dyDescent="0.25">
      <c r="W202" s="1">
        <v>9.5</v>
      </c>
      <c r="X202" s="1">
        <f t="shared" si="11"/>
        <v>625.38750000000073</v>
      </c>
    </row>
    <row r="203" spans="23:24" x14ac:dyDescent="0.25">
      <c r="W203" s="1">
        <v>9.5500000000000007</v>
      </c>
      <c r="X203" s="1">
        <f t="shared" si="11"/>
        <v>563.95237499999939</v>
      </c>
    </row>
    <row r="204" spans="23:24" x14ac:dyDescent="0.25">
      <c r="W204" s="1">
        <v>9.6</v>
      </c>
      <c r="X204" s="1">
        <f t="shared" si="11"/>
        <v>502.27200000000153</v>
      </c>
    </row>
    <row r="205" spans="23:24" x14ac:dyDescent="0.25">
      <c r="W205" s="1">
        <v>9.65</v>
      </c>
      <c r="X205" s="1">
        <f t="shared" ref="X205:X212" si="12">IF(W205&lt;=$X$7,($Z$9*W205)-($X$9*0.5*(W205^2)*$X$5),($Z$9*W205)-($X$9*0.5*(W205^2)*$X$5)-($X$8*(W205-$X$7)))</f>
        <v>440.34637500000031</v>
      </c>
    </row>
    <row r="206" spans="23:24" x14ac:dyDescent="0.25">
      <c r="W206" s="1">
        <v>9.6999999999999993</v>
      </c>
      <c r="X206" s="1">
        <f t="shared" si="12"/>
        <v>378.17550000000074</v>
      </c>
    </row>
    <row r="207" spans="23:24" x14ac:dyDescent="0.25">
      <c r="W207" s="1">
        <v>9.75</v>
      </c>
      <c r="X207" s="1">
        <f t="shared" si="12"/>
        <v>315.75937500000055</v>
      </c>
    </row>
    <row r="208" spans="23:24" x14ac:dyDescent="0.25">
      <c r="W208" s="1">
        <v>9.8000000000000007</v>
      </c>
      <c r="X208" s="1">
        <f t="shared" si="12"/>
        <v>253.09799999999859</v>
      </c>
    </row>
    <row r="209" spans="23:24" x14ac:dyDescent="0.25">
      <c r="W209" s="1">
        <v>9.85</v>
      </c>
      <c r="X209" s="1">
        <f t="shared" si="12"/>
        <v>190.19137500000011</v>
      </c>
    </row>
    <row r="210" spans="23:24" x14ac:dyDescent="0.25">
      <c r="W210" s="1">
        <v>9.9</v>
      </c>
      <c r="X210" s="1">
        <f t="shared" si="12"/>
        <v>127.03950000000009</v>
      </c>
    </row>
    <row r="211" spans="23:24" x14ac:dyDescent="0.25">
      <c r="W211" s="1">
        <v>9.9499999999999993</v>
      </c>
      <c r="X211" s="1">
        <f t="shared" si="12"/>
        <v>63.642375000000811</v>
      </c>
    </row>
    <row r="212" spans="23:24" x14ac:dyDescent="0.25">
      <c r="W212" s="1">
        <v>10</v>
      </c>
      <c r="X212" s="1">
        <f t="shared" si="12"/>
        <v>0</v>
      </c>
    </row>
  </sheetData>
  <autoFilter ref="W10:X10">
    <sortState ref="W11:X212">
      <sortCondition ref="W10"/>
    </sortState>
  </autoFilter>
  <mergeCells count="23">
    <mergeCell ref="A1:A2"/>
    <mergeCell ref="B1:B2"/>
    <mergeCell ref="C1:C2"/>
    <mergeCell ref="D1:D2"/>
    <mergeCell ref="G1:G2"/>
    <mergeCell ref="E1:E2"/>
    <mergeCell ref="F1:F2"/>
    <mergeCell ref="AM1:AQ1"/>
    <mergeCell ref="X1:AB1"/>
    <mergeCell ref="AC1:AG1"/>
    <mergeCell ref="AH1:AL1"/>
    <mergeCell ref="H1:H2"/>
    <mergeCell ref="I1:I2"/>
    <mergeCell ref="J1:J2"/>
    <mergeCell ref="K1:K2"/>
    <mergeCell ref="L1:L2"/>
    <mergeCell ref="M1:M2"/>
    <mergeCell ref="O1:O2"/>
    <mergeCell ref="P1:P2"/>
    <mergeCell ref="Q1:Q2"/>
    <mergeCell ref="R1:R2"/>
    <mergeCell ref="S1:W1"/>
    <mergeCell ref="N1:N2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7"/>
  <sheetViews>
    <sheetView topLeftCell="J22" workbookViewId="0">
      <selection activeCell="R28" sqref="R28"/>
    </sheetView>
  </sheetViews>
  <sheetFormatPr defaultColWidth="8.85546875" defaultRowHeight="15" x14ac:dyDescent="0.25"/>
  <cols>
    <col min="1" max="1" width="29.140625" bestFit="1" customWidth="1"/>
    <col min="2" max="2" width="13.7109375" bestFit="1" customWidth="1"/>
    <col min="3" max="3" width="11.140625" bestFit="1" customWidth="1"/>
    <col min="4" max="4" width="10.140625" bestFit="1" customWidth="1"/>
    <col min="5" max="5" width="12.85546875" bestFit="1" customWidth="1"/>
    <col min="6" max="6" width="10.140625" bestFit="1" customWidth="1"/>
    <col min="7" max="7" width="10.42578125" bestFit="1" customWidth="1"/>
    <col min="8" max="8" width="10.140625" bestFit="1" customWidth="1"/>
    <col min="9" max="10" width="15.140625" bestFit="1" customWidth="1"/>
    <col min="11" max="11" width="21.28515625" bestFit="1" customWidth="1"/>
    <col min="12" max="12" width="18.28515625" bestFit="1" customWidth="1"/>
    <col min="13" max="13" width="14.28515625" bestFit="1" customWidth="1"/>
    <col min="14" max="14" width="13.85546875" bestFit="1" customWidth="1"/>
    <col min="15" max="15" width="18.140625" bestFit="1" customWidth="1"/>
    <col min="16" max="16" width="20.140625" bestFit="1" customWidth="1"/>
    <col min="17" max="17" width="18.140625" bestFit="1" customWidth="1"/>
    <col min="18" max="18" width="19.140625" bestFit="1" customWidth="1"/>
  </cols>
  <sheetData>
    <row r="1" spans="1:10" x14ac:dyDescent="0.25">
      <c r="A1" t="s">
        <v>86</v>
      </c>
      <c r="B1" s="19">
        <v>345</v>
      </c>
      <c r="C1" s="11">
        <f>yield_strength</f>
        <v>345</v>
      </c>
    </row>
    <row r="2" spans="1:10" x14ac:dyDescent="0.25">
      <c r="A2" t="s">
        <v>68</v>
      </c>
      <c r="B2" s="19">
        <v>8541</v>
      </c>
      <c r="C2" s="11">
        <f>ix</f>
        <v>8541</v>
      </c>
    </row>
    <row r="3" spans="1:10" ht="15.6" customHeight="1" x14ac:dyDescent="0.25">
      <c r="A3" t="s">
        <v>62</v>
      </c>
      <c r="B3" s="11">
        <f>depth_of_section</f>
        <v>252</v>
      </c>
      <c r="C3" s="11">
        <f>h</f>
        <v>252</v>
      </c>
      <c r="E3" t="s">
        <v>71</v>
      </c>
      <c r="F3" t="s">
        <v>72</v>
      </c>
      <c r="G3" t="s">
        <v>73</v>
      </c>
      <c r="H3" t="s">
        <v>74</v>
      </c>
      <c r="I3" t="s">
        <v>75</v>
      </c>
      <c r="J3" t="s">
        <v>76</v>
      </c>
    </row>
    <row r="4" spans="1:10" x14ac:dyDescent="0.25">
      <c r="A4" t="s">
        <v>63</v>
      </c>
      <c r="B4" s="11">
        <f>width_of_section</f>
        <v>177</v>
      </c>
      <c r="C4" s="11">
        <f>b</f>
        <v>177</v>
      </c>
    </row>
    <row r="5" spans="1:10" x14ac:dyDescent="0.25">
      <c r="A5" t="s">
        <v>77</v>
      </c>
      <c r="B5" s="19">
        <v>252</v>
      </c>
      <c r="C5" s="11">
        <f>depth_of_section</f>
        <v>252</v>
      </c>
    </row>
    <row r="6" spans="1:10" x14ac:dyDescent="0.25">
      <c r="A6" t="s">
        <v>78</v>
      </c>
      <c r="B6" s="19">
        <v>177</v>
      </c>
      <c r="C6" s="11">
        <f>width_of_section</f>
        <v>177</v>
      </c>
      <c r="E6">
        <f>h/2</f>
        <v>126</v>
      </c>
    </row>
    <row r="7" spans="1:10" x14ac:dyDescent="0.25">
      <c r="A7" t="s">
        <v>79</v>
      </c>
      <c r="B7" s="19">
        <v>15</v>
      </c>
      <c r="C7" s="11">
        <f>thickness_flange</f>
        <v>15</v>
      </c>
    </row>
    <row r="8" spans="1:10" x14ac:dyDescent="0.25">
      <c r="A8" t="s">
        <v>80</v>
      </c>
      <c r="B8" s="19">
        <v>9</v>
      </c>
      <c r="C8" s="11">
        <f>thickness_web</f>
        <v>9</v>
      </c>
    </row>
    <row r="9" spans="1:10" x14ac:dyDescent="0.25">
      <c r="A9" t="s">
        <v>61</v>
      </c>
      <c r="B9" s="19">
        <v>75.3</v>
      </c>
      <c r="C9" s="11">
        <f>cross_section_area</f>
        <v>75.3</v>
      </c>
    </row>
    <row r="10" spans="1:10" x14ac:dyDescent="0.25">
      <c r="A10" t="s">
        <v>81</v>
      </c>
      <c r="B10" s="11">
        <f>( ( (depth_of_section/2) - (thickness_flange/2) ) * ( width_of_section * thickness_flange ) )+( ( ((depth_of_section/2)-thickness_flange)/ 2 ) * (thickness_web* ((depth_of_section/2)-thickness_flange)) )</f>
        <v>370062</v>
      </c>
      <c r="C10" s="11">
        <f>q</f>
        <v>370062</v>
      </c>
    </row>
    <row r="11" spans="1:10" x14ac:dyDescent="0.25">
      <c r="A11" s="12" t="s">
        <v>59</v>
      </c>
      <c r="B11" s="11">
        <v>0</v>
      </c>
      <c r="C11" s="11">
        <f>ax</f>
        <v>0</v>
      </c>
    </row>
    <row r="12" spans="1:10" x14ac:dyDescent="0.25">
      <c r="A12" s="12" t="s">
        <v>46</v>
      </c>
      <c r="B12" s="11">
        <f>ay+by-force_resultant-force</f>
        <v>0</v>
      </c>
      <c r="C12" s="11">
        <f>by_0+ay_0-force_resultant_0-force_0</f>
        <v>0</v>
      </c>
    </row>
    <row r="13" spans="1:10" x14ac:dyDescent="0.25">
      <c r="A13" s="12" t="s">
        <v>47</v>
      </c>
      <c r="B13" s="11">
        <f>(mass_per_length*length*gravity)</f>
        <v>14494.275000000001</v>
      </c>
      <c r="C13" s="11">
        <f>(mass_per_length_0*length_0*gravity_0)</f>
        <v>0</v>
      </c>
    </row>
    <row r="14" spans="1:10" x14ac:dyDescent="0.25">
      <c r="A14" s="12" t="s">
        <v>48</v>
      </c>
      <c r="B14" s="18">
        <f>(0.5*force_resultant)+(mass*gravity*force_position/length)</f>
        <v>9601.5375000000004</v>
      </c>
      <c r="C14" s="17">
        <f>(0.5*force_resultant_0)+(mass_0*gravity_0*force_position_0/length_0)</f>
        <v>2354.4</v>
      </c>
    </row>
    <row r="15" spans="1:10" x14ac:dyDescent="0.25">
      <c r="A15" s="12" t="s">
        <v>49</v>
      </c>
      <c r="B15" s="18">
        <f>(mass_per_length*length*gravity)+force-by</f>
        <v>8816.7375000000011</v>
      </c>
      <c r="C15" s="17">
        <f>(mass_per_length_0*length_0*gravity_0)+force_0-by_0</f>
        <v>1569.6</v>
      </c>
    </row>
    <row r="16" spans="1:10" x14ac:dyDescent="0.25">
      <c r="A16" s="12" t="s">
        <v>50</v>
      </c>
      <c r="B16" s="19">
        <v>59.1</v>
      </c>
      <c r="C16" s="11">
        <v>0</v>
      </c>
    </row>
    <row r="17" spans="1:18" x14ac:dyDescent="0.25">
      <c r="A17" s="12" t="s">
        <v>51</v>
      </c>
      <c r="B17" s="13">
        <v>9.81</v>
      </c>
      <c r="C17" s="11">
        <f>gravity</f>
        <v>9.81</v>
      </c>
    </row>
    <row r="18" spans="1:18" x14ac:dyDescent="0.25">
      <c r="A18" s="12" t="s">
        <v>52</v>
      </c>
      <c r="B18" s="14">
        <v>400</v>
      </c>
      <c r="C18" s="11">
        <f>mass</f>
        <v>400</v>
      </c>
    </row>
    <row r="19" spans="1:18" x14ac:dyDescent="0.25">
      <c r="A19" s="12" t="s">
        <v>53</v>
      </c>
      <c r="B19" s="13">
        <v>15</v>
      </c>
      <c r="C19" s="11">
        <f>force_position</f>
        <v>15</v>
      </c>
    </row>
    <row r="20" spans="1:18" x14ac:dyDescent="0.25">
      <c r="A20" s="12" t="s">
        <v>54</v>
      </c>
      <c r="B20" s="11">
        <f>mass*gravity</f>
        <v>3924</v>
      </c>
      <c r="C20" s="11">
        <f>force</f>
        <v>3924</v>
      </c>
    </row>
    <row r="21" spans="1:18" x14ac:dyDescent="0.25">
      <c r="A21" s="12" t="s">
        <v>55</v>
      </c>
      <c r="B21" s="13">
        <v>25</v>
      </c>
      <c r="C21" s="11">
        <f>length</f>
        <v>25</v>
      </c>
    </row>
    <row r="22" spans="1:18" x14ac:dyDescent="0.25">
      <c r="A22" s="12" t="s">
        <v>56</v>
      </c>
      <c r="B22" s="13">
        <v>200</v>
      </c>
      <c r="C22" s="11">
        <f>length_division</f>
        <v>200</v>
      </c>
    </row>
    <row r="23" spans="1:18" x14ac:dyDescent="0.25">
      <c r="A23" s="12" t="s">
        <v>88</v>
      </c>
      <c r="B23" s="17">
        <f>MAX(O34:O237)</f>
        <v>98880458.377239227</v>
      </c>
      <c r="C23" s="11"/>
    </row>
    <row r="24" spans="1:18" x14ac:dyDescent="0.25">
      <c r="A24" s="12" t="s">
        <v>87</v>
      </c>
      <c r="B24" s="17">
        <f>MAX(P34:P237)</f>
        <v>34732982.086406745</v>
      </c>
      <c r="C24" s="11"/>
    </row>
    <row r="25" spans="1:18" x14ac:dyDescent="0.25">
      <c r="A25" s="12" t="s">
        <v>89</v>
      </c>
      <c r="B25" s="11">
        <f>yield_strength*1000000/B23</f>
        <v>3.4890614956879462</v>
      </c>
      <c r="C25" s="11"/>
    </row>
    <row r="26" spans="1:18" x14ac:dyDescent="0.25">
      <c r="A26" s="12" t="s">
        <v>90</v>
      </c>
      <c r="B26" s="11">
        <f>yield_strength*1000000/B24</f>
        <v>9.9329219455366236</v>
      </c>
    </row>
    <row r="27" spans="1:18" x14ac:dyDescent="0.25">
      <c r="A27" s="15" t="s">
        <v>60</v>
      </c>
      <c r="B27" s="16" t="s">
        <v>41</v>
      </c>
      <c r="C27" s="16" t="s">
        <v>57</v>
      </c>
      <c r="D27" s="16" t="s">
        <v>58</v>
      </c>
      <c r="E27" s="16" t="s">
        <v>42</v>
      </c>
      <c r="F27" s="16" t="s">
        <v>43</v>
      </c>
      <c r="G27" s="16" t="s">
        <v>44</v>
      </c>
      <c r="H27" s="16" t="s">
        <v>45</v>
      </c>
      <c r="I27" s="16" t="s">
        <v>67</v>
      </c>
      <c r="J27" s="16" t="s">
        <v>66</v>
      </c>
      <c r="K27" s="16" t="s">
        <v>65</v>
      </c>
      <c r="L27" s="16" t="s">
        <v>64</v>
      </c>
      <c r="M27" s="16" t="s">
        <v>69</v>
      </c>
      <c r="N27" s="16" t="s">
        <v>70</v>
      </c>
      <c r="O27" s="16" t="s">
        <v>82</v>
      </c>
      <c r="P27" s="16" t="s">
        <v>84</v>
      </c>
      <c r="Q27" s="16" t="s">
        <v>85</v>
      </c>
      <c r="R27" s="16" t="s">
        <v>83</v>
      </c>
    </row>
    <row r="28" spans="1:18" x14ac:dyDescent="0.25">
      <c r="A28" s="15"/>
      <c r="B28" s="16">
        <v>0</v>
      </c>
      <c r="C28" s="1">
        <f t="shared" ref="C28:C33" si="0">ax</f>
        <v>0</v>
      </c>
      <c r="D28" s="1">
        <f t="shared" ref="D28:D33" si="1">ax_0</f>
        <v>0</v>
      </c>
      <c r="E28" s="1">
        <f t="shared" ref="E28:E33" si="2">IF(B28&lt;force_position,ay-(mass_per_length*B28*gravity),ay-(mass_per_length*B28*gravity)-force)</f>
        <v>8816.7375000000011</v>
      </c>
      <c r="F28" s="1">
        <f t="shared" ref="F28:F33" si="3">IF(B28&lt;force_position_0,ay_0-(mass_per_length_0*B28*gravity_0),ay_0-(mass_per_length_0*B28*gravity_0)-force_0)</f>
        <v>1569.6</v>
      </c>
      <c r="G28" s="1">
        <f t="shared" ref="G28:G33" si="4">IF(B28&lt;force_position,(ay*B28)-(0.5*mass_per_length*gravity*B28*B28),(ay*B28)-(0.5*mass_per_length*gravity*B28*B28)-force*(B28-force_position))</f>
        <v>0</v>
      </c>
      <c r="H28" s="1">
        <f t="shared" ref="H28:H33" si="5">IF(B28&lt;force_position_0,(ay_0*B28)-(0.5*mass_per_length_0*gravity_0*B28*B28),(ay_0*B28)-(0.5*mass_per_length_0*gravity_0*B28*B28)-force_0*(B28-force_position_0))</f>
        <v>0</v>
      </c>
      <c r="I28" s="1">
        <f t="shared" ref="I28:I33" si="6">ax/cross_section_area</f>
        <v>0</v>
      </c>
      <c r="J28" s="1">
        <f t="shared" ref="J28:J33" si="7">ax_0/cross_section_area_0</f>
        <v>0</v>
      </c>
      <c r="K28" s="1">
        <f t="shared" ref="K28:K33" si="8">((G28*(0.5*h))/(ix))*(100000000/1000)</f>
        <v>0</v>
      </c>
      <c r="L28" s="1">
        <f t="shared" ref="L28:L33" si="9">(H28*(0.5*h_0/1000))/(ix_0/100000000)</f>
        <v>0</v>
      </c>
      <c r="M28" s="1">
        <f t="shared" ref="M28:M33" si="10">((E28*q)/(ix*thickness_web))*((100000000*1000)/1000000000)</f>
        <v>4244545.2818756588</v>
      </c>
      <c r="N28" s="1">
        <f t="shared" ref="N28:N33" si="11">((F28*q)/(ix*thickness_web))*((100000000*1000)/1000000000)</f>
        <v>755635.32139093778</v>
      </c>
      <c r="O28" s="1">
        <f t="shared" ref="O28:O33" si="12">(I28+K28)/2+SQRT( ((I28+K28)/2)^2 + 0 )</f>
        <v>0</v>
      </c>
      <c r="P28" s="1">
        <f t="shared" ref="P28:P33" si="13">(J28+L28)/2+SQRT( ((J28+L28)/2)^2 + 0 )</f>
        <v>0</v>
      </c>
      <c r="Q28">
        <f t="shared" ref="Q28:Q33" si="14">(0)/2+SQRT( ((0)/2)^2 + (M28)^2 )</f>
        <v>4244545.2818756588</v>
      </c>
      <c r="R28">
        <f t="shared" ref="R28:R33" si="15">(0)/2+SQRT( ((0)/2)^2 + (N28)^2 )</f>
        <v>755635.32139093778</v>
      </c>
    </row>
    <row r="29" spans="1:18" x14ac:dyDescent="0.25">
      <c r="A29" s="15"/>
      <c r="B29" s="16">
        <v>5</v>
      </c>
      <c r="C29" s="1">
        <f t="shared" si="0"/>
        <v>0</v>
      </c>
      <c r="D29" s="1">
        <f t="shared" si="1"/>
        <v>0</v>
      </c>
      <c r="E29" s="1">
        <f t="shared" si="2"/>
        <v>5917.8825000000015</v>
      </c>
      <c r="F29" s="1">
        <f t="shared" si="3"/>
        <v>1569.6</v>
      </c>
      <c r="G29" s="1">
        <f t="shared" si="4"/>
        <v>36836.550000000003</v>
      </c>
      <c r="H29" s="1">
        <f t="shared" si="5"/>
        <v>7848</v>
      </c>
      <c r="I29" s="1">
        <f t="shared" si="6"/>
        <v>0</v>
      </c>
      <c r="J29" s="1">
        <f t="shared" si="7"/>
        <v>0</v>
      </c>
      <c r="K29" s="1">
        <f t="shared" si="8"/>
        <v>54342644.889357224</v>
      </c>
      <c r="L29" s="1">
        <f t="shared" si="9"/>
        <v>11577660.695468914</v>
      </c>
      <c r="M29" s="1">
        <f t="shared" si="10"/>
        <v>2848981.2976817708</v>
      </c>
      <c r="N29" s="1">
        <f t="shared" si="11"/>
        <v>755635.32139093778</v>
      </c>
      <c r="O29" s="1">
        <f t="shared" si="12"/>
        <v>54342644.889357224</v>
      </c>
      <c r="P29" s="1">
        <f t="shared" si="13"/>
        <v>11577660.695468914</v>
      </c>
      <c r="Q29">
        <f t="shared" si="14"/>
        <v>2848981.2976817708</v>
      </c>
      <c r="R29">
        <f t="shared" si="15"/>
        <v>755635.32139093778</v>
      </c>
    </row>
    <row r="30" spans="1:18" x14ac:dyDescent="0.25">
      <c r="A30" s="15"/>
      <c r="B30" s="16">
        <v>10</v>
      </c>
      <c r="C30" s="1">
        <f t="shared" si="0"/>
        <v>0</v>
      </c>
      <c r="D30" s="1">
        <f t="shared" si="1"/>
        <v>0</v>
      </c>
      <c r="E30" s="1">
        <f t="shared" si="2"/>
        <v>3019.0275000000011</v>
      </c>
      <c r="F30" s="1">
        <f t="shared" si="3"/>
        <v>1569.6</v>
      </c>
      <c r="G30" s="1">
        <f t="shared" si="4"/>
        <v>59178.825000000012</v>
      </c>
      <c r="H30" s="1">
        <f t="shared" si="5"/>
        <v>15696</v>
      </c>
      <c r="I30" s="1">
        <f t="shared" si="6"/>
        <v>0</v>
      </c>
      <c r="J30" s="1">
        <f t="shared" si="7"/>
        <v>0</v>
      </c>
      <c r="K30" s="1">
        <f t="shared" si="8"/>
        <v>87302797.681770295</v>
      </c>
      <c r="L30" s="1">
        <f t="shared" si="9"/>
        <v>23155321.390937828</v>
      </c>
      <c r="M30" s="1">
        <f t="shared" si="10"/>
        <v>1453417.3134878825</v>
      </c>
      <c r="N30" s="1">
        <f t="shared" si="11"/>
        <v>755635.32139093778</v>
      </c>
      <c r="O30" s="1">
        <f t="shared" si="12"/>
        <v>87302797.681770295</v>
      </c>
      <c r="P30" s="1">
        <f t="shared" si="13"/>
        <v>23155321.390937828</v>
      </c>
      <c r="Q30">
        <f t="shared" si="14"/>
        <v>1453417.3134878825</v>
      </c>
      <c r="R30">
        <f t="shared" si="15"/>
        <v>755635.32139093778</v>
      </c>
    </row>
    <row r="31" spans="1:18" x14ac:dyDescent="0.25">
      <c r="A31" s="15"/>
      <c r="B31" s="16">
        <v>15</v>
      </c>
      <c r="C31" s="1">
        <f t="shared" si="0"/>
        <v>0</v>
      </c>
      <c r="D31" s="1">
        <f t="shared" si="1"/>
        <v>0</v>
      </c>
      <c r="E31" s="1">
        <f t="shared" si="2"/>
        <v>-3803.8274999999994</v>
      </c>
      <c r="F31" s="1">
        <f t="shared" si="3"/>
        <v>-2354.4</v>
      </c>
      <c r="G31" s="1">
        <f t="shared" si="4"/>
        <v>67026.825000000026</v>
      </c>
      <c r="H31" s="1">
        <f t="shared" si="5"/>
        <v>23544</v>
      </c>
      <c r="I31" s="1">
        <f t="shared" si="6"/>
        <v>0</v>
      </c>
      <c r="J31" s="1">
        <f t="shared" si="7"/>
        <v>0</v>
      </c>
      <c r="K31" s="1">
        <f t="shared" si="8"/>
        <v>98880458.377239227</v>
      </c>
      <c r="L31" s="1">
        <f t="shared" si="9"/>
        <v>34732982.086406745</v>
      </c>
      <c r="M31" s="1">
        <f t="shared" si="10"/>
        <v>-1831234.9741833506</v>
      </c>
      <c r="N31" s="1">
        <f t="shared" si="11"/>
        <v>-1133452.9820864068</v>
      </c>
      <c r="O31" s="1">
        <f t="shared" si="12"/>
        <v>98880458.377239227</v>
      </c>
      <c r="P31" s="1">
        <f t="shared" si="13"/>
        <v>34732982.086406745</v>
      </c>
      <c r="Q31">
        <f t="shared" si="14"/>
        <v>1831234.9741833506</v>
      </c>
      <c r="R31">
        <f t="shared" si="15"/>
        <v>1133452.9820864068</v>
      </c>
    </row>
    <row r="32" spans="1:18" x14ac:dyDescent="0.25">
      <c r="A32" s="15"/>
      <c r="B32" s="16">
        <v>20</v>
      </c>
      <c r="C32" s="1">
        <f t="shared" si="0"/>
        <v>0</v>
      </c>
      <c r="D32" s="1">
        <f t="shared" si="1"/>
        <v>0</v>
      </c>
      <c r="E32" s="1">
        <f t="shared" si="2"/>
        <v>-6702.682499999999</v>
      </c>
      <c r="F32" s="1">
        <f t="shared" si="3"/>
        <v>-2354.4</v>
      </c>
      <c r="G32" s="1">
        <f t="shared" si="4"/>
        <v>40760.550000000017</v>
      </c>
      <c r="H32" s="1">
        <f t="shared" si="5"/>
        <v>11772</v>
      </c>
      <c r="I32" s="1">
        <f t="shared" si="6"/>
        <v>0</v>
      </c>
      <c r="J32" s="1">
        <f t="shared" si="7"/>
        <v>0</v>
      </c>
      <c r="K32" s="1">
        <f t="shared" si="8"/>
        <v>60131475.237091705</v>
      </c>
      <c r="L32" s="1">
        <f t="shared" si="9"/>
        <v>17366491.043203373</v>
      </c>
      <c r="M32" s="1">
        <f t="shared" si="10"/>
        <v>-3226798.9583772384</v>
      </c>
      <c r="N32" s="1">
        <f t="shared" si="11"/>
        <v>-1133452.9820864068</v>
      </c>
      <c r="O32" s="1">
        <f t="shared" si="12"/>
        <v>60131475.237091705</v>
      </c>
      <c r="P32" s="1">
        <f t="shared" si="13"/>
        <v>17366491.043203373</v>
      </c>
      <c r="Q32">
        <f t="shared" si="14"/>
        <v>3226798.9583772384</v>
      </c>
      <c r="R32">
        <f t="shared" si="15"/>
        <v>1133452.9820864068</v>
      </c>
    </row>
    <row r="33" spans="1:18" x14ac:dyDescent="0.25">
      <c r="A33" s="15"/>
      <c r="B33" s="16">
        <v>25</v>
      </c>
      <c r="C33" s="1">
        <f t="shared" si="0"/>
        <v>0</v>
      </c>
      <c r="D33" s="1">
        <f t="shared" si="1"/>
        <v>0</v>
      </c>
      <c r="E33" s="1">
        <f t="shared" si="2"/>
        <v>-9601.5375000000004</v>
      </c>
      <c r="F33" s="1">
        <f t="shared" si="3"/>
        <v>-2354.4</v>
      </c>
      <c r="G33" s="1">
        <f t="shared" si="4"/>
        <v>0</v>
      </c>
      <c r="H33" s="1">
        <f t="shared" si="5"/>
        <v>0</v>
      </c>
      <c r="I33" s="1">
        <f t="shared" si="6"/>
        <v>0</v>
      </c>
      <c r="J33" s="1">
        <f t="shared" si="7"/>
        <v>0</v>
      </c>
      <c r="K33" s="1">
        <f t="shared" si="8"/>
        <v>0</v>
      </c>
      <c r="L33" s="1">
        <f t="shared" si="9"/>
        <v>0</v>
      </c>
      <c r="M33" s="1">
        <f t="shared" si="10"/>
        <v>-4622362.9425711278</v>
      </c>
      <c r="N33" s="1">
        <f t="shared" si="11"/>
        <v>-1133452.9820864068</v>
      </c>
      <c r="O33" s="1">
        <f t="shared" si="12"/>
        <v>0</v>
      </c>
      <c r="P33" s="1">
        <f t="shared" si="13"/>
        <v>0</v>
      </c>
      <c r="Q33">
        <f t="shared" si="14"/>
        <v>4622362.9425711278</v>
      </c>
      <c r="R33">
        <f t="shared" si="15"/>
        <v>1133452.9820864068</v>
      </c>
    </row>
    <row r="34" spans="1:18" x14ac:dyDescent="0.25">
      <c r="A34" s="1">
        <v>0</v>
      </c>
      <c r="B34" s="17">
        <f t="shared" ref="B34:B65" si="16">length/length_division*A34</f>
        <v>0</v>
      </c>
      <c r="C34" s="1">
        <f t="shared" ref="C34:C65" si="17">ax</f>
        <v>0</v>
      </c>
      <c r="D34" s="1">
        <f t="shared" ref="D34:D65" si="18">ax_0</f>
        <v>0</v>
      </c>
      <c r="E34" s="1">
        <f t="shared" ref="E34:E65" si="19">IF(B34&lt;force_position,ay-(mass_per_length*B34*gravity),ay-(mass_per_length*B34*gravity)-force)</f>
        <v>8816.7375000000011</v>
      </c>
      <c r="F34" s="1">
        <f t="shared" ref="F34:F65" si="20">IF(B34&lt;force_position_0,ay_0-(mass_per_length_0*B34*gravity_0),ay_0-(mass_per_length_0*B34*gravity_0)-force_0)</f>
        <v>1569.6</v>
      </c>
      <c r="G34" s="1">
        <f t="shared" ref="G34:G65" si="21">IF(B34&lt;force_position,(ay*B34)-(0.5*mass_per_length*gravity*B34*B34),(ay*B34)-(0.5*mass_per_length*gravity*B34*B34)-force*(B34-force_position))</f>
        <v>0</v>
      </c>
      <c r="H34" s="1">
        <f t="shared" ref="H34:H65" si="22">IF(B34&lt;force_position_0,(ay_0*B34)-(0.5*mass_per_length_0*gravity_0*B34*B34),(ay_0*B34)-(0.5*mass_per_length_0*gravity_0*B34*B34)-force_0*(B34-force_position_0))</f>
        <v>0</v>
      </c>
      <c r="I34" s="1">
        <f t="shared" ref="I34:I65" si="23">ax/cross_section_area</f>
        <v>0</v>
      </c>
      <c r="J34" s="1">
        <f t="shared" ref="J34:J65" si="24">ax_0/cross_section_area_0</f>
        <v>0</v>
      </c>
      <c r="K34" s="1">
        <f t="shared" ref="K34:K65" si="25">((G34*(0.5*h))/(ix))*(100000000/1000)</f>
        <v>0</v>
      </c>
      <c r="L34" s="1">
        <f t="shared" ref="L34:L65" si="26">(H34*(0.5*h_0/1000))/(ix_0/100000000)</f>
        <v>0</v>
      </c>
      <c r="M34" s="1">
        <f t="shared" ref="M34:M65" si="27">((E34*q)/(ix*thickness_web))*((100000000*1000)/1000000000)</f>
        <v>4244545.2818756588</v>
      </c>
      <c r="N34" s="1">
        <f t="shared" ref="N34:N65" si="28">((F34*q)/(ix*thickness_web))*((100000000*1000)/1000000000)</f>
        <v>755635.32139093778</v>
      </c>
      <c r="O34" s="1">
        <f>(I34+K34)/2+SQRT( ((I34+K34)/2)^2 + 0 )</f>
        <v>0</v>
      </c>
      <c r="P34" s="1">
        <f>(J34+L34)/2+SQRT( ((J34+L34)/2)^2 + 0 )</f>
        <v>0</v>
      </c>
      <c r="Q34">
        <f>(0)/2+SQRT( ((0)/2)^2 + (M34)^2 )</f>
        <v>4244545.2818756588</v>
      </c>
      <c r="R34">
        <f>(0)/2+SQRT( ((0)/2)^2 + (N34)^2 )</f>
        <v>755635.32139093778</v>
      </c>
    </row>
    <row r="35" spans="1:18" x14ac:dyDescent="0.25">
      <c r="A35" s="1">
        <v>1</v>
      </c>
      <c r="B35" s="17">
        <f t="shared" si="16"/>
        <v>0.125</v>
      </c>
      <c r="C35" s="1">
        <f t="shared" si="17"/>
        <v>0</v>
      </c>
      <c r="D35" s="1">
        <f t="shared" si="18"/>
        <v>0</v>
      </c>
      <c r="E35" s="1">
        <f t="shared" si="19"/>
        <v>8744.2661250000019</v>
      </c>
      <c r="F35" s="1">
        <f t="shared" si="20"/>
        <v>1569.6</v>
      </c>
      <c r="G35" s="1">
        <f t="shared" si="21"/>
        <v>1097.5627265625001</v>
      </c>
      <c r="H35" s="1">
        <f t="shared" si="22"/>
        <v>196.2</v>
      </c>
      <c r="I35" s="1">
        <f t="shared" si="23"/>
        <v>0</v>
      </c>
      <c r="J35" s="1">
        <f t="shared" si="24"/>
        <v>0</v>
      </c>
      <c r="K35" s="1">
        <f t="shared" si="25"/>
        <v>1619165.2446654376</v>
      </c>
      <c r="L35" s="1">
        <f>(H35*(0.5*h_0/1000))/(ix_0/100000000)</f>
        <v>289441.51738672284</v>
      </c>
      <c r="M35" s="1">
        <f t="shared" si="27"/>
        <v>4209656.1822708119</v>
      </c>
      <c r="N35" s="1">
        <f t="shared" si="28"/>
        <v>755635.32139093778</v>
      </c>
      <c r="O35" s="1">
        <f t="shared" ref="O35:P98" si="29">(I35+K35)/2+SQRT( ((I35+K35)/2)^2 + 0 )</f>
        <v>1619165.2446654376</v>
      </c>
      <c r="P35" s="1">
        <f t="shared" si="29"/>
        <v>289441.51738672284</v>
      </c>
      <c r="Q35">
        <f t="shared" ref="Q35:Q98" si="30">(0)/2+SQRT( ((0)/2)^2 + (M35)^2 )</f>
        <v>4209656.1822708119</v>
      </c>
      <c r="R35">
        <f t="shared" ref="R35:R98" si="31">(0)/2+SQRT( ((0)/2)^2 + (N35)^2 )</f>
        <v>755635.32139093778</v>
      </c>
    </row>
    <row r="36" spans="1:18" x14ac:dyDescent="0.25">
      <c r="A36" s="1">
        <v>2</v>
      </c>
      <c r="B36" s="17">
        <f t="shared" si="16"/>
        <v>0.25</v>
      </c>
      <c r="C36" s="1">
        <f t="shared" si="17"/>
        <v>0</v>
      </c>
      <c r="D36" s="1">
        <f t="shared" si="18"/>
        <v>0</v>
      </c>
      <c r="E36" s="1">
        <f t="shared" si="19"/>
        <v>8671.7947500000009</v>
      </c>
      <c r="F36" s="1">
        <f t="shared" si="20"/>
        <v>1569.6</v>
      </c>
      <c r="G36" s="1">
        <f t="shared" si="21"/>
        <v>2186.0665312500005</v>
      </c>
      <c r="H36" s="1">
        <f t="shared" si="22"/>
        <v>392.4</v>
      </c>
      <c r="I36" s="1">
        <f t="shared" si="23"/>
        <v>0</v>
      </c>
      <c r="J36" s="1">
        <f t="shared" si="24"/>
        <v>0</v>
      </c>
      <c r="K36" s="1">
        <f t="shared" si="25"/>
        <v>3224966.4317702851</v>
      </c>
      <c r="L36" s="1">
        <f t="shared" si="26"/>
        <v>578883.03477344569</v>
      </c>
      <c r="M36" s="1">
        <f t="shared" si="27"/>
        <v>4174767.0826659645</v>
      </c>
      <c r="N36" s="1">
        <f t="shared" si="28"/>
        <v>755635.32139093778</v>
      </c>
      <c r="O36" s="1">
        <f t="shared" si="29"/>
        <v>3224966.4317702851</v>
      </c>
      <c r="P36" s="1">
        <f t="shared" si="29"/>
        <v>578883.03477344569</v>
      </c>
      <c r="Q36">
        <f t="shared" si="30"/>
        <v>4174767.0826659645</v>
      </c>
      <c r="R36">
        <f t="shared" si="31"/>
        <v>755635.32139093778</v>
      </c>
    </row>
    <row r="37" spans="1:18" x14ac:dyDescent="0.25">
      <c r="A37" s="1">
        <v>3</v>
      </c>
      <c r="B37" s="17">
        <f t="shared" si="16"/>
        <v>0.375</v>
      </c>
      <c r="C37" s="1">
        <f t="shared" si="17"/>
        <v>0</v>
      </c>
      <c r="D37" s="1">
        <f t="shared" si="18"/>
        <v>0</v>
      </c>
      <c r="E37" s="1">
        <f t="shared" si="19"/>
        <v>8599.3233750000018</v>
      </c>
      <c r="F37" s="1">
        <f t="shared" si="20"/>
        <v>1569.6</v>
      </c>
      <c r="G37" s="1">
        <f t="shared" si="21"/>
        <v>3265.5114140625001</v>
      </c>
      <c r="H37" s="1">
        <f t="shared" si="22"/>
        <v>588.59999999999991</v>
      </c>
      <c r="I37" s="1">
        <f t="shared" si="23"/>
        <v>0</v>
      </c>
      <c r="J37" s="1">
        <f t="shared" si="24"/>
        <v>0</v>
      </c>
      <c r="K37" s="1">
        <f t="shared" si="25"/>
        <v>4817403.5613145418</v>
      </c>
      <c r="L37" s="1">
        <f t="shared" si="26"/>
        <v>868324.55216016853</v>
      </c>
      <c r="M37" s="1">
        <f t="shared" si="27"/>
        <v>4139877.9830611181</v>
      </c>
      <c r="N37" s="1">
        <f t="shared" si="28"/>
        <v>755635.32139093778</v>
      </c>
      <c r="O37" s="1">
        <f t="shared" si="29"/>
        <v>4817403.5613145418</v>
      </c>
      <c r="P37" s="1">
        <f t="shared" si="29"/>
        <v>868324.55216016853</v>
      </c>
      <c r="Q37">
        <f t="shared" si="30"/>
        <v>4139877.9830611181</v>
      </c>
      <c r="R37">
        <f t="shared" si="31"/>
        <v>755635.32139093778</v>
      </c>
    </row>
    <row r="38" spans="1:18" x14ac:dyDescent="0.25">
      <c r="A38" s="1">
        <v>4</v>
      </c>
      <c r="B38" s="17">
        <f t="shared" si="16"/>
        <v>0.5</v>
      </c>
      <c r="C38" s="1">
        <f t="shared" si="17"/>
        <v>0</v>
      </c>
      <c r="D38" s="1">
        <f t="shared" si="18"/>
        <v>0</v>
      </c>
      <c r="E38" s="1">
        <f t="shared" si="19"/>
        <v>8526.8520000000008</v>
      </c>
      <c r="F38" s="1">
        <f t="shared" si="20"/>
        <v>1569.6</v>
      </c>
      <c r="G38" s="1">
        <f t="shared" si="21"/>
        <v>4335.8973750000005</v>
      </c>
      <c r="H38" s="1">
        <f t="shared" si="22"/>
        <v>784.8</v>
      </c>
      <c r="I38" s="1">
        <f t="shared" si="23"/>
        <v>0</v>
      </c>
      <c r="J38" s="1">
        <f t="shared" si="24"/>
        <v>0</v>
      </c>
      <c r="K38" s="1">
        <f t="shared" si="25"/>
        <v>6396476.6332982099</v>
      </c>
      <c r="L38" s="1">
        <f t="shared" si="26"/>
        <v>1157766.0695468914</v>
      </c>
      <c r="M38" s="1">
        <f t="shared" si="27"/>
        <v>4104988.8834562707</v>
      </c>
      <c r="N38" s="1">
        <f t="shared" si="28"/>
        <v>755635.32139093778</v>
      </c>
      <c r="O38" s="1">
        <f t="shared" si="29"/>
        <v>6396476.6332982099</v>
      </c>
      <c r="P38" s="1">
        <f t="shared" si="29"/>
        <v>1157766.0695468914</v>
      </c>
      <c r="Q38">
        <f t="shared" si="30"/>
        <v>4104988.8834562707</v>
      </c>
      <c r="R38">
        <f t="shared" si="31"/>
        <v>755635.32139093778</v>
      </c>
    </row>
    <row r="39" spans="1:18" x14ac:dyDescent="0.25">
      <c r="A39" s="1">
        <v>5</v>
      </c>
      <c r="B39" s="17">
        <f t="shared" si="16"/>
        <v>0.625</v>
      </c>
      <c r="C39" s="1">
        <f t="shared" si="17"/>
        <v>0</v>
      </c>
      <c r="D39" s="1">
        <f t="shared" si="18"/>
        <v>0</v>
      </c>
      <c r="E39" s="1">
        <f t="shared" si="19"/>
        <v>8454.3806250000016</v>
      </c>
      <c r="F39" s="1">
        <f t="shared" si="20"/>
        <v>1569.6</v>
      </c>
      <c r="G39" s="1">
        <f t="shared" si="21"/>
        <v>5397.2244140625007</v>
      </c>
      <c r="H39" s="1">
        <f t="shared" si="22"/>
        <v>981</v>
      </c>
      <c r="I39" s="1">
        <f t="shared" si="23"/>
        <v>0</v>
      </c>
      <c r="J39" s="1">
        <f t="shared" si="24"/>
        <v>0</v>
      </c>
      <c r="K39" s="1">
        <f t="shared" si="25"/>
        <v>7962185.6477212859</v>
      </c>
      <c r="L39" s="1">
        <f t="shared" si="26"/>
        <v>1447207.5869336142</v>
      </c>
      <c r="M39" s="1">
        <f t="shared" si="27"/>
        <v>4070099.7838514233</v>
      </c>
      <c r="N39" s="1">
        <f t="shared" si="28"/>
        <v>755635.32139093778</v>
      </c>
      <c r="O39" s="1">
        <f t="shared" si="29"/>
        <v>7962185.6477212859</v>
      </c>
      <c r="P39" s="1">
        <f t="shared" si="29"/>
        <v>1447207.5869336142</v>
      </c>
      <c r="Q39">
        <f t="shared" si="30"/>
        <v>4070099.7838514233</v>
      </c>
      <c r="R39">
        <f t="shared" si="31"/>
        <v>755635.32139093778</v>
      </c>
    </row>
    <row r="40" spans="1:18" x14ac:dyDescent="0.25">
      <c r="A40" s="1">
        <v>6</v>
      </c>
      <c r="B40" s="17">
        <f t="shared" si="16"/>
        <v>0.75</v>
      </c>
      <c r="C40" s="1">
        <f t="shared" si="17"/>
        <v>0</v>
      </c>
      <c r="D40" s="1">
        <f t="shared" si="18"/>
        <v>0</v>
      </c>
      <c r="E40" s="1">
        <f t="shared" si="19"/>
        <v>8381.9092500000006</v>
      </c>
      <c r="F40" s="1">
        <f t="shared" si="20"/>
        <v>1569.6</v>
      </c>
      <c r="G40" s="1">
        <f t="shared" si="21"/>
        <v>6449.49253125</v>
      </c>
      <c r="H40" s="1">
        <f t="shared" si="22"/>
        <v>1177.1999999999998</v>
      </c>
      <c r="I40" s="1">
        <f t="shared" si="23"/>
        <v>0</v>
      </c>
      <c r="J40" s="1">
        <f t="shared" si="24"/>
        <v>0</v>
      </c>
      <c r="K40" s="1">
        <f t="shared" si="25"/>
        <v>9514530.6045837719</v>
      </c>
      <c r="L40" s="1">
        <f t="shared" si="26"/>
        <v>1736649.1043203371</v>
      </c>
      <c r="M40" s="1">
        <f t="shared" si="27"/>
        <v>4035210.6842465755</v>
      </c>
      <c r="N40" s="1">
        <f t="shared" si="28"/>
        <v>755635.32139093778</v>
      </c>
      <c r="O40" s="1">
        <f t="shared" si="29"/>
        <v>9514530.6045837719</v>
      </c>
      <c r="P40" s="1">
        <f t="shared" si="29"/>
        <v>1736649.1043203371</v>
      </c>
      <c r="Q40">
        <f t="shared" si="30"/>
        <v>4035210.6842465755</v>
      </c>
      <c r="R40">
        <f t="shared" si="31"/>
        <v>755635.32139093778</v>
      </c>
    </row>
    <row r="41" spans="1:18" x14ac:dyDescent="0.25">
      <c r="A41" s="1">
        <v>7</v>
      </c>
      <c r="B41" s="17">
        <f t="shared" si="16"/>
        <v>0.875</v>
      </c>
      <c r="C41" s="1">
        <f t="shared" si="17"/>
        <v>0</v>
      </c>
      <c r="D41" s="1">
        <f t="shared" si="18"/>
        <v>0</v>
      </c>
      <c r="E41" s="1">
        <f t="shared" si="19"/>
        <v>8309.4378750000014</v>
      </c>
      <c r="F41" s="1">
        <f t="shared" si="20"/>
        <v>1569.6</v>
      </c>
      <c r="G41" s="1">
        <f t="shared" si="21"/>
        <v>7492.7017265625009</v>
      </c>
      <c r="H41" s="1">
        <f t="shared" si="22"/>
        <v>1373.3999999999999</v>
      </c>
      <c r="I41" s="1">
        <f t="shared" si="23"/>
        <v>0</v>
      </c>
      <c r="J41" s="1">
        <f t="shared" si="24"/>
        <v>0</v>
      </c>
      <c r="K41" s="1">
        <f t="shared" si="25"/>
        <v>11053511.50388567</v>
      </c>
      <c r="L41" s="1">
        <f t="shared" si="26"/>
        <v>2026090.6217070599</v>
      </c>
      <c r="M41" s="1">
        <f t="shared" si="27"/>
        <v>4000321.584641729</v>
      </c>
      <c r="N41" s="1">
        <f t="shared" si="28"/>
        <v>755635.32139093778</v>
      </c>
      <c r="O41" s="1">
        <f t="shared" si="29"/>
        <v>11053511.50388567</v>
      </c>
      <c r="P41" s="1">
        <f t="shared" si="29"/>
        <v>2026090.6217070599</v>
      </c>
      <c r="Q41">
        <f t="shared" si="30"/>
        <v>4000321.584641729</v>
      </c>
      <c r="R41">
        <f t="shared" si="31"/>
        <v>755635.32139093778</v>
      </c>
    </row>
    <row r="42" spans="1:18" x14ac:dyDescent="0.25">
      <c r="A42" s="1">
        <v>8</v>
      </c>
      <c r="B42" s="17">
        <f t="shared" si="16"/>
        <v>1</v>
      </c>
      <c r="C42" s="1">
        <f t="shared" si="17"/>
        <v>0</v>
      </c>
      <c r="D42" s="1">
        <f t="shared" si="18"/>
        <v>0</v>
      </c>
      <c r="E42" s="1">
        <f t="shared" si="19"/>
        <v>8236.9665000000005</v>
      </c>
      <c r="F42" s="1">
        <f t="shared" si="20"/>
        <v>1569.6</v>
      </c>
      <c r="G42" s="1">
        <f t="shared" si="21"/>
        <v>8526.8520000000008</v>
      </c>
      <c r="H42" s="1">
        <f t="shared" si="22"/>
        <v>1569.6</v>
      </c>
      <c r="I42" s="1">
        <f t="shared" si="23"/>
        <v>0</v>
      </c>
      <c r="J42" s="1">
        <f t="shared" si="24"/>
        <v>0</v>
      </c>
      <c r="K42" s="1">
        <f t="shared" si="25"/>
        <v>12579128.345626978</v>
      </c>
      <c r="L42" s="1">
        <f t="shared" si="26"/>
        <v>2315532.1390937828</v>
      </c>
      <c r="M42" s="1">
        <f t="shared" si="27"/>
        <v>3965432.4850368816</v>
      </c>
      <c r="N42" s="1">
        <f t="shared" si="28"/>
        <v>755635.32139093778</v>
      </c>
      <c r="O42" s="1">
        <f t="shared" si="29"/>
        <v>12579128.345626978</v>
      </c>
      <c r="P42" s="1">
        <f t="shared" si="29"/>
        <v>2315532.1390937828</v>
      </c>
      <c r="Q42">
        <f t="shared" si="30"/>
        <v>3965432.4850368816</v>
      </c>
      <c r="R42">
        <f t="shared" si="31"/>
        <v>755635.32139093778</v>
      </c>
    </row>
    <row r="43" spans="1:18" x14ac:dyDescent="0.25">
      <c r="A43" s="1">
        <v>9</v>
      </c>
      <c r="B43" s="17">
        <f t="shared" si="16"/>
        <v>1.125</v>
      </c>
      <c r="C43" s="1">
        <f t="shared" si="17"/>
        <v>0</v>
      </c>
      <c r="D43" s="1">
        <f t="shared" si="18"/>
        <v>0</v>
      </c>
      <c r="E43" s="1">
        <f t="shared" si="19"/>
        <v>8164.4951250000013</v>
      </c>
      <c r="F43" s="1">
        <f t="shared" si="20"/>
        <v>1569.6</v>
      </c>
      <c r="G43" s="1">
        <f t="shared" si="21"/>
        <v>9551.9433515625024</v>
      </c>
      <c r="H43" s="1">
        <f t="shared" si="22"/>
        <v>1765.8</v>
      </c>
      <c r="I43" s="1">
        <f t="shared" si="23"/>
        <v>0</v>
      </c>
      <c r="J43" s="1">
        <f t="shared" si="24"/>
        <v>0</v>
      </c>
      <c r="K43" s="1">
        <f t="shared" si="25"/>
        <v>14091381.129807696</v>
      </c>
      <c r="L43" s="1">
        <f t="shared" si="26"/>
        <v>2604973.6564805061</v>
      </c>
      <c r="M43" s="1">
        <f t="shared" si="27"/>
        <v>3930543.3854320343</v>
      </c>
      <c r="N43" s="1">
        <f t="shared" si="28"/>
        <v>755635.32139093778</v>
      </c>
      <c r="O43" s="1">
        <f t="shared" si="29"/>
        <v>14091381.129807696</v>
      </c>
      <c r="P43" s="1">
        <f t="shared" si="29"/>
        <v>2604973.6564805061</v>
      </c>
      <c r="Q43">
        <f t="shared" si="30"/>
        <v>3930543.3854320343</v>
      </c>
      <c r="R43">
        <f t="shared" si="31"/>
        <v>755635.32139093778</v>
      </c>
    </row>
    <row r="44" spans="1:18" x14ac:dyDescent="0.25">
      <c r="A44" s="1">
        <v>10</v>
      </c>
      <c r="B44" s="17">
        <f t="shared" si="16"/>
        <v>1.25</v>
      </c>
      <c r="C44" s="1">
        <f t="shared" si="17"/>
        <v>0</v>
      </c>
      <c r="D44" s="1">
        <f t="shared" si="18"/>
        <v>0</v>
      </c>
      <c r="E44" s="1">
        <f t="shared" si="19"/>
        <v>8092.0237500000012</v>
      </c>
      <c r="F44" s="1">
        <f t="shared" si="20"/>
        <v>1569.6</v>
      </c>
      <c r="G44" s="1">
        <f t="shared" si="21"/>
        <v>10567.975781250001</v>
      </c>
      <c r="H44" s="1">
        <f t="shared" si="22"/>
        <v>1962</v>
      </c>
      <c r="I44" s="1">
        <f t="shared" si="23"/>
        <v>0</v>
      </c>
      <c r="J44" s="1">
        <f t="shared" si="24"/>
        <v>0</v>
      </c>
      <c r="K44" s="1">
        <f t="shared" si="25"/>
        <v>15590269.856427819</v>
      </c>
      <c r="L44" s="1">
        <f t="shared" si="26"/>
        <v>2894415.1738672284</v>
      </c>
      <c r="M44" s="1">
        <f t="shared" si="27"/>
        <v>3895654.2858271869</v>
      </c>
      <c r="N44" s="1">
        <f t="shared" si="28"/>
        <v>755635.32139093778</v>
      </c>
      <c r="O44" s="1">
        <f t="shared" si="29"/>
        <v>15590269.856427819</v>
      </c>
      <c r="P44" s="1">
        <f t="shared" si="29"/>
        <v>2894415.1738672284</v>
      </c>
      <c r="Q44">
        <f t="shared" si="30"/>
        <v>3895654.2858271869</v>
      </c>
      <c r="R44">
        <f t="shared" si="31"/>
        <v>755635.32139093778</v>
      </c>
    </row>
    <row r="45" spans="1:18" x14ac:dyDescent="0.25">
      <c r="A45" s="1">
        <v>11</v>
      </c>
      <c r="B45" s="17">
        <f t="shared" si="16"/>
        <v>1.375</v>
      </c>
      <c r="C45" s="1">
        <f t="shared" si="17"/>
        <v>0</v>
      </c>
      <c r="D45" s="1">
        <f t="shared" si="18"/>
        <v>0</v>
      </c>
      <c r="E45" s="1">
        <f t="shared" si="19"/>
        <v>8019.5523750000011</v>
      </c>
      <c r="F45" s="1">
        <f t="shared" si="20"/>
        <v>1569.6</v>
      </c>
      <c r="G45" s="1">
        <f t="shared" si="21"/>
        <v>11574.949289062502</v>
      </c>
      <c r="H45" s="1">
        <f t="shared" si="22"/>
        <v>2158.1999999999998</v>
      </c>
      <c r="I45" s="1">
        <f t="shared" si="23"/>
        <v>0</v>
      </c>
      <c r="J45" s="1">
        <f t="shared" si="24"/>
        <v>0</v>
      </c>
      <c r="K45" s="1">
        <f t="shared" si="25"/>
        <v>17075794.52548736</v>
      </c>
      <c r="L45" s="1">
        <f t="shared" si="26"/>
        <v>3183856.6912539518</v>
      </c>
      <c r="M45" s="1">
        <f t="shared" si="27"/>
        <v>3860765.18622234</v>
      </c>
      <c r="N45" s="1">
        <f t="shared" si="28"/>
        <v>755635.32139093778</v>
      </c>
      <c r="O45" s="1">
        <f t="shared" si="29"/>
        <v>17075794.52548736</v>
      </c>
      <c r="P45" s="1">
        <f t="shared" si="29"/>
        <v>3183856.6912539518</v>
      </c>
      <c r="Q45">
        <f t="shared" si="30"/>
        <v>3860765.18622234</v>
      </c>
      <c r="R45">
        <f t="shared" si="31"/>
        <v>755635.32139093778</v>
      </c>
    </row>
    <row r="46" spans="1:18" x14ac:dyDescent="0.25">
      <c r="A46" s="1">
        <v>12</v>
      </c>
      <c r="B46" s="17">
        <f t="shared" si="16"/>
        <v>1.5</v>
      </c>
      <c r="C46" s="1">
        <f t="shared" si="17"/>
        <v>0</v>
      </c>
      <c r="D46" s="1">
        <f t="shared" si="18"/>
        <v>0</v>
      </c>
      <c r="E46" s="1">
        <f t="shared" si="19"/>
        <v>7947.081000000001</v>
      </c>
      <c r="F46" s="1">
        <f t="shared" si="20"/>
        <v>1569.6</v>
      </c>
      <c r="G46" s="1">
        <f t="shared" si="21"/>
        <v>12572.863875000001</v>
      </c>
      <c r="H46" s="1">
        <f t="shared" si="22"/>
        <v>2354.3999999999996</v>
      </c>
      <c r="I46" s="1">
        <f t="shared" si="23"/>
        <v>0</v>
      </c>
      <c r="J46" s="1">
        <f t="shared" si="24"/>
        <v>0</v>
      </c>
      <c r="K46" s="1">
        <f t="shared" si="25"/>
        <v>18547955.136986304</v>
      </c>
      <c r="L46" s="1">
        <f t="shared" si="26"/>
        <v>3473298.2086406741</v>
      </c>
      <c r="M46" s="1">
        <f t="shared" si="27"/>
        <v>3825876.0866174926</v>
      </c>
      <c r="N46" s="1">
        <f t="shared" si="28"/>
        <v>755635.32139093778</v>
      </c>
      <c r="O46" s="1">
        <f t="shared" si="29"/>
        <v>18547955.136986304</v>
      </c>
      <c r="P46" s="1">
        <f t="shared" si="29"/>
        <v>3473298.2086406741</v>
      </c>
      <c r="Q46">
        <f t="shared" si="30"/>
        <v>3825876.0866174926</v>
      </c>
      <c r="R46">
        <f t="shared" si="31"/>
        <v>755635.32139093778</v>
      </c>
    </row>
    <row r="47" spans="1:18" x14ac:dyDescent="0.25">
      <c r="A47" s="1">
        <v>13</v>
      </c>
      <c r="B47" s="17">
        <f t="shared" si="16"/>
        <v>1.625</v>
      </c>
      <c r="C47" s="1">
        <f t="shared" si="17"/>
        <v>0</v>
      </c>
      <c r="D47" s="1">
        <f t="shared" si="18"/>
        <v>0</v>
      </c>
      <c r="E47" s="1">
        <f t="shared" si="19"/>
        <v>7874.609625000001</v>
      </c>
      <c r="F47" s="1">
        <f t="shared" si="20"/>
        <v>1569.6</v>
      </c>
      <c r="G47" s="1">
        <f t="shared" si="21"/>
        <v>13561.7195390625</v>
      </c>
      <c r="H47" s="1">
        <f t="shared" si="22"/>
        <v>2550.6</v>
      </c>
      <c r="I47" s="1">
        <f t="shared" si="23"/>
        <v>0</v>
      </c>
      <c r="J47" s="1">
        <f t="shared" si="24"/>
        <v>0</v>
      </c>
      <c r="K47" s="1">
        <f t="shared" si="25"/>
        <v>20006751.690924659</v>
      </c>
      <c r="L47" s="1">
        <f t="shared" si="26"/>
        <v>3762739.726027397</v>
      </c>
      <c r="M47" s="1">
        <f t="shared" si="27"/>
        <v>3790986.9870126457</v>
      </c>
      <c r="N47" s="1">
        <f t="shared" si="28"/>
        <v>755635.32139093778</v>
      </c>
      <c r="O47" s="1">
        <f t="shared" si="29"/>
        <v>20006751.690924659</v>
      </c>
      <c r="P47" s="1">
        <f t="shared" si="29"/>
        <v>3762739.726027397</v>
      </c>
      <c r="Q47">
        <f t="shared" si="30"/>
        <v>3790986.9870126457</v>
      </c>
      <c r="R47">
        <f t="shared" si="31"/>
        <v>755635.32139093778</v>
      </c>
    </row>
    <row r="48" spans="1:18" x14ac:dyDescent="0.25">
      <c r="A48" s="1">
        <v>14</v>
      </c>
      <c r="B48" s="17">
        <f t="shared" si="16"/>
        <v>1.75</v>
      </c>
      <c r="C48" s="1">
        <f t="shared" si="17"/>
        <v>0</v>
      </c>
      <c r="D48" s="1">
        <f t="shared" si="18"/>
        <v>0</v>
      </c>
      <c r="E48" s="1">
        <f t="shared" si="19"/>
        <v>7802.1382500000009</v>
      </c>
      <c r="F48" s="1">
        <f t="shared" si="20"/>
        <v>1569.6</v>
      </c>
      <c r="G48" s="1">
        <f t="shared" si="21"/>
        <v>14541.516281250002</v>
      </c>
      <c r="H48" s="1">
        <f t="shared" si="22"/>
        <v>2746.7999999999997</v>
      </c>
      <c r="I48" s="1">
        <f t="shared" si="23"/>
        <v>0</v>
      </c>
      <c r="J48" s="1">
        <f t="shared" si="24"/>
        <v>0</v>
      </c>
      <c r="K48" s="1">
        <f t="shared" si="25"/>
        <v>21452184.187302426</v>
      </c>
      <c r="L48" s="1">
        <f t="shared" si="26"/>
        <v>4052181.2434141198</v>
      </c>
      <c r="M48" s="1">
        <f t="shared" si="27"/>
        <v>3756097.8874077983</v>
      </c>
      <c r="N48" s="1">
        <f t="shared" si="28"/>
        <v>755635.32139093778</v>
      </c>
      <c r="O48" s="1">
        <f t="shared" si="29"/>
        <v>21452184.187302426</v>
      </c>
      <c r="P48" s="1">
        <f t="shared" si="29"/>
        <v>4052181.2434141198</v>
      </c>
      <c r="Q48">
        <f t="shared" si="30"/>
        <v>3756097.8874077983</v>
      </c>
      <c r="R48">
        <f t="shared" si="31"/>
        <v>755635.32139093778</v>
      </c>
    </row>
    <row r="49" spans="1:18" x14ac:dyDescent="0.25">
      <c r="A49" s="1">
        <v>15</v>
      </c>
      <c r="B49" s="17">
        <f t="shared" si="16"/>
        <v>1.875</v>
      </c>
      <c r="C49" s="1">
        <f t="shared" si="17"/>
        <v>0</v>
      </c>
      <c r="D49" s="1">
        <f t="shared" si="18"/>
        <v>0</v>
      </c>
      <c r="E49" s="1">
        <f t="shared" si="19"/>
        <v>7729.6668750000008</v>
      </c>
      <c r="F49" s="1">
        <f t="shared" si="20"/>
        <v>1569.6</v>
      </c>
      <c r="G49" s="1">
        <f t="shared" si="21"/>
        <v>15512.254101562503</v>
      </c>
      <c r="H49" s="1">
        <f t="shared" si="22"/>
        <v>2943</v>
      </c>
      <c r="I49" s="1">
        <f t="shared" si="23"/>
        <v>0</v>
      </c>
      <c r="J49" s="1">
        <f t="shared" si="24"/>
        <v>0</v>
      </c>
      <c r="K49" s="1">
        <f t="shared" si="25"/>
        <v>22884252.626119602</v>
      </c>
      <c r="L49" s="1">
        <f t="shared" si="26"/>
        <v>4341622.7608008431</v>
      </c>
      <c r="M49" s="1">
        <f t="shared" si="27"/>
        <v>3721208.7878029509</v>
      </c>
      <c r="N49" s="1">
        <f t="shared" si="28"/>
        <v>755635.32139093778</v>
      </c>
      <c r="O49" s="1">
        <f t="shared" si="29"/>
        <v>22884252.626119602</v>
      </c>
      <c r="P49" s="1">
        <f t="shared" si="29"/>
        <v>4341622.7608008431</v>
      </c>
      <c r="Q49">
        <f t="shared" si="30"/>
        <v>3721208.7878029509</v>
      </c>
      <c r="R49">
        <f t="shared" si="31"/>
        <v>755635.32139093778</v>
      </c>
    </row>
    <row r="50" spans="1:18" x14ac:dyDescent="0.25">
      <c r="A50" s="1">
        <v>16</v>
      </c>
      <c r="B50" s="17">
        <f t="shared" si="16"/>
        <v>2</v>
      </c>
      <c r="C50" s="1">
        <f t="shared" si="17"/>
        <v>0</v>
      </c>
      <c r="D50" s="1">
        <f t="shared" si="18"/>
        <v>0</v>
      </c>
      <c r="E50" s="1">
        <f t="shared" si="19"/>
        <v>7657.1955000000007</v>
      </c>
      <c r="F50" s="1">
        <f t="shared" si="20"/>
        <v>1569.6</v>
      </c>
      <c r="G50" s="1">
        <f t="shared" si="21"/>
        <v>16473.933000000001</v>
      </c>
      <c r="H50" s="1">
        <f t="shared" si="22"/>
        <v>3139.2</v>
      </c>
      <c r="I50" s="1">
        <f t="shared" si="23"/>
        <v>0</v>
      </c>
      <c r="J50" s="1">
        <f t="shared" si="24"/>
        <v>0</v>
      </c>
      <c r="K50" s="1">
        <f t="shared" si="25"/>
        <v>24302957.007376187</v>
      </c>
      <c r="L50" s="1">
        <f t="shared" si="26"/>
        <v>4631064.2781875655</v>
      </c>
      <c r="M50" s="1">
        <f t="shared" si="27"/>
        <v>3686319.6881981036</v>
      </c>
      <c r="N50" s="1">
        <f t="shared" si="28"/>
        <v>755635.32139093778</v>
      </c>
      <c r="O50" s="1">
        <f t="shared" si="29"/>
        <v>24302957.007376187</v>
      </c>
      <c r="P50" s="1">
        <f t="shared" si="29"/>
        <v>4631064.2781875655</v>
      </c>
      <c r="Q50">
        <f t="shared" si="30"/>
        <v>3686319.6881981036</v>
      </c>
      <c r="R50">
        <f t="shared" si="31"/>
        <v>755635.32139093778</v>
      </c>
    </row>
    <row r="51" spans="1:18" x14ac:dyDescent="0.25">
      <c r="A51" s="1">
        <v>17</v>
      </c>
      <c r="B51" s="17">
        <f t="shared" si="16"/>
        <v>2.125</v>
      </c>
      <c r="C51" s="1">
        <f t="shared" si="17"/>
        <v>0</v>
      </c>
      <c r="D51" s="1">
        <f t="shared" si="18"/>
        <v>0</v>
      </c>
      <c r="E51" s="1">
        <f t="shared" si="19"/>
        <v>7584.7241250000006</v>
      </c>
      <c r="F51" s="1">
        <f t="shared" si="20"/>
        <v>1569.6</v>
      </c>
      <c r="G51" s="1">
        <f t="shared" si="21"/>
        <v>17426.5529765625</v>
      </c>
      <c r="H51" s="1">
        <f t="shared" si="22"/>
        <v>3335.3999999999996</v>
      </c>
      <c r="I51" s="1">
        <f t="shared" si="23"/>
        <v>0</v>
      </c>
      <c r="J51" s="1">
        <f t="shared" si="24"/>
        <v>0</v>
      </c>
      <c r="K51" s="1">
        <f t="shared" si="25"/>
        <v>25708297.331072185</v>
      </c>
      <c r="L51" s="1">
        <f t="shared" si="26"/>
        <v>4920505.7955742879</v>
      </c>
      <c r="M51" s="1">
        <f t="shared" si="27"/>
        <v>3651430.5885932562</v>
      </c>
      <c r="N51" s="1">
        <f t="shared" si="28"/>
        <v>755635.32139093778</v>
      </c>
      <c r="O51" s="1">
        <f t="shared" si="29"/>
        <v>25708297.331072185</v>
      </c>
      <c r="P51" s="1">
        <f t="shared" si="29"/>
        <v>4920505.7955742879</v>
      </c>
      <c r="Q51">
        <f t="shared" si="30"/>
        <v>3651430.5885932562</v>
      </c>
      <c r="R51">
        <f t="shared" si="31"/>
        <v>755635.32139093778</v>
      </c>
    </row>
    <row r="52" spans="1:18" x14ac:dyDescent="0.25">
      <c r="A52" s="1">
        <v>18</v>
      </c>
      <c r="B52" s="17">
        <f t="shared" si="16"/>
        <v>2.25</v>
      </c>
      <c r="C52" s="1">
        <f t="shared" si="17"/>
        <v>0</v>
      </c>
      <c r="D52" s="1">
        <f t="shared" si="18"/>
        <v>0</v>
      </c>
      <c r="E52" s="1">
        <f t="shared" si="19"/>
        <v>7512.2527500000015</v>
      </c>
      <c r="F52" s="1">
        <f t="shared" si="20"/>
        <v>1569.6</v>
      </c>
      <c r="G52" s="1">
        <f t="shared" si="21"/>
        <v>18370.114031250003</v>
      </c>
      <c r="H52" s="1">
        <f t="shared" si="22"/>
        <v>3531.6</v>
      </c>
      <c r="I52" s="1">
        <f t="shared" si="23"/>
        <v>0</v>
      </c>
      <c r="J52" s="1">
        <f t="shared" si="24"/>
        <v>0</v>
      </c>
      <c r="K52" s="1">
        <f t="shared" si="25"/>
        <v>27100273.597207591</v>
      </c>
      <c r="L52" s="1">
        <f t="shared" si="26"/>
        <v>5209947.3129610121</v>
      </c>
      <c r="M52" s="1">
        <f t="shared" si="27"/>
        <v>3616541.4889884102</v>
      </c>
      <c r="N52" s="1">
        <f t="shared" si="28"/>
        <v>755635.32139093778</v>
      </c>
      <c r="O52" s="1">
        <f t="shared" si="29"/>
        <v>27100273.597207591</v>
      </c>
      <c r="P52" s="1">
        <f t="shared" si="29"/>
        <v>5209947.3129610121</v>
      </c>
      <c r="Q52">
        <f t="shared" si="30"/>
        <v>3616541.4889884102</v>
      </c>
      <c r="R52">
        <f t="shared" si="31"/>
        <v>755635.32139093778</v>
      </c>
    </row>
    <row r="53" spans="1:18" x14ac:dyDescent="0.25">
      <c r="A53" s="1">
        <v>19</v>
      </c>
      <c r="B53" s="17">
        <f t="shared" si="16"/>
        <v>2.375</v>
      </c>
      <c r="C53" s="1">
        <f t="shared" si="17"/>
        <v>0</v>
      </c>
      <c r="D53" s="1">
        <f t="shared" si="18"/>
        <v>0</v>
      </c>
      <c r="E53" s="1">
        <f t="shared" si="19"/>
        <v>7439.7813750000005</v>
      </c>
      <c r="F53" s="1">
        <f t="shared" si="20"/>
        <v>1569.6</v>
      </c>
      <c r="G53" s="1">
        <f t="shared" si="21"/>
        <v>19304.6161640625</v>
      </c>
      <c r="H53" s="1">
        <f t="shared" si="22"/>
        <v>3727.7999999999997</v>
      </c>
      <c r="I53" s="1">
        <f t="shared" si="23"/>
        <v>0</v>
      </c>
      <c r="J53" s="1">
        <f t="shared" si="24"/>
        <v>0</v>
      </c>
      <c r="K53" s="1">
        <f t="shared" si="25"/>
        <v>28478885.805782404</v>
      </c>
      <c r="L53" s="1">
        <f t="shared" si="26"/>
        <v>5499388.8303477345</v>
      </c>
      <c r="M53" s="1">
        <f t="shared" si="27"/>
        <v>3581652.3893835619</v>
      </c>
      <c r="N53" s="1">
        <f t="shared" si="28"/>
        <v>755635.32139093778</v>
      </c>
      <c r="O53" s="1">
        <f t="shared" si="29"/>
        <v>28478885.805782404</v>
      </c>
      <c r="P53" s="1">
        <f t="shared" si="29"/>
        <v>5499388.8303477345</v>
      </c>
      <c r="Q53">
        <f t="shared" si="30"/>
        <v>3581652.3893835619</v>
      </c>
      <c r="R53">
        <f t="shared" si="31"/>
        <v>755635.32139093778</v>
      </c>
    </row>
    <row r="54" spans="1:18" x14ac:dyDescent="0.25">
      <c r="A54" s="1">
        <v>20</v>
      </c>
      <c r="B54" s="17">
        <f t="shared" si="16"/>
        <v>2.5</v>
      </c>
      <c r="C54" s="1">
        <f t="shared" si="17"/>
        <v>0</v>
      </c>
      <c r="D54" s="1">
        <f t="shared" si="18"/>
        <v>0</v>
      </c>
      <c r="E54" s="1">
        <f t="shared" si="19"/>
        <v>7367.3100000000013</v>
      </c>
      <c r="F54" s="1">
        <f t="shared" si="20"/>
        <v>1569.6</v>
      </c>
      <c r="G54" s="1">
        <f t="shared" si="21"/>
        <v>20230.059375000004</v>
      </c>
      <c r="H54" s="1">
        <f t="shared" si="22"/>
        <v>3924</v>
      </c>
      <c r="I54" s="1">
        <f t="shared" si="23"/>
        <v>0</v>
      </c>
      <c r="J54" s="1">
        <f t="shared" si="24"/>
        <v>0</v>
      </c>
      <c r="K54" s="1">
        <f t="shared" si="25"/>
        <v>29844133.956796635</v>
      </c>
      <c r="L54" s="1">
        <f t="shared" si="26"/>
        <v>5788830.3477344569</v>
      </c>
      <c r="M54" s="1">
        <f t="shared" si="27"/>
        <v>3546763.2897787145</v>
      </c>
      <c r="N54" s="1">
        <f t="shared" si="28"/>
        <v>755635.32139093778</v>
      </c>
      <c r="O54" s="1">
        <f t="shared" si="29"/>
        <v>29844133.956796635</v>
      </c>
      <c r="P54" s="1">
        <f t="shared" si="29"/>
        <v>5788830.3477344569</v>
      </c>
      <c r="Q54">
        <f t="shared" si="30"/>
        <v>3546763.2897787145</v>
      </c>
      <c r="R54">
        <f t="shared" si="31"/>
        <v>755635.32139093778</v>
      </c>
    </row>
    <row r="55" spans="1:18" x14ac:dyDescent="0.25">
      <c r="A55" s="1">
        <v>21</v>
      </c>
      <c r="B55" s="17">
        <f t="shared" si="16"/>
        <v>2.625</v>
      </c>
      <c r="C55" s="1">
        <f t="shared" si="17"/>
        <v>0</v>
      </c>
      <c r="D55" s="1">
        <f t="shared" si="18"/>
        <v>0</v>
      </c>
      <c r="E55" s="1">
        <f t="shared" si="19"/>
        <v>7294.8386250000003</v>
      </c>
      <c r="F55" s="1">
        <f t="shared" si="20"/>
        <v>1569.6</v>
      </c>
      <c r="G55" s="1">
        <f t="shared" si="21"/>
        <v>21146.443664062503</v>
      </c>
      <c r="H55" s="1">
        <f t="shared" si="22"/>
        <v>4120.2</v>
      </c>
      <c r="I55" s="1">
        <f t="shared" si="23"/>
        <v>0</v>
      </c>
      <c r="J55" s="1">
        <f t="shared" si="24"/>
        <v>0</v>
      </c>
      <c r="K55" s="1">
        <f t="shared" si="25"/>
        <v>31196018.050250269</v>
      </c>
      <c r="L55" s="1">
        <f t="shared" si="26"/>
        <v>6078271.8651211793</v>
      </c>
      <c r="M55" s="1">
        <f t="shared" si="27"/>
        <v>3511874.1901738672</v>
      </c>
      <c r="N55" s="1">
        <f t="shared" si="28"/>
        <v>755635.32139093778</v>
      </c>
      <c r="O55" s="1">
        <f t="shared" si="29"/>
        <v>31196018.050250269</v>
      </c>
      <c r="P55" s="1">
        <f t="shared" si="29"/>
        <v>6078271.8651211793</v>
      </c>
      <c r="Q55">
        <f t="shared" si="30"/>
        <v>3511874.1901738672</v>
      </c>
      <c r="R55">
        <f t="shared" si="31"/>
        <v>755635.32139093778</v>
      </c>
    </row>
    <row r="56" spans="1:18" x14ac:dyDescent="0.25">
      <c r="A56" s="1">
        <v>22</v>
      </c>
      <c r="B56" s="17">
        <f t="shared" si="16"/>
        <v>2.75</v>
      </c>
      <c r="C56" s="1">
        <f t="shared" si="17"/>
        <v>0</v>
      </c>
      <c r="D56" s="1">
        <f t="shared" si="18"/>
        <v>0</v>
      </c>
      <c r="E56" s="1">
        <f t="shared" si="19"/>
        <v>7222.3672500000011</v>
      </c>
      <c r="F56" s="1">
        <f t="shared" si="20"/>
        <v>1569.6</v>
      </c>
      <c r="G56" s="1">
        <f t="shared" si="21"/>
        <v>22053.769031250005</v>
      </c>
      <c r="H56" s="1">
        <f t="shared" si="22"/>
        <v>4316.3999999999996</v>
      </c>
      <c r="I56" s="1">
        <f t="shared" si="23"/>
        <v>0</v>
      </c>
      <c r="J56" s="1">
        <f t="shared" si="24"/>
        <v>0</v>
      </c>
      <c r="K56" s="1">
        <f t="shared" si="25"/>
        <v>32534538.086143319</v>
      </c>
      <c r="L56" s="1">
        <f t="shared" si="26"/>
        <v>6367713.3825079035</v>
      </c>
      <c r="M56" s="1">
        <f t="shared" si="27"/>
        <v>3476985.0905690202</v>
      </c>
      <c r="N56" s="1">
        <f t="shared" si="28"/>
        <v>755635.32139093778</v>
      </c>
      <c r="O56" s="1">
        <f t="shared" si="29"/>
        <v>32534538.086143319</v>
      </c>
      <c r="P56" s="1">
        <f t="shared" si="29"/>
        <v>6367713.3825079035</v>
      </c>
      <c r="Q56">
        <f t="shared" si="30"/>
        <v>3476985.0905690202</v>
      </c>
      <c r="R56">
        <f t="shared" si="31"/>
        <v>755635.32139093778</v>
      </c>
    </row>
    <row r="57" spans="1:18" x14ac:dyDescent="0.25">
      <c r="A57" s="1">
        <v>23</v>
      </c>
      <c r="B57" s="17">
        <f t="shared" si="16"/>
        <v>2.875</v>
      </c>
      <c r="C57" s="1">
        <f t="shared" si="17"/>
        <v>0</v>
      </c>
      <c r="D57" s="1">
        <f t="shared" si="18"/>
        <v>0</v>
      </c>
      <c r="E57" s="1">
        <f t="shared" si="19"/>
        <v>7149.8958750000011</v>
      </c>
      <c r="F57" s="1">
        <f t="shared" si="20"/>
        <v>1569.6</v>
      </c>
      <c r="G57" s="1">
        <f t="shared" si="21"/>
        <v>22952.035476562502</v>
      </c>
      <c r="H57" s="1">
        <f t="shared" si="22"/>
        <v>4512.5999999999995</v>
      </c>
      <c r="I57" s="1">
        <f t="shared" si="23"/>
        <v>0</v>
      </c>
      <c r="J57" s="1">
        <f t="shared" si="24"/>
        <v>0</v>
      </c>
      <c r="K57" s="1">
        <f t="shared" si="25"/>
        <v>33859694.064475767</v>
      </c>
      <c r="L57" s="1">
        <f t="shared" si="26"/>
        <v>6657154.8998946259</v>
      </c>
      <c r="M57" s="1">
        <f t="shared" si="27"/>
        <v>3442095.9909641738</v>
      </c>
      <c r="N57" s="1">
        <f t="shared" si="28"/>
        <v>755635.32139093778</v>
      </c>
      <c r="O57" s="1">
        <f t="shared" si="29"/>
        <v>33859694.064475767</v>
      </c>
      <c r="P57" s="1">
        <f t="shared" si="29"/>
        <v>6657154.8998946259</v>
      </c>
      <c r="Q57">
        <f t="shared" si="30"/>
        <v>3442095.9909641738</v>
      </c>
      <c r="R57">
        <f t="shared" si="31"/>
        <v>755635.32139093778</v>
      </c>
    </row>
    <row r="58" spans="1:18" x14ac:dyDescent="0.25">
      <c r="A58" s="1">
        <v>24</v>
      </c>
      <c r="B58" s="17">
        <f t="shared" si="16"/>
        <v>3</v>
      </c>
      <c r="C58" s="1">
        <f t="shared" si="17"/>
        <v>0</v>
      </c>
      <c r="D58" s="1">
        <f t="shared" si="18"/>
        <v>0</v>
      </c>
      <c r="E58" s="1">
        <f t="shared" si="19"/>
        <v>7077.424500000001</v>
      </c>
      <c r="F58" s="1">
        <f t="shared" si="20"/>
        <v>1569.6</v>
      </c>
      <c r="G58" s="1">
        <f t="shared" si="21"/>
        <v>23841.243000000002</v>
      </c>
      <c r="H58" s="1">
        <f t="shared" si="22"/>
        <v>4708.7999999999993</v>
      </c>
      <c r="I58" s="1">
        <f t="shared" si="23"/>
        <v>0</v>
      </c>
      <c r="J58" s="1">
        <f t="shared" si="24"/>
        <v>0</v>
      </c>
      <c r="K58" s="1">
        <f t="shared" si="25"/>
        <v>35171485.985247634</v>
      </c>
      <c r="L58" s="1">
        <f t="shared" si="26"/>
        <v>6946596.4172813483</v>
      </c>
      <c r="M58" s="1">
        <f t="shared" si="27"/>
        <v>3407206.8913593264</v>
      </c>
      <c r="N58" s="1">
        <f t="shared" si="28"/>
        <v>755635.32139093778</v>
      </c>
      <c r="O58" s="1">
        <f t="shared" si="29"/>
        <v>35171485.985247634</v>
      </c>
      <c r="P58" s="1">
        <f t="shared" si="29"/>
        <v>6946596.4172813483</v>
      </c>
      <c r="Q58">
        <f t="shared" si="30"/>
        <v>3407206.8913593264</v>
      </c>
      <c r="R58">
        <f t="shared" si="31"/>
        <v>755635.32139093778</v>
      </c>
    </row>
    <row r="59" spans="1:18" x14ac:dyDescent="0.25">
      <c r="A59" s="1">
        <v>25</v>
      </c>
      <c r="B59" s="17">
        <f t="shared" si="16"/>
        <v>3.125</v>
      </c>
      <c r="C59" s="1">
        <f t="shared" si="17"/>
        <v>0</v>
      </c>
      <c r="D59" s="1">
        <f t="shared" si="18"/>
        <v>0</v>
      </c>
      <c r="E59" s="1">
        <f t="shared" si="19"/>
        <v>7004.9531250000009</v>
      </c>
      <c r="F59" s="1">
        <f t="shared" si="20"/>
        <v>1569.6</v>
      </c>
      <c r="G59" s="1">
        <f t="shared" si="21"/>
        <v>24721.391601562504</v>
      </c>
      <c r="H59" s="1">
        <f t="shared" si="22"/>
        <v>4905</v>
      </c>
      <c r="I59" s="1">
        <f t="shared" si="23"/>
        <v>0</v>
      </c>
      <c r="J59" s="1">
        <f t="shared" si="24"/>
        <v>0</v>
      </c>
      <c r="K59" s="1">
        <f t="shared" si="25"/>
        <v>36469913.848458908</v>
      </c>
      <c r="L59" s="1">
        <f t="shared" si="26"/>
        <v>7236037.9346680716</v>
      </c>
      <c r="M59" s="1">
        <f t="shared" si="27"/>
        <v>3372317.7917544786</v>
      </c>
      <c r="N59" s="1">
        <f t="shared" si="28"/>
        <v>755635.32139093778</v>
      </c>
      <c r="O59" s="1">
        <f t="shared" si="29"/>
        <v>36469913.848458908</v>
      </c>
      <c r="P59" s="1">
        <f t="shared" si="29"/>
        <v>7236037.9346680716</v>
      </c>
      <c r="Q59">
        <f t="shared" si="30"/>
        <v>3372317.7917544786</v>
      </c>
      <c r="R59">
        <f t="shared" si="31"/>
        <v>755635.32139093778</v>
      </c>
    </row>
    <row r="60" spans="1:18" x14ac:dyDescent="0.25">
      <c r="A60" s="1">
        <v>26</v>
      </c>
      <c r="B60" s="17">
        <f t="shared" si="16"/>
        <v>3.25</v>
      </c>
      <c r="C60" s="1">
        <f t="shared" si="17"/>
        <v>0</v>
      </c>
      <c r="D60" s="1">
        <f t="shared" si="18"/>
        <v>0</v>
      </c>
      <c r="E60" s="1">
        <f t="shared" si="19"/>
        <v>6932.4817500000008</v>
      </c>
      <c r="F60" s="1">
        <f t="shared" si="20"/>
        <v>1569.6</v>
      </c>
      <c r="G60" s="1">
        <f t="shared" si="21"/>
        <v>25592.481281250002</v>
      </c>
      <c r="H60" s="1">
        <f t="shared" si="22"/>
        <v>5101.2</v>
      </c>
      <c r="I60" s="1">
        <f t="shared" si="23"/>
        <v>0</v>
      </c>
      <c r="J60" s="1">
        <f t="shared" si="24"/>
        <v>0</v>
      </c>
      <c r="K60" s="1">
        <f t="shared" si="25"/>
        <v>37754977.65410959</v>
      </c>
      <c r="L60" s="1">
        <f t="shared" si="26"/>
        <v>7525479.4520547939</v>
      </c>
      <c r="M60" s="1">
        <f t="shared" si="27"/>
        <v>3337428.6921496312</v>
      </c>
      <c r="N60" s="1">
        <f t="shared" si="28"/>
        <v>755635.32139093778</v>
      </c>
      <c r="O60" s="1">
        <f t="shared" si="29"/>
        <v>37754977.65410959</v>
      </c>
      <c r="P60" s="1">
        <f t="shared" si="29"/>
        <v>7525479.4520547939</v>
      </c>
      <c r="Q60">
        <f t="shared" si="30"/>
        <v>3337428.6921496312</v>
      </c>
      <c r="R60">
        <f t="shared" si="31"/>
        <v>755635.32139093778</v>
      </c>
    </row>
    <row r="61" spans="1:18" x14ac:dyDescent="0.25">
      <c r="A61" s="1">
        <v>27</v>
      </c>
      <c r="B61" s="17">
        <f t="shared" si="16"/>
        <v>3.375</v>
      </c>
      <c r="C61" s="1">
        <f t="shared" si="17"/>
        <v>0</v>
      </c>
      <c r="D61" s="1">
        <f t="shared" si="18"/>
        <v>0</v>
      </c>
      <c r="E61" s="1">
        <f t="shared" si="19"/>
        <v>6860.0103750000007</v>
      </c>
      <c r="F61" s="1">
        <f t="shared" si="20"/>
        <v>1569.6</v>
      </c>
      <c r="G61" s="1">
        <f t="shared" si="21"/>
        <v>26454.512039062505</v>
      </c>
      <c r="H61" s="1">
        <f t="shared" si="22"/>
        <v>5297.4</v>
      </c>
      <c r="I61" s="1">
        <f t="shared" si="23"/>
        <v>0</v>
      </c>
      <c r="J61" s="1">
        <f t="shared" si="24"/>
        <v>0</v>
      </c>
      <c r="K61" s="1">
        <f t="shared" si="25"/>
        <v>39026677.402199693</v>
      </c>
      <c r="L61" s="1">
        <f t="shared" si="26"/>
        <v>7814920.9694415173</v>
      </c>
      <c r="M61" s="1">
        <f t="shared" si="27"/>
        <v>3302539.5925447848</v>
      </c>
      <c r="N61" s="1">
        <f t="shared" si="28"/>
        <v>755635.32139093778</v>
      </c>
      <c r="O61" s="1">
        <f t="shared" si="29"/>
        <v>39026677.402199693</v>
      </c>
      <c r="P61" s="1">
        <f t="shared" si="29"/>
        <v>7814920.9694415173</v>
      </c>
      <c r="Q61">
        <f t="shared" si="30"/>
        <v>3302539.5925447848</v>
      </c>
      <c r="R61">
        <f t="shared" si="31"/>
        <v>755635.32139093778</v>
      </c>
    </row>
    <row r="62" spans="1:18" x14ac:dyDescent="0.25">
      <c r="A62" s="1">
        <v>28</v>
      </c>
      <c r="B62" s="17">
        <f t="shared" si="16"/>
        <v>3.5</v>
      </c>
      <c r="C62" s="1">
        <f t="shared" si="17"/>
        <v>0</v>
      </c>
      <c r="D62" s="1">
        <f t="shared" si="18"/>
        <v>0</v>
      </c>
      <c r="E62" s="1">
        <f t="shared" si="19"/>
        <v>6787.5390000000007</v>
      </c>
      <c r="F62" s="1">
        <f t="shared" si="20"/>
        <v>1569.6</v>
      </c>
      <c r="G62" s="1">
        <f t="shared" si="21"/>
        <v>27307.483875000002</v>
      </c>
      <c r="H62" s="1">
        <f t="shared" si="22"/>
        <v>5493.5999999999995</v>
      </c>
      <c r="I62" s="1">
        <f t="shared" si="23"/>
        <v>0</v>
      </c>
      <c r="J62" s="1">
        <f t="shared" si="24"/>
        <v>0</v>
      </c>
      <c r="K62" s="1">
        <f t="shared" si="25"/>
        <v>40285013.092729196</v>
      </c>
      <c r="L62" s="1">
        <f t="shared" si="26"/>
        <v>8104362.4868282396</v>
      </c>
      <c r="M62" s="1">
        <f t="shared" si="27"/>
        <v>3267650.4929399369</v>
      </c>
      <c r="N62" s="1">
        <f t="shared" si="28"/>
        <v>755635.32139093778</v>
      </c>
      <c r="O62" s="1">
        <f t="shared" si="29"/>
        <v>40285013.092729196</v>
      </c>
      <c r="P62" s="1">
        <f t="shared" si="29"/>
        <v>8104362.4868282396</v>
      </c>
      <c r="Q62">
        <f t="shared" si="30"/>
        <v>3267650.4929399369</v>
      </c>
      <c r="R62">
        <f t="shared" si="31"/>
        <v>755635.32139093778</v>
      </c>
    </row>
    <row r="63" spans="1:18" x14ac:dyDescent="0.25">
      <c r="A63" s="1">
        <v>29</v>
      </c>
      <c r="B63" s="17">
        <f t="shared" si="16"/>
        <v>3.625</v>
      </c>
      <c r="C63" s="1">
        <f t="shared" si="17"/>
        <v>0</v>
      </c>
      <c r="D63" s="1">
        <f t="shared" si="18"/>
        <v>0</v>
      </c>
      <c r="E63" s="1">
        <f t="shared" si="19"/>
        <v>6715.0676250000015</v>
      </c>
      <c r="F63" s="1">
        <f t="shared" si="20"/>
        <v>1569.6</v>
      </c>
      <c r="G63" s="1">
        <f t="shared" si="21"/>
        <v>28151.396789062506</v>
      </c>
      <c r="H63" s="1">
        <f t="shared" si="22"/>
        <v>5689.7999999999993</v>
      </c>
      <c r="I63" s="1">
        <f t="shared" si="23"/>
        <v>0</v>
      </c>
      <c r="J63" s="1">
        <f t="shared" si="24"/>
        <v>0</v>
      </c>
      <c r="K63" s="1">
        <f t="shared" si="25"/>
        <v>41529984.725698113</v>
      </c>
      <c r="L63" s="1">
        <f t="shared" si="26"/>
        <v>8393804.0042149629</v>
      </c>
      <c r="M63" s="1">
        <f t="shared" si="27"/>
        <v>3232761.39333509</v>
      </c>
      <c r="N63" s="1">
        <f t="shared" si="28"/>
        <v>755635.32139093778</v>
      </c>
      <c r="O63" s="1">
        <f t="shared" si="29"/>
        <v>41529984.725698113</v>
      </c>
      <c r="P63" s="1">
        <f t="shared" si="29"/>
        <v>8393804.0042149629</v>
      </c>
      <c r="Q63">
        <f t="shared" si="30"/>
        <v>3232761.39333509</v>
      </c>
      <c r="R63">
        <f t="shared" si="31"/>
        <v>755635.32139093778</v>
      </c>
    </row>
    <row r="64" spans="1:18" x14ac:dyDescent="0.25">
      <c r="A64" s="1">
        <v>30</v>
      </c>
      <c r="B64" s="17">
        <f t="shared" si="16"/>
        <v>3.75</v>
      </c>
      <c r="C64" s="1">
        <f t="shared" si="17"/>
        <v>0</v>
      </c>
      <c r="D64" s="1">
        <f t="shared" si="18"/>
        <v>0</v>
      </c>
      <c r="E64" s="1">
        <f t="shared" si="19"/>
        <v>6642.5962500000005</v>
      </c>
      <c r="F64" s="1">
        <f t="shared" si="20"/>
        <v>1569.6</v>
      </c>
      <c r="G64" s="1">
        <f t="shared" si="21"/>
        <v>28986.250781250008</v>
      </c>
      <c r="H64" s="1">
        <f t="shared" si="22"/>
        <v>5886</v>
      </c>
      <c r="I64" s="1">
        <f t="shared" si="23"/>
        <v>0</v>
      </c>
      <c r="J64" s="1">
        <f t="shared" si="24"/>
        <v>0</v>
      </c>
      <c r="K64" s="1">
        <f t="shared" si="25"/>
        <v>42761592.301106438</v>
      </c>
      <c r="L64" s="1">
        <f t="shared" si="26"/>
        <v>8683245.5216016863</v>
      </c>
      <c r="M64" s="1">
        <f t="shared" si="27"/>
        <v>3197872.2937302426</v>
      </c>
      <c r="N64" s="1">
        <f t="shared" si="28"/>
        <v>755635.32139093778</v>
      </c>
      <c r="O64" s="1">
        <f t="shared" si="29"/>
        <v>42761592.301106438</v>
      </c>
      <c r="P64" s="1">
        <f t="shared" si="29"/>
        <v>8683245.5216016863</v>
      </c>
      <c r="Q64">
        <f t="shared" si="30"/>
        <v>3197872.2937302426</v>
      </c>
      <c r="R64">
        <f t="shared" si="31"/>
        <v>755635.32139093778</v>
      </c>
    </row>
    <row r="65" spans="1:18" x14ac:dyDescent="0.25">
      <c r="A65" s="1">
        <v>31</v>
      </c>
      <c r="B65" s="17">
        <f t="shared" si="16"/>
        <v>3.875</v>
      </c>
      <c r="C65" s="1">
        <f t="shared" si="17"/>
        <v>0</v>
      </c>
      <c r="D65" s="1">
        <f t="shared" si="18"/>
        <v>0</v>
      </c>
      <c r="E65" s="1">
        <f t="shared" si="19"/>
        <v>6570.1248750000013</v>
      </c>
      <c r="F65" s="1">
        <f t="shared" si="20"/>
        <v>1569.6</v>
      </c>
      <c r="G65" s="1">
        <f t="shared" si="21"/>
        <v>29812.045851562507</v>
      </c>
      <c r="H65" s="1">
        <f t="shared" si="22"/>
        <v>6082.2</v>
      </c>
      <c r="I65" s="1">
        <f t="shared" si="23"/>
        <v>0</v>
      </c>
      <c r="J65" s="1">
        <f t="shared" si="24"/>
        <v>0</v>
      </c>
      <c r="K65" s="1">
        <f t="shared" si="25"/>
        <v>43979835.818954177</v>
      </c>
      <c r="L65" s="1">
        <f t="shared" si="26"/>
        <v>8972687.0389884096</v>
      </c>
      <c r="M65" s="1">
        <f t="shared" si="27"/>
        <v>3162983.1941253957</v>
      </c>
      <c r="N65" s="1">
        <f t="shared" si="28"/>
        <v>755635.32139093778</v>
      </c>
      <c r="O65" s="1">
        <f t="shared" si="29"/>
        <v>43979835.818954177</v>
      </c>
      <c r="P65" s="1">
        <f t="shared" si="29"/>
        <v>8972687.0389884096</v>
      </c>
      <c r="Q65">
        <f t="shared" si="30"/>
        <v>3162983.1941253957</v>
      </c>
      <c r="R65">
        <f t="shared" si="31"/>
        <v>755635.32139093778</v>
      </c>
    </row>
    <row r="66" spans="1:18" x14ac:dyDescent="0.25">
      <c r="A66" s="1">
        <v>32</v>
      </c>
      <c r="B66" s="17">
        <f t="shared" ref="B66:B97" si="32">length/length_division*A66</f>
        <v>4</v>
      </c>
      <c r="C66" s="1">
        <f t="shared" ref="C66:C97" si="33">ax</f>
        <v>0</v>
      </c>
      <c r="D66" s="1">
        <f t="shared" ref="D66:D97" si="34">ax_0</f>
        <v>0</v>
      </c>
      <c r="E66" s="1">
        <f t="shared" ref="E66:E97" si="35">IF(B66&lt;force_position,ay-(mass_per_length*B66*gravity),ay-(mass_per_length*B66*gravity)-force)</f>
        <v>6497.6535000000003</v>
      </c>
      <c r="F66" s="1">
        <f t="shared" ref="F66:F97" si="36">IF(B66&lt;force_position_0,ay_0-(mass_per_length_0*B66*gravity_0),ay_0-(mass_per_length_0*B66*gravity_0)-force_0)</f>
        <v>1569.6</v>
      </c>
      <c r="G66" s="1">
        <f t="shared" ref="G66:G97" si="37">IF(B66&lt;force_position,(ay*B66)-(0.5*mass_per_length*gravity*B66*B66),(ay*B66)-(0.5*mass_per_length*gravity*B66*B66)-force*(B66-force_position))</f>
        <v>30628.782000000003</v>
      </c>
      <c r="H66" s="1">
        <f t="shared" ref="H66:H97" si="38">IF(B66&lt;force_position_0,(ay_0*B66)-(0.5*mass_per_length_0*gravity_0*B66*B66),(ay_0*B66)-(0.5*mass_per_length_0*gravity_0*B66*B66)-force_0*(B66-force_position_0))</f>
        <v>6278.4</v>
      </c>
      <c r="I66" s="1">
        <f t="shared" ref="I66:I97" si="39">ax/cross_section_area</f>
        <v>0</v>
      </c>
      <c r="J66" s="1">
        <f t="shared" ref="J66:J97" si="40">ax_0/cross_section_area_0</f>
        <v>0</v>
      </c>
      <c r="K66" s="1">
        <f t="shared" ref="K66:K97" si="41">((G66*(0.5*h))/(ix))*(100000000/1000)</f>
        <v>45184715.279241309</v>
      </c>
      <c r="L66" s="1">
        <f t="shared" ref="L66:L97" si="42">(H66*(0.5*h_0/1000))/(ix_0/100000000)</f>
        <v>9262128.556375131</v>
      </c>
      <c r="M66" s="1">
        <f t="shared" ref="M66:M97" si="43">((E66*q)/(ix*thickness_web))*((100000000*1000)/1000000000)</f>
        <v>3128094.0945205484</v>
      </c>
      <c r="N66" s="1">
        <f t="shared" ref="N66:N97" si="44">((F66*q)/(ix*thickness_web))*((100000000*1000)/1000000000)</f>
        <v>755635.32139093778</v>
      </c>
      <c r="O66" s="1">
        <f t="shared" si="29"/>
        <v>45184715.279241309</v>
      </c>
      <c r="P66" s="1">
        <f t="shared" si="29"/>
        <v>9262128.556375131</v>
      </c>
      <c r="Q66">
        <f t="shared" si="30"/>
        <v>3128094.0945205484</v>
      </c>
      <c r="R66">
        <f t="shared" si="31"/>
        <v>755635.32139093778</v>
      </c>
    </row>
    <row r="67" spans="1:18" x14ac:dyDescent="0.25">
      <c r="A67" s="1">
        <v>33</v>
      </c>
      <c r="B67" s="17">
        <f t="shared" si="32"/>
        <v>4.125</v>
      </c>
      <c r="C67" s="1">
        <f t="shared" si="33"/>
        <v>0</v>
      </c>
      <c r="D67" s="1">
        <f t="shared" si="34"/>
        <v>0</v>
      </c>
      <c r="E67" s="1">
        <f t="shared" si="35"/>
        <v>6425.1821250000012</v>
      </c>
      <c r="F67" s="1">
        <f t="shared" si="36"/>
        <v>1569.6</v>
      </c>
      <c r="G67" s="1">
        <f t="shared" si="37"/>
        <v>31436.459226562503</v>
      </c>
      <c r="H67" s="1">
        <f t="shared" si="38"/>
        <v>6474.5999999999995</v>
      </c>
      <c r="I67" s="1">
        <f t="shared" si="39"/>
        <v>0</v>
      </c>
      <c r="J67" s="1">
        <f t="shared" si="40"/>
        <v>0</v>
      </c>
      <c r="K67" s="1">
        <f t="shared" si="41"/>
        <v>46376230.681967862</v>
      </c>
      <c r="L67" s="1">
        <f t="shared" si="42"/>
        <v>9551570.0737618543</v>
      </c>
      <c r="M67" s="1">
        <f t="shared" si="43"/>
        <v>3093204.994915701</v>
      </c>
      <c r="N67" s="1">
        <f t="shared" si="44"/>
        <v>755635.32139093778</v>
      </c>
      <c r="O67" s="1">
        <f t="shared" si="29"/>
        <v>46376230.681967862</v>
      </c>
      <c r="P67" s="1">
        <f t="shared" si="29"/>
        <v>9551570.0737618543</v>
      </c>
      <c r="Q67">
        <f t="shared" si="30"/>
        <v>3093204.994915701</v>
      </c>
      <c r="R67">
        <f t="shared" si="31"/>
        <v>755635.32139093778</v>
      </c>
    </row>
    <row r="68" spans="1:18" x14ac:dyDescent="0.25">
      <c r="A68" s="1">
        <v>34</v>
      </c>
      <c r="B68" s="17">
        <f t="shared" si="32"/>
        <v>4.25</v>
      </c>
      <c r="C68" s="1">
        <f t="shared" si="33"/>
        <v>0</v>
      </c>
      <c r="D68" s="1">
        <f t="shared" si="34"/>
        <v>0</v>
      </c>
      <c r="E68" s="1">
        <f t="shared" si="35"/>
        <v>6352.7107500000002</v>
      </c>
      <c r="F68" s="1">
        <f t="shared" si="36"/>
        <v>1569.6</v>
      </c>
      <c r="G68" s="1">
        <f t="shared" si="37"/>
        <v>32235.077531250001</v>
      </c>
      <c r="H68" s="1">
        <f t="shared" si="38"/>
        <v>6670.7999999999993</v>
      </c>
      <c r="I68" s="1">
        <f t="shared" si="39"/>
        <v>0</v>
      </c>
      <c r="J68" s="1">
        <f t="shared" si="40"/>
        <v>0</v>
      </c>
      <c r="K68" s="1">
        <f t="shared" si="41"/>
        <v>47554382.02713383</v>
      </c>
      <c r="L68" s="1">
        <f t="shared" si="42"/>
        <v>9841011.5911485758</v>
      </c>
      <c r="M68" s="1">
        <f t="shared" si="43"/>
        <v>3058315.8953108536</v>
      </c>
      <c r="N68" s="1">
        <f t="shared" si="44"/>
        <v>755635.32139093778</v>
      </c>
      <c r="O68" s="1">
        <f t="shared" si="29"/>
        <v>47554382.02713383</v>
      </c>
      <c r="P68" s="1">
        <f t="shared" si="29"/>
        <v>9841011.5911485758</v>
      </c>
      <c r="Q68">
        <f t="shared" si="30"/>
        <v>3058315.8953108536</v>
      </c>
      <c r="R68">
        <f t="shared" si="31"/>
        <v>755635.32139093778</v>
      </c>
    </row>
    <row r="69" spans="1:18" x14ac:dyDescent="0.25">
      <c r="A69" s="1">
        <v>35</v>
      </c>
      <c r="B69" s="17">
        <f t="shared" si="32"/>
        <v>4.375</v>
      </c>
      <c r="C69" s="1">
        <f t="shared" si="33"/>
        <v>0</v>
      </c>
      <c r="D69" s="1">
        <f t="shared" si="34"/>
        <v>0</v>
      </c>
      <c r="E69" s="1">
        <f t="shared" si="35"/>
        <v>6280.239375000001</v>
      </c>
      <c r="F69" s="1">
        <f t="shared" si="36"/>
        <v>1569.6</v>
      </c>
      <c r="G69" s="1">
        <f t="shared" si="37"/>
        <v>33024.636914062503</v>
      </c>
      <c r="H69" s="1">
        <f t="shared" si="38"/>
        <v>6867</v>
      </c>
      <c r="I69" s="1">
        <f t="shared" si="39"/>
        <v>0</v>
      </c>
      <c r="J69" s="1">
        <f t="shared" si="40"/>
        <v>0</v>
      </c>
      <c r="K69" s="1">
        <f t="shared" si="41"/>
        <v>48719169.314739205</v>
      </c>
      <c r="L69" s="1">
        <f t="shared" si="42"/>
        <v>10130453.108535301</v>
      </c>
      <c r="M69" s="1">
        <f t="shared" si="43"/>
        <v>3023426.7957060072</v>
      </c>
      <c r="N69" s="1">
        <f t="shared" si="44"/>
        <v>755635.32139093778</v>
      </c>
      <c r="O69" s="1">
        <f t="shared" si="29"/>
        <v>48719169.314739205</v>
      </c>
      <c r="P69" s="1">
        <f t="shared" si="29"/>
        <v>10130453.108535301</v>
      </c>
      <c r="Q69">
        <f t="shared" si="30"/>
        <v>3023426.7957060072</v>
      </c>
      <c r="R69">
        <f t="shared" si="31"/>
        <v>755635.32139093778</v>
      </c>
    </row>
    <row r="70" spans="1:18" x14ac:dyDescent="0.25">
      <c r="A70" s="1">
        <v>36</v>
      </c>
      <c r="B70" s="17">
        <f t="shared" si="32"/>
        <v>4.5</v>
      </c>
      <c r="C70" s="1">
        <f t="shared" si="33"/>
        <v>0</v>
      </c>
      <c r="D70" s="1">
        <f t="shared" si="34"/>
        <v>0</v>
      </c>
      <c r="E70" s="1">
        <f t="shared" si="35"/>
        <v>6207.7680000000009</v>
      </c>
      <c r="F70" s="1">
        <f t="shared" si="36"/>
        <v>1569.6</v>
      </c>
      <c r="G70" s="1">
        <f t="shared" si="37"/>
        <v>33805.137375000006</v>
      </c>
      <c r="H70" s="1">
        <f t="shared" si="38"/>
        <v>7063.2</v>
      </c>
      <c r="I70" s="1">
        <f t="shared" si="39"/>
        <v>0</v>
      </c>
      <c r="J70" s="1">
        <f t="shared" si="40"/>
        <v>0</v>
      </c>
      <c r="K70" s="1">
        <f t="shared" si="41"/>
        <v>49870592.544783995</v>
      </c>
      <c r="L70" s="1">
        <f t="shared" si="42"/>
        <v>10419894.625922024</v>
      </c>
      <c r="M70" s="1">
        <f t="shared" si="43"/>
        <v>2988537.6961011593</v>
      </c>
      <c r="N70" s="1">
        <f t="shared" si="44"/>
        <v>755635.32139093778</v>
      </c>
      <c r="O70" s="1">
        <f t="shared" si="29"/>
        <v>49870592.544783995</v>
      </c>
      <c r="P70" s="1">
        <f t="shared" si="29"/>
        <v>10419894.625922024</v>
      </c>
      <c r="Q70">
        <f t="shared" si="30"/>
        <v>2988537.6961011593</v>
      </c>
      <c r="R70">
        <f t="shared" si="31"/>
        <v>755635.32139093778</v>
      </c>
    </row>
    <row r="71" spans="1:18" x14ac:dyDescent="0.25">
      <c r="A71" s="1">
        <v>37</v>
      </c>
      <c r="B71" s="17">
        <f t="shared" si="32"/>
        <v>4.625</v>
      </c>
      <c r="C71" s="1">
        <f t="shared" si="33"/>
        <v>0</v>
      </c>
      <c r="D71" s="1">
        <f t="shared" si="34"/>
        <v>0</v>
      </c>
      <c r="E71" s="1">
        <f t="shared" si="35"/>
        <v>6135.2966250000009</v>
      </c>
      <c r="F71" s="1">
        <f t="shared" si="36"/>
        <v>1569.6</v>
      </c>
      <c r="G71" s="1">
        <f t="shared" si="37"/>
        <v>34576.578914062506</v>
      </c>
      <c r="H71" s="1">
        <f t="shared" si="38"/>
        <v>7259.4</v>
      </c>
      <c r="I71" s="1">
        <f t="shared" si="39"/>
        <v>0</v>
      </c>
      <c r="J71" s="1">
        <f t="shared" si="40"/>
        <v>0</v>
      </c>
      <c r="K71" s="1">
        <f t="shared" si="41"/>
        <v>51008651.717268184</v>
      </c>
      <c r="L71" s="1">
        <f t="shared" si="42"/>
        <v>10709336.143308746</v>
      </c>
      <c r="M71" s="1">
        <f t="shared" si="43"/>
        <v>2953648.5964963124</v>
      </c>
      <c r="N71" s="1">
        <f t="shared" si="44"/>
        <v>755635.32139093778</v>
      </c>
      <c r="O71" s="1">
        <f t="shared" si="29"/>
        <v>51008651.717268184</v>
      </c>
      <c r="P71" s="1">
        <f t="shared" si="29"/>
        <v>10709336.143308746</v>
      </c>
      <c r="Q71">
        <f t="shared" si="30"/>
        <v>2953648.5964963124</v>
      </c>
      <c r="R71">
        <f t="shared" si="31"/>
        <v>755635.32139093778</v>
      </c>
    </row>
    <row r="72" spans="1:18" x14ac:dyDescent="0.25">
      <c r="A72" s="1">
        <v>38</v>
      </c>
      <c r="B72" s="17">
        <f t="shared" si="32"/>
        <v>4.75</v>
      </c>
      <c r="C72" s="1">
        <f t="shared" si="33"/>
        <v>0</v>
      </c>
      <c r="D72" s="1">
        <f t="shared" si="34"/>
        <v>0</v>
      </c>
      <c r="E72" s="1">
        <f t="shared" si="35"/>
        <v>6062.8252500000008</v>
      </c>
      <c r="F72" s="1">
        <f t="shared" si="36"/>
        <v>1569.6</v>
      </c>
      <c r="G72" s="1">
        <f t="shared" si="37"/>
        <v>35338.961531250003</v>
      </c>
      <c r="H72" s="1">
        <f t="shared" si="38"/>
        <v>7455.5999999999995</v>
      </c>
      <c r="I72" s="1">
        <f t="shared" si="39"/>
        <v>0</v>
      </c>
      <c r="J72" s="1">
        <f t="shared" si="40"/>
        <v>0</v>
      </c>
      <c r="K72" s="1">
        <f t="shared" si="41"/>
        <v>52133346.832191788</v>
      </c>
      <c r="L72" s="1">
        <f t="shared" si="42"/>
        <v>10998777.660695469</v>
      </c>
      <c r="M72" s="1">
        <f t="shared" si="43"/>
        <v>2918759.4968914646</v>
      </c>
      <c r="N72" s="1">
        <f t="shared" si="44"/>
        <v>755635.32139093778</v>
      </c>
      <c r="O72" s="1">
        <f t="shared" si="29"/>
        <v>52133346.832191788</v>
      </c>
      <c r="P72" s="1">
        <f t="shared" si="29"/>
        <v>10998777.660695469</v>
      </c>
      <c r="Q72">
        <f t="shared" si="30"/>
        <v>2918759.4968914646</v>
      </c>
      <c r="R72">
        <f t="shared" si="31"/>
        <v>755635.32139093778</v>
      </c>
    </row>
    <row r="73" spans="1:18" x14ac:dyDescent="0.25">
      <c r="A73" s="1">
        <v>39</v>
      </c>
      <c r="B73" s="17">
        <f t="shared" si="32"/>
        <v>4.875</v>
      </c>
      <c r="C73" s="1">
        <f t="shared" si="33"/>
        <v>0</v>
      </c>
      <c r="D73" s="1">
        <f t="shared" si="34"/>
        <v>0</v>
      </c>
      <c r="E73" s="1">
        <f t="shared" si="35"/>
        <v>5990.3538750000007</v>
      </c>
      <c r="F73" s="1">
        <f t="shared" si="36"/>
        <v>1569.6</v>
      </c>
      <c r="G73" s="1">
        <f t="shared" si="37"/>
        <v>36092.285226562512</v>
      </c>
      <c r="H73" s="1">
        <f t="shared" si="38"/>
        <v>7651.7999999999993</v>
      </c>
      <c r="I73" s="1">
        <f t="shared" si="39"/>
        <v>0</v>
      </c>
      <c r="J73" s="1">
        <f t="shared" si="40"/>
        <v>0</v>
      </c>
      <c r="K73" s="1">
        <f t="shared" si="41"/>
        <v>53244677.889554814</v>
      </c>
      <c r="L73" s="1">
        <f t="shared" si="42"/>
        <v>11288219.17808219</v>
      </c>
      <c r="M73" s="1">
        <f t="shared" si="43"/>
        <v>2883870.3972866181</v>
      </c>
      <c r="N73" s="1">
        <f t="shared" si="44"/>
        <v>755635.32139093778</v>
      </c>
      <c r="O73" s="1">
        <f t="shared" si="29"/>
        <v>53244677.889554814</v>
      </c>
      <c r="P73" s="1">
        <f t="shared" si="29"/>
        <v>11288219.17808219</v>
      </c>
      <c r="Q73">
        <f t="shared" si="30"/>
        <v>2883870.3972866181</v>
      </c>
      <c r="R73">
        <f t="shared" si="31"/>
        <v>755635.32139093778</v>
      </c>
    </row>
    <row r="74" spans="1:18" x14ac:dyDescent="0.25">
      <c r="A74" s="1">
        <v>40</v>
      </c>
      <c r="B74" s="17">
        <f t="shared" si="32"/>
        <v>5</v>
      </c>
      <c r="C74" s="1">
        <f t="shared" si="33"/>
        <v>0</v>
      </c>
      <c r="D74" s="1">
        <f t="shared" si="34"/>
        <v>0</v>
      </c>
      <c r="E74" s="1">
        <f t="shared" si="35"/>
        <v>5917.8825000000015</v>
      </c>
      <c r="F74" s="1">
        <f t="shared" si="36"/>
        <v>1569.6</v>
      </c>
      <c r="G74" s="1">
        <f t="shared" si="37"/>
        <v>36836.550000000003</v>
      </c>
      <c r="H74" s="1">
        <f t="shared" si="38"/>
        <v>7848</v>
      </c>
      <c r="I74" s="1">
        <f t="shared" si="39"/>
        <v>0</v>
      </c>
      <c r="J74" s="1">
        <f t="shared" si="40"/>
        <v>0</v>
      </c>
      <c r="K74" s="1">
        <f t="shared" si="41"/>
        <v>54342644.889357224</v>
      </c>
      <c r="L74" s="1">
        <f t="shared" si="42"/>
        <v>11577660.695468914</v>
      </c>
      <c r="M74" s="1">
        <f t="shared" si="43"/>
        <v>2848981.2976817708</v>
      </c>
      <c r="N74" s="1">
        <f t="shared" si="44"/>
        <v>755635.32139093778</v>
      </c>
      <c r="O74" s="1">
        <f t="shared" si="29"/>
        <v>54342644.889357224</v>
      </c>
      <c r="P74" s="1">
        <f t="shared" si="29"/>
        <v>11577660.695468914</v>
      </c>
      <c r="Q74">
        <f t="shared" si="30"/>
        <v>2848981.2976817708</v>
      </c>
      <c r="R74">
        <f t="shared" si="31"/>
        <v>755635.32139093778</v>
      </c>
    </row>
    <row r="75" spans="1:18" x14ac:dyDescent="0.25">
      <c r="A75" s="1">
        <v>41</v>
      </c>
      <c r="B75" s="17">
        <f t="shared" si="32"/>
        <v>5.125</v>
      </c>
      <c r="C75" s="1">
        <f t="shared" si="33"/>
        <v>0</v>
      </c>
      <c r="D75" s="1">
        <f t="shared" si="34"/>
        <v>0</v>
      </c>
      <c r="E75" s="1">
        <f t="shared" si="35"/>
        <v>5845.4111250000005</v>
      </c>
      <c r="F75" s="1">
        <f t="shared" si="36"/>
        <v>1569.6</v>
      </c>
      <c r="G75" s="1">
        <f t="shared" si="37"/>
        <v>37571.755851562506</v>
      </c>
      <c r="H75" s="1">
        <f t="shared" si="38"/>
        <v>8044.2</v>
      </c>
      <c r="I75" s="1">
        <f t="shared" si="39"/>
        <v>0</v>
      </c>
      <c r="J75" s="1">
        <f t="shared" si="40"/>
        <v>0</v>
      </c>
      <c r="K75" s="1">
        <f t="shared" si="41"/>
        <v>55427247.831599064</v>
      </c>
      <c r="L75" s="1">
        <f t="shared" si="42"/>
        <v>11867102.212855639</v>
      </c>
      <c r="M75" s="1">
        <f t="shared" si="43"/>
        <v>2814092.1980769234</v>
      </c>
      <c r="N75" s="1">
        <f t="shared" si="44"/>
        <v>755635.32139093778</v>
      </c>
      <c r="O75" s="1">
        <f t="shared" si="29"/>
        <v>55427247.831599064</v>
      </c>
      <c r="P75" s="1">
        <f t="shared" si="29"/>
        <v>11867102.212855639</v>
      </c>
      <c r="Q75">
        <f t="shared" si="30"/>
        <v>2814092.1980769234</v>
      </c>
      <c r="R75">
        <f t="shared" si="31"/>
        <v>755635.32139093778</v>
      </c>
    </row>
    <row r="76" spans="1:18" x14ac:dyDescent="0.25">
      <c r="A76" s="1">
        <v>42</v>
      </c>
      <c r="B76" s="17">
        <f t="shared" si="32"/>
        <v>5.25</v>
      </c>
      <c r="C76" s="1">
        <f t="shared" si="33"/>
        <v>0</v>
      </c>
      <c r="D76" s="1">
        <f t="shared" si="34"/>
        <v>0</v>
      </c>
      <c r="E76" s="1">
        <f t="shared" si="35"/>
        <v>5772.9397500000005</v>
      </c>
      <c r="F76" s="1">
        <f t="shared" si="36"/>
        <v>1569.6</v>
      </c>
      <c r="G76" s="1">
        <f t="shared" si="37"/>
        <v>38297.902781250006</v>
      </c>
      <c r="H76" s="1">
        <f t="shared" si="38"/>
        <v>8240.4</v>
      </c>
      <c r="I76" s="1">
        <f t="shared" si="39"/>
        <v>0</v>
      </c>
      <c r="J76" s="1">
        <f t="shared" si="40"/>
        <v>0</v>
      </c>
      <c r="K76" s="1">
        <f t="shared" si="41"/>
        <v>56498486.716280311</v>
      </c>
      <c r="L76" s="1">
        <f t="shared" si="42"/>
        <v>12156543.730242359</v>
      </c>
      <c r="M76" s="1">
        <f t="shared" si="43"/>
        <v>2779203.098472076</v>
      </c>
      <c r="N76" s="1">
        <f t="shared" si="44"/>
        <v>755635.32139093778</v>
      </c>
      <c r="O76" s="1">
        <f t="shared" si="29"/>
        <v>56498486.716280311</v>
      </c>
      <c r="P76" s="1">
        <f t="shared" si="29"/>
        <v>12156543.730242359</v>
      </c>
      <c r="Q76">
        <f t="shared" si="30"/>
        <v>2779203.098472076</v>
      </c>
      <c r="R76">
        <f t="shared" si="31"/>
        <v>755635.32139093778</v>
      </c>
    </row>
    <row r="77" spans="1:18" x14ac:dyDescent="0.25">
      <c r="A77" s="1">
        <v>43</v>
      </c>
      <c r="B77" s="17">
        <f t="shared" si="32"/>
        <v>5.375</v>
      </c>
      <c r="C77" s="1">
        <f t="shared" si="33"/>
        <v>0</v>
      </c>
      <c r="D77" s="1">
        <f t="shared" si="34"/>
        <v>0</v>
      </c>
      <c r="E77" s="1">
        <f t="shared" si="35"/>
        <v>5700.4683750000004</v>
      </c>
      <c r="F77" s="1">
        <f t="shared" si="36"/>
        <v>1569.6</v>
      </c>
      <c r="G77" s="1">
        <f t="shared" si="37"/>
        <v>39014.990789062504</v>
      </c>
      <c r="H77" s="1">
        <f t="shared" si="38"/>
        <v>8436.6</v>
      </c>
      <c r="I77" s="1">
        <f t="shared" si="39"/>
        <v>0</v>
      </c>
      <c r="J77" s="1">
        <f t="shared" si="40"/>
        <v>0</v>
      </c>
      <c r="K77" s="1">
        <f t="shared" si="41"/>
        <v>57556361.543400951</v>
      </c>
      <c r="L77" s="1">
        <f t="shared" si="42"/>
        <v>12445985.247629084</v>
      </c>
      <c r="M77" s="1">
        <f t="shared" si="43"/>
        <v>2744313.9988672286</v>
      </c>
      <c r="N77" s="1">
        <f t="shared" si="44"/>
        <v>755635.32139093778</v>
      </c>
      <c r="O77" s="1">
        <f t="shared" si="29"/>
        <v>57556361.543400951</v>
      </c>
      <c r="P77" s="1">
        <f t="shared" si="29"/>
        <v>12445985.247629084</v>
      </c>
      <c r="Q77">
        <f t="shared" si="30"/>
        <v>2744313.9988672286</v>
      </c>
      <c r="R77">
        <f t="shared" si="31"/>
        <v>755635.32139093778</v>
      </c>
    </row>
    <row r="78" spans="1:18" x14ac:dyDescent="0.25">
      <c r="A78" s="1">
        <v>44</v>
      </c>
      <c r="B78" s="17">
        <f t="shared" si="32"/>
        <v>5.5</v>
      </c>
      <c r="C78" s="1">
        <f t="shared" si="33"/>
        <v>0</v>
      </c>
      <c r="D78" s="1">
        <f t="shared" si="34"/>
        <v>0</v>
      </c>
      <c r="E78" s="1">
        <f t="shared" si="35"/>
        <v>5627.9970000000012</v>
      </c>
      <c r="F78" s="1">
        <f t="shared" si="36"/>
        <v>1569.6</v>
      </c>
      <c r="G78" s="1">
        <f t="shared" si="37"/>
        <v>39723.019875000005</v>
      </c>
      <c r="H78" s="1">
        <f t="shared" si="38"/>
        <v>8632.7999999999993</v>
      </c>
      <c r="I78" s="1">
        <f t="shared" si="39"/>
        <v>0</v>
      </c>
      <c r="J78" s="1">
        <f t="shared" si="40"/>
        <v>0</v>
      </c>
      <c r="K78" s="1">
        <f t="shared" si="41"/>
        <v>58600872.31296102</v>
      </c>
      <c r="L78" s="1">
        <f t="shared" si="42"/>
        <v>12735426.765015807</v>
      </c>
      <c r="M78" s="1">
        <f t="shared" si="43"/>
        <v>2709424.8992623817</v>
      </c>
      <c r="N78" s="1">
        <f t="shared" si="44"/>
        <v>755635.32139093778</v>
      </c>
      <c r="O78" s="1">
        <f t="shared" si="29"/>
        <v>58600872.31296102</v>
      </c>
      <c r="P78" s="1">
        <f t="shared" si="29"/>
        <v>12735426.765015807</v>
      </c>
      <c r="Q78">
        <f t="shared" si="30"/>
        <v>2709424.8992623817</v>
      </c>
      <c r="R78">
        <f t="shared" si="31"/>
        <v>755635.32139093778</v>
      </c>
    </row>
    <row r="79" spans="1:18" x14ac:dyDescent="0.25">
      <c r="A79" s="1">
        <v>45</v>
      </c>
      <c r="B79" s="17">
        <f t="shared" si="32"/>
        <v>5.625</v>
      </c>
      <c r="C79" s="1">
        <f t="shared" si="33"/>
        <v>0</v>
      </c>
      <c r="D79" s="1">
        <f t="shared" si="34"/>
        <v>0</v>
      </c>
      <c r="E79" s="1">
        <f t="shared" si="35"/>
        <v>5555.5256250000011</v>
      </c>
      <c r="F79" s="1">
        <f t="shared" si="36"/>
        <v>1569.6</v>
      </c>
      <c r="G79" s="1">
        <f t="shared" si="37"/>
        <v>40421.990039062504</v>
      </c>
      <c r="H79" s="1">
        <f t="shared" si="38"/>
        <v>8829</v>
      </c>
      <c r="I79" s="1">
        <f t="shared" si="39"/>
        <v>0</v>
      </c>
      <c r="J79" s="1">
        <f t="shared" si="40"/>
        <v>0</v>
      </c>
      <c r="K79" s="1">
        <f t="shared" si="41"/>
        <v>59632019.024960481</v>
      </c>
      <c r="L79" s="1">
        <f t="shared" si="42"/>
        <v>13024868.282402528</v>
      </c>
      <c r="M79" s="1">
        <f t="shared" si="43"/>
        <v>2674535.7996575348</v>
      </c>
      <c r="N79" s="1">
        <f t="shared" si="44"/>
        <v>755635.32139093778</v>
      </c>
      <c r="O79" s="1">
        <f t="shared" si="29"/>
        <v>59632019.024960481</v>
      </c>
      <c r="P79" s="1">
        <f t="shared" si="29"/>
        <v>13024868.282402528</v>
      </c>
      <c r="Q79">
        <f t="shared" si="30"/>
        <v>2674535.7996575348</v>
      </c>
      <c r="R79">
        <f t="shared" si="31"/>
        <v>755635.32139093778</v>
      </c>
    </row>
    <row r="80" spans="1:18" x14ac:dyDescent="0.25">
      <c r="A80" s="1">
        <v>46</v>
      </c>
      <c r="B80" s="17">
        <f t="shared" si="32"/>
        <v>5.75</v>
      </c>
      <c r="C80" s="1">
        <f t="shared" si="33"/>
        <v>0</v>
      </c>
      <c r="D80" s="1">
        <f t="shared" si="34"/>
        <v>0</v>
      </c>
      <c r="E80" s="1">
        <f t="shared" si="35"/>
        <v>5483.054250000001</v>
      </c>
      <c r="F80" s="1">
        <f t="shared" si="36"/>
        <v>1569.6</v>
      </c>
      <c r="G80" s="1">
        <f t="shared" si="37"/>
        <v>41111.90128125</v>
      </c>
      <c r="H80" s="1">
        <f t="shared" si="38"/>
        <v>9025.1999999999989</v>
      </c>
      <c r="I80" s="1">
        <f t="shared" si="39"/>
        <v>0</v>
      </c>
      <c r="J80" s="1">
        <f t="shared" si="40"/>
        <v>0</v>
      </c>
      <c r="K80" s="1">
        <f t="shared" si="41"/>
        <v>60649801.679399364</v>
      </c>
      <c r="L80" s="1">
        <f t="shared" si="42"/>
        <v>13314309.799789252</v>
      </c>
      <c r="M80" s="1">
        <f t="shared" si="43"/>
        <v>2639646.7000526874</v>
      </c>
      <c r="N80" s="1">
        <f t="shared" si="44"/>
        <v>755635.32139093778</v>
      </c>
      <c r="O80" s="1">
        <f t="shared" si="29"/>
        <v>60649801.679399364</v>
      </c>
      <c r="P80" s="1">
        <f t="shared" si="29"/>
        <v>13314309.799789252</v>
      </c>
      <c r="Q80">
        <f t="shared" si="30"/>
        <v>2639646.7000526874</v>
      </c>
      <c r="R80">
        <f t="shared" si="31"/>
        <v>755635.32139093778</v>
      </c>
    </row>
    <row r="81" spans="1:18" x14ac:dyDescent="0.25">
      <c r="A81" s="1">
        <v>47</v>
      </c>
      <c r="B81" s="17">
        <f t="shared" si="32"/>
        <v>5.875</v>
      </c>
      <c r="C81" s="1">
        <f t="shared" si="33"/>
        <v>0</v>
      </c>
      <c r="D81" s="1">
        <f t="shared" si="34"/>
        <v>0</v>
      </c>
      <c r="E81" s="1">
        <f t="shared" si="35"/>
        <v>5410.5828750000001</v>
      </c>
      <c r="F81" s="1">
        <f t="shared" si="36"/>
        <v>1569.6</v>
      </c>
      <c r="G81" s="1">
        <f t="shared" si="37"/>
        <v>41792.753601562501</v>
      </c>
      <c r="H81" s="1">
        <f t="shared" si="38"/>
        <v>9221.4</v>
      </c>
      <c r="I81" s="1">
        <f t="shared" si="39"/>
        <v>0</v>
      </c>
      <c r="J81" s="1">
        <f t="shared" si="40"/>
        <v>0</v>
      </c>
      <c r="K81" s="1">
        <f t="shared" si="41"/>
        <v>61654220.276277661</v>
      </c>
      <c r="L81" s="1">
        <f t="shared" si="42"/>
        <v>13603751.317175973</v>
      </c>
      <c r="M81" s="1">
        <f t="shared" si="43"/>
        <v>2604757.6004478401</v>
      </c>
      <c r="N81" s="1">
        <f t="shared" si="44"/>
        <v>755635.32139093778</v>
      </c>
      <c r="O81" s="1">
        <f t="shared" si="29"/>
        <v>61654220.276277661</v>
      </c>
      <c r="P81" s="1">
        <f t="shared" si="29"/>
        <v>13603751.317175973</v>
      </c>
      <c r="Q81">
        <f t="shared" si="30"/>
        <v>2604757.6004478401</v>
      </c>
      <c r="R81">
        <f t="shared" si="31"/>
        <v>755635.32139093778</v>
      </c>
    </row>
    <row r="82" spans="1:18" x14ac:dyDescent="0.25">
      <c r="A82" s="1">
        <v>48</v>
      </c>
      <c r="B82" s="17">
        <f t="shared" si="32"/>
        <v>6</v>
      </c>
      <c r="C82" s="1">
        <f t="shared" si="33"/>
        <v>0</v>
      </c>
      <c r="D82" s="1">
        <f t="shared" si="34"/>
        <v>0</v>
      </c>
      <c r="E82" s="1">
        <f t="shared" si="35"/>
        <v>5338.1115000000009</v>
      </c>
      <c r="F82" s="1">
        <f t="shared" si="36"/>
        <v>1569.6</v>
      </c>
      <c r="G82" s="1">
        <f t="shared" si="37"/>
        <v>42464.547000000006</v>
      </c>
      <c r="H82" s="1">
        <f t="shared" si="38"/>
        <v>9417.5999999999985</v>
      </c>
      <c r="I82" s="1">
        <f t="shared" si="39"/>
        <v>0</v>
      </c>
      <c r="J82" s="1">
        <f t="shared" si="40"/>
        <v>0</v>
      </c>
      <c r="K82" s="1">
        <f t="shared" si="41"/>
        <v>62645274.815595381</v>
      </c>
      <c r="L82" s="1">
        <f t="shared" si="42"/>
        <v>13893192.834562697</v>
      </c>
      <c r="M82" s="1">
        <f t="shared" si="43"/>
        <v>2569868.5008429931</v>
      </c>
      <c r="N82" s="1">
        <f t="shared" si="44"/>
        <v>755635.32139093778</v>
      </c>
      <c r="O82" s="1">
        <f t="shared" si="29"/>
        <v>62645274.815595381</v>
      </c>
      <c r="P82" s="1">
        <f t="shared" si="29"/>
        <v>13893192.834562697</v>
      </c>
      <c r="Q82">
        <f t="shared" si="30"/>
        <v>2569868.5008429931</v>
      </c>
      <c r="R82">
        <f t="shared" si="31"/>
        <v>755635.32139093778</v>
      </c>
    </row>
    <row r="83" spans="1:18" x14ac:dyDescent="0.25">
      <c r="A83" s="1">
        <v>49</v>
      </c>
      <c r="B83" s="17">
        <f t="shared" si="32"/>
        <v>6.125</v>
      </c>
      <c r="C83" s="1">
        <f t="shared" si="33"/>
        <v>0</v>
      </c>
      <c r="D83" s="1">
        <f t="shared" si="34"/>
        <v>0</v>
      </c>
      <c r="E83" s="1">
        <f t="shared" si="35"/>
        <v>5265.6401250000008</v>
      </c>
      <c r="F83" s="1">
        <f t="shared" si="36"/>
        <v>1569.6</v>
      </c>
      <c r="G83" s="1">
        <f t="shared" si="37"/>
        <v>43127.281476562508</v>
      </c>
      <c r="H83" s="1">
        <f t="shared" si="38"/>
        <v>9613.7999999999993</v>
      </c>
      <c r="I83" s="1">
        <f t="shared" si="39"/>
        <v>0</v>
      </c>
      <c r="J83" s="1">
        <f t="shared" si="40"/>
        <v>0</v>
      </c>
      <c r="K83" s="1">
        <f t="shared" si="41"/>
        <v>63622965.297352493</v>
      </c>
      <c r="L83" s="1">
        <f t="shared" si="42"/>
        <v>14182634.351949422</v>
      </c>
      <c r="M83" s="1">
        <f t="shared" si="43"/>
        <v>2534979.4012381458</v>
      </c>
      <c r="N83" s="1">
        <f t="shared" si="44"/>
        <v>755635.32139093778</v>
      </c>
      <c r="O83" s="1">
        <f t="shared" si="29"/>
        <v>63622965.297352493</v>
      </c>
      <c r="P83" s="1">
        <f t="shared" si="29"/>
        <v>14182634.351949422</v>
      </c>
      <c r="Q83">
        <f t="shared" si="30"/>
        <v>2534979.4012381458</v>
      </c>
      <c r="R83">
        <f t="shared" si="31"/>
        <v>755635.32139093778</v>
      </c>
    </row>
    <row r="84" spans="1:18" x14ac:dyDescent="0.25">
      <c r="A84" s="1">
        <v>50</v>
      </c>
      <c r="B84" s="17">
        <f t="shared" si="32"/>
        <v>6.25</v>
      </c>
      <c r="C84" s="1">
        <f t="shared" si="33"/>
        <v>0</v>
      </c>
      <c r="D84" s="1">
        <f t="shared" si="34"/>
        <v>0</v>
      </c>
      <c r="E84" s="1">
        <f t="shared" si="35"/>
        <v>5193.1687500000007</v>
      </c>
      <c r="F84" s="1">
        <f t="shared" si="36"/>
        <v>1569.6</v>
      </c>
      <c r="G84" s="1">
        <f t="shared" si="37"/>
        <v>43780.957031250007</v>
      </c>
      <c r="H84" s="1">
        <f t="shared" si="38"/>
        <v>9810</v>
      </c>
      <c r="I84" s="1">
        <f t="shared" si="39"/>
        <v>0</v>
      </c>
      <c r="J84" s="1">
        <f t="shared" si="40"/>
        <v>0</v>
      </c>
      <c r="K84" s="1">
        <f t="shared" si="41"/>
        <v>64587291.721549012</v>
      </c>
      <c r="L84" s="1">
        <f t="shared" si="42"/>
        <v>14472075.869336143</v>
      </c>
      <c r="M84" s="1">
        <f t="shared" si="43"/>
        <v>2500090.3016332989</v>
      </c>
      <c r="N84" s="1">
        <f t="shared" si="44"/>
        <v>755635.32139093778</v>
      </c>
      <c r="O84" s="1">
        <f t="shared" si="29"/>
        <v>64587291.721549012</v>
      </c>
      <c r="P84" s="1">
        <f t="shared" si="29"/>
        <v>14472075.869336143</v>
      </c>
      <c r="Q84">
        <f t="shared" si="30"/>
        <v>2500090.3016332989</v>
      </c>
      <c r="R84">
        <f t="shared" si="31"/>
        <v>755635.32139093778</v>
      </c>
    </row>
    <row r="85" spans="1:18" x14ac:dyDescent="0.25">
      <c r="A85" s="1">
        <v>51</v>
      </c>
      <c r="B85" s="17">
        <f t="shared" si="32"/>
        <v>6.375</v>
      </c>
      <c r="C85" s="1">
        <f t="shared" si="33"/>
        <v>0</v>
      </c>
      <c r="D85" s="1">
        <f t="shared" si="34"/>
        <v>0</v>
      </c>
      <c r="E85" s="1">
        <f t="shared" si="35"/>
        <v>5120.6973750000016</v>
      </c>
      <c r="F85" s="1">
        <f t="shared" si="36"/>
        <v>1569.6</v>
      </c>
      <c r="G85" s="1">
        <f t="shared" si="37"/>
        <v>44425.573664062504</v>
      </c>
      <c r="H85" s="1">
        <f t="shared" si="38"/>
        <v>10006.199999999999</v>
      </c>
      <c r="I85" s="1">
        <f t="shared" si="39"/>
        <v>0</v>
      </c>
      <c r="J85" s="1">
        <f t="shared" si="40"/>
        <v>0</v>
      </c>
      <c r="K85" s="1">
        <f t="shared" si="41"/>
        <v>65538254.08818493</v>
      </c>
      <c r="L85" s="1">
        <f t="shared" si="42"/>
        <v>14761517.386722865</v>
      </c>
      <c r="M85" s="1">
        <f t="shared" si="43"/>
        <v>2465201.202028452</v>
      </c>
      <c r="N85" s="1">
        <f t="shared" si="44"/>
        <v>755635.32139093778</v>
      </c>
      <c r="O85" s="1">
        <f t="shared" si="29"/>
        <v>65538254.08818493</v>
      </c>
      <c r="P85" s="1">
        <f t="shared" si="29"/>
        <v>14761517.386722865</v>
      </c>
      <c r="Q85">
        <f t="shared" si="30"/>
        <v>2465201.202028452</v>
      </c>
      <c r="R85">
        <f t="shared" si="31"/>
        <v>755635.32139093778</v>
      </c>
    </row>
    <row r="86" spans="1:18" x14ac:dyDescent="0.25">
      <c r="A86" s="1">
        <v>52</v>
      </c>
      <c r="B86" s="17">
        <f t="shared" si="32"/>
        <v>6.5</v>
      </c>
      <c r="C86" s="1">
        <f t="shared" si="33"/>
        <v>0</v>
      </c>
      <c r="D86" s="1">
        <f t="shared" si="34"/>
        <v>0</v>
      </c>
      <c r="E86" s="1">
        <f t="shared" si="35"/>
        <v>5048.2260000000006</v>
      </c>
      <c r="F86" s="1">
        <f t="shared" si="36"/>
        <v>1569.6</v>
      </c>
      <c r="G86" s="1">
        <f t="shared" si="37"/>
        <v>45061.131375000004</v>
      </c>
      <c r="H86" s="1">
        <f t="shared" si="38"/>
        <v>10202.4</v>
      </c>
      <c r="I86" s="1">
        <f t="shared" si="39"/>
        <v>0</v>
      </c>
      <c r="J86" s="1">
        <f t="shared" si="40"/>
        <v>0</v>
      </c>
      <c r="K86" s="1">
        <f t="shared" si="41"/>
        <v>66475852.397260278</v>
      </c>
      <c r="L86" s="1">
        <f t="shared" si="42"/>
        <v>15050958.904109588</v>
      </c>
      <c r="M86" s="1">
        <f t="shared" si="43"/>
        <v>2430312.1024236041</v>
      </c>
      <c r="N86" s="1">
        <f t="shared" si="44"/>
        <v>755635.32139093778</v>
      </c>
      <c r="O86" s="1">
        <f t="shared" si="29"/>
        <v>66475852.397260278</v>
      </c>
      <c r="P86" s="1">
        <f t="shared" si="29"/>
        <v>15050958.904109588</v>
      </c>
      <c r="Q86">
        <f t="shared" si="30"/>
        <v>2430312.1024236041</v>
      </c>
      <c r="R86">
        <f t="shared" si="31"/>
        <v>755635.32139093778</v>
      </c>
    </row>
    <row r="87" spans="1:18" x14ac:dyDescent="0.25">
      <c r="A87" s="1">
        <v>53</v>
      </c>
      <c r="B87" s="17">
        <f t="shared" si="32"/>
        <v>6.625</v>
      </c>
      <c r="C87" s="1">
        <f t="shared" si="33"/>
        <v>0</v>
      </c>
      <c r="D87" s="1">
        <f t="shared" si="34"/>
        <v>0</v>
      </c>
      <c r="E87" s="1">
        <f t="shared" si="35"/>
        <v>4975.7546250000005</v>
      </c>
      <c r="F87" s="1">
        <f t="shared" si="36"/>
        <v>1569.6</v>
      </c>
      <c r="G87" s="1">
        <f t="shared" si="37"/>
        <v>45687.63016406251</v>
      </c>
      <c r="H87" s="1">
        <f t="shared" si="38"/>
        <v>10398.599999999999</v>
      </c>
      <c r="I87" s="1">
        <f t="shared" si="39"/>
        <v>0</v>
      </c>
      <c r="J87" s="1">
        <f t="shared" si="40"/>
        <v>0</v>
      </c>
      <c r="K87" s="1">
        <f t="shared" si="41"/>
        <v>67400086.648775041</v>
      </c>
      <c r="L87" s="1">
        <f t="shared" si="42"/>
        <v>15340400.421496309</v>
      </c>
      <c r="M87" s="1">
        <f t="shared" si="43"/>
        <v>2395423.0028187567</v>
      </c>
      <c r="N87" s="1">
        <f t="shared" si="44"/>
        <v>755635.32139093778</v>
      </c>
      <c r="O87" s="1">
        <f t="shared" si="29"/>
        <v>67400086.648775041</v>
      </c>
      <c r="P87" s="1">
        <f t="shared" si="29"/>
        <v>15340400.421496309</v>
      </c>
      <c r="Q87">
        <f t="shared" si="30"/>
        <v>2395423.0028187567</v>
      </c>
      <c r="R87">
        <f t="shared" si="31"/>
        <v>755635.32139093778</v>
      </c>
    </row>
    <row r="88" spans="1:18" x14ac:dyDescent="0.25">
      <c r="A88" s="1">
        <v>54</v>
      </c>
      <c r="B88" s="17">
        <f t="shared" si="32"/>
        <v>6.75</v>
      </c>
      <c r="C88" s="1">
        <f t="shared" si="33"/>
        <v>0</v>
      </c>
      <c r="D88" s="1">
        <f t="shared" si="34"/>
        <v>0</v>
      </c>
      <c r="E88" s="1">
        <f t="shared" si="35"/>
        <v>4903.2832500000004</v>
      </c>
      <c r="F88" s="1">
        <f t="shared" si="36"/>
        <v>1569.6</v>
      </c>
      <c r="G88" s="1">
        <f t="shared" si="37"/>
        <v>46305.070031250005</v>
      </c>
      <c r="H88" s="1">
        <f t="shared" si="38"/>
        <v>10594.8</v>
      </c>
      <c r="I88" s="1">
        <f t="shared" si="39"/>
        <v>0</v>
      </c>
      <c r="J88" s="1">
        <f t="shared" si="40"/>
        <v>0</v>
      </c>
      <c r="K88" s="1">
        <f t="shared" si="41"/>
        <v>68310956.842729196</v>
      </c>
      <c r="L88" s="1">
        <f t="shared" si="42"/>
        <v>15629841.938883035</v>
      </c>
      <c r="M88" s="1">
        <f t="shared" si="43"/>
        <v>2360533.9032139094</v>
      </c>
      <c r="N88" s="1">
        <f t="shared" si="44"/>
        <v>755635.32139093778</v>
      </c>
      <c r="O88" s="1">
        <f t="shared" si="29"/>
        <v>68310956.842729196</v>
      </c>
      <c r="P88" s="1">
        <f t="shared" si="29"/>
        <v>15629841.938883035</v>
      </c>
      <c r="Q88">
        <f t="shared" si="30"/>
        <v>2360533.9032139094</v>
      </c>
      <c r="R88">
        <f t="shared" si="31"/>
        <v>755635.32139093778</v>
      </c>
    </row>
    <row r="89" spans="1:18" x14ac:dyDescent="0.25">
      <c r="A89" s="1">
        <v>55</v>
      </c>
      <c r="B89" s="17">
        <f t="shared" si="32"/>
        <v>6.875</v>
      </c>
      <c r="C89" s="1">
        <f t="shared" si="33"/>
        <v>0</v>
      </c>
      <c r="D89" s="1">
        <f t="shared" si="34"/>
        <v>0</v>
      </c>
      <c r="E89" s="1">
        <f t="shared" si="35"/>
        <v>4830.8118750000012</v>
      </c>
      <c r="F89" s="1">
        <f t="shared" si="36"/>
        <v>1569.6</v>
      </c>
      <c r="G89" s="1">
        <f t="shared" si="37"/>
        <v>46913.450976562504</v>
      </c>
      <c r="H89" s="1">
        <f t="shared" si="38"/>
        <v>10791</v>
      </c>
      <c r="I89" s="1">
        <f t="shared" si="39"/>
        <v>0</v>
      </c>
      <c r="J89" s="1">
        <f t="shared" si="40"/>
        <v>0</v>
      </c>
      <c r="K89" s="1">
        <f t="shared" si="41"/>
        <v>69208462.979122758</v>
      </c>
      <c r="L89" s="1">
        <f t="shared" si="42"/>
        <v>15919283.456269758</v>
      </c>
      <c r="M89" s="1">
        <f t="shared" si="43"/>
        <v>2325644.8036090629</v>
      </c>
      <c r="N89" s="1">
        <f t="shared" si="44"/>
        <v>755635.32139093778</v>
      </c>
      <c r="O89" s="1">
        <f t="shared" si="29"/>
        <v>69208462.979122758</v>
      </c>
      <c r="P89" s="1">
        <f t="shared" si="29"/>
        <v>15919283.456269758</v>
      </c>
      <c r="Q89">
        <f t="shared" si="30"/>
        <v>2325644.8036090629</v>
      </c>
      <c r="R89">
        <f t="shared" si="31"/>
        <v>755635.32139093778</v>
      </c>
    </row>
    <row r="90" spans="1:18" x14ac:dyDescent="0.25">
      <c r="A90" s="1">
        <v>56</v>
      </c>
      <c r="B90" s="17">
        <f t="shared" si="32"/>
        <v>7</v>
      </c>
      <c r="C90" s="1">
        <f t="shared" si="33"/>
        <v>0</v>
      </c>
      <c r="D90" s="1">
        <f t="shared" si="34"/>
        <v>0</v>
      </c>
      <c r="E90" s="1">
        <f t="shared" si="35"/>
        <v>4758.3405000000012</v>
      </c>
      <c r="F90" s="1">
        <f t="shared" si="36"/>
        <v>1569.6</v>
      </c>
      <c r="G90" s="1">
        <f t="shared" si="37"/>
        <v>47512.773000000001</v>
      </c>
      <c r="H90" s="1">
        <f t="shared" si="38"/>
        <v>10987.199999999999</v>
      </c>
      <c r="I90" s="1">
        <f t="shared" si="39"/>
        <v>0</v>
      </c>
      <c r="J90" s="1">
        <f t="shared" si="40"/>
        <v>0</v>
      </c>
      <c r="K90" s="1">
        <f t="shared" si="41"/>
        <v>70092605.057955742</v>
      </c>
      <c r="L90" s="1">
        <f t="shared" si="42"/>
        <v>16208724.973656479</v>
      </c>
      <c r="M90" s="1">
        <f t="shared" si="43"/>
        <v>2290755.7040042155</v>
      </c>
      <c r="N90" s="1">
        <f t="shared" si="44"/>
        <v>755635.32139093778</v>
      </c>
      <c r="O90" s="1">
        <f t="shared" si="29"/>
        <v>70092605.057955742</v>
      </c>
      <c r="P90" s="1">
        <f t="shared" si="29"/>
        <v>16208724.973656479</v>
      </c>
      <c r="Q90">
        <f t="shared" si="30"/>
        <v>2290755.7040042155</v>
      </c>
      <c r="R90">
        <f t="shared" si="31"/>
        <v>755635.32139093778</v>
      </c>
    </row>
    <row r="91" spans="1:18" x14ac:dyDescent="0.25">
      <c r="A91" s="1">
        <v>57</v>
      </c>
      <c r="B91" s="17">
        <f t="shared" si="32"/>
        <v>7.125</v>
      </c>
      <c r="C91" s="1">
        <f t="shared" si="33"/>
        <v>0</v>
      </c>
      <c r="D91" s="1">
        <f t="shared" si="34"/>
        <v>0</v>
      </c>
      <c r="E91" s="1">
        <f t="shared" si="35"/>
        <v>4685.8691250000002</v>
      </c>
      <c r="F91" s="1">
        <f t="shared" si="36"/>
        <v>1569.6</v>
      </c>
      <c r="G91" s="1">
        <f t="shared" si="37"/>
        <v>48103.036101562502</v>
      </c>
      <c r="H91" s="1">
        <f t="shared" si="38"/>
        <v>11183.4</v>
      </c>
      <c r="I91" s="1">
        <f t="shared" si="39"/>
        <v>0</v>
      </c>
      <c r="J91" s="1">
        <f t="shared" si="40"/>
        <v>0</v>
      </c>
      <c r="K91" s="1">
        <f t="shared" si="41"/>
        <v>70963383.079228133</v>
      </c>
      <c r="L91" s="1">
        <f t="shared" si="42"/>
        <v>16498166.491043204</v>
      </c>
      <c r="M91" s="1">
        <f t="shared" si="43"/>
        <v>2255866.6043993677</v>
      </c>
      <c r="N91" s="1">
        <f t="shared" si="44"/>
        <v>755635.32139093778</v>
      </c>
      <c r="O91" s="1">
        <f t="shared" si="29"/>
        <v>70963383.079228133</v>
      </c>
      <c r="P91" s="1">
        <f t="shared" si="29"/>
        <v>16498166.491043204</v>
      </c>
      <c r="Q91">
        <f t="shared" si="30"/>
        <v>2255866.6043993677</v>
      </c>
      <c r="R91">
        <f t="shared" si="31"/>
        <v>755635.32139093778</v>
      </c>
    </row>
    <row r="92" spans="1:18" x14ac:dyDescent="0.25">
      <c r="A92" s="1">
        <v>58</v>
      </c>
      <c r="B92" s="17">
        <f t="shared" si="32"/>
        <v>7.25</v>
      </c>
      <c r="C92" s="1">
        <f t="shared" si="33"/>
        <v>0</v>
      </c>
      <c r="D92" s="1">
        <f t="shared" si="34"/>
        <v>0</v>
      </c>
      <c r="E92" s="1">
        <f t="shared" si="35"/>
        <v>4613.397750000001</v>
      </c>
      <c r="F92" s="1">
        <f t="shared" si="36"/>
        <v>1569.6</v>
      </c>
      <c r="G92" s="1">
        <f t="shared" si="37"/>
        <v>48684.240281250008</v>
      </c>
      <c r="H92" s="1">
        <f t="shared" si="38"/>
        <v>11379.599999999999</v>
      </c>
      <c r="I92" s="1">
        <f t="shared" si="39"/>
        <v>0</v>
      </c>
      <c r="J92" s="1">
        <f t="shared" si="40"/>
        <v>0</v>
      </c>
      <c r="K92" s="1">
        <f t="shared" si="41"/>
        <v>71820797.042939961</v>
      </c>
      <c r="L92" s="1">
        <f t="shared" si="42"/>
        <v>16787608.008429926</v>
      </c>
      <c r="M92" s="1">
        <f t="shared" si="43"/>
        <v>2220977.5047945208</v>
      </c>
      <c r="N92" s="1">
        <f t="shared" si="44"/>
        <v>755635.32139093778</v>
      </c>
      <c r="O92" s="1">
        <f t="shared" si="29"/>
        <v>71820797.042939961</v>
      </c>
      <c r="P92" s="1">
        <f t="shared" si="29"/>
        <v>16787608.008429926</v>
      </c>
      <c r="Q92">
        <f t="shared" si="30"/>
        <v>2220977.5047945208</v>
      </c>
      <c r="R92">
        <f t="shared" si="31"/>
        <v>755635.32139093778</v>
      </c>
    </row>
    <row r="93" spans="1:18" x14ac:dyDescent="0.25">
      <c r="A93" s="1">
        <v>59</v>
      </c>
      <c r="B93" s="17">
        <f t="shared" si="32"/>
        <v>7.375</v>
      </c>
      <c r="C93" s="1">
        <f t="shared" si="33"/>
        <v>0</v>
      </c>
      <c r="D93" s="1">
        <f t="shared" si="34"/>
        <v>0</v>
      </c>
      <c r="E93" s="1">
        <f t="shared" si="35"/>
        <v>4540.9263750000009</v>
      </c>
      <c r="F93" s="1">
        <f t="shared" si="36"/>
        <v>1569.6</v>
      </c>
      <c r="G93" s="1">
        <f t="shared" si="37"/>
        <v>49256.38553906251</v>
      </c>
      <c r="H93" s="1">
        <f t="shared" si="38"/>
        <v>11575.8</v>
      </c>
      <c r="I93" s="1">
        <f t="shared" si="39"/>
        <v>0</v>
      </c>
      <c r="J93" s="1">
        <f t="shared" si="40"/>
        <v>0</v>
      </c>
      <c r="K93" s="1">
        <f t="shared" si="41"/>
        <v>72664846.949091166</v>
      </c>
      <c r="L93" s="1">
        <f t="shared" si="42"/>
        <v>17077049.525816649</v>
      </c>
      <c r="M93" s="1">
        <f t="shared" si="43"/>
        <v>2186088.4051896739</v>
      </c>
      <c r="N93" s="1">
        <f t="shared" si="44"/>
        <v>755635.32139093778</v>
      </c>
      <c r="O93" s="1">
        <f t="shared" si="29"/>
        <v>72664846.949091166</v>
      </c>
      <c r="P93" s="1">
        <f t="shared" si="29"/>
        <v>17077049.525816649</v>
      </c>
      <c r="Q93">
        <f t="shared" si="30"/>
        <v>2186088.4051896739</v>
      </c>
      <c r="R93">
        <f t="shared" si="31"/>
        <v>755635.32139093778</v>
      </c>
    </row>
    <row r="94" spans="1:18" x14ac:dyDescent="0.25">
      <c r="A94" s="1">
        <v>60</v>
      </c>
      <c r="B94" s="17">
        <f t="shared" si="32"/>
        <v>7.5</v>
      </c>
      <c r="C94" s="1">
        <f t="shared" si="33"/>
        <v>0</v>
      </c>
      <c r="D94" s="1">
        <f t="shared" si="34"/>
        <v>0</v>
      </c>
      <c r="E94" s="1">
        <f t="shared" si="35"/>
        <v>4468.4550000000008</v>
      </c>
      <c r="F94" s="1">
        <f t="shared" si="36"/>
        <v>1569.6</v>
      </c>
      <c r="G94" s="1">
        <f t="shared" si="37"/>
        <v>49819.471875000017</v>
      </c>
      <c r="H94" s="1">
        <f t="shared" si="38"/>
        <v>11772</v>
      </c>
      <c r="I94" s="1">
        <f t="shared" si="39"/>
        <v>0</v>
      </c>
      <c r="J94" s="1">
        <f t="shared" si="40"/>
        <v>0</v>
      </c>
      <c r="K94" s="1">
        <f t="shared" si="41"/>
        <v>73495532.797681808</v>
      </c>
      <c r="L94" s="1">
        <f t="shared" si="42"/>
        <v>17366491.043203373</v>
      </c>
      <c r="M94" s="1">
        <f t="shared" si="43"/>
        <v>2151199.3055848265</v>
      </c>
      <c r="N94" s="1">
        <f t="shared" si="44"/>
        <v>755635.32139093778</v>
      </c>
      <c r="O94" s="1">
        <f t="shared" si="29"/>
        <v>73495532.797681808</v>
      </c>
      <c r="P94" s="1">
        <f t="shared" si="29"/>
        <v>17366491.043203373</v>
      </c>
      <c r="Q94">
        <f t="shared" si="30"/>
        <v>2151199.3055848265</v>
      </c>
      <c r="R94">
        <f t="shared" si="31"/>
        <v>755635.32139093778</v>
      </c>
    </row>
    <row r="95" spans="1:18" x14ac:dyDescent="0.25">
      <c r="A95" s="1">
        <v>61</v>
      </c>
      <c r="B95" s="17">
        <f t="shared" si="32"/>
        <v>7.625</v>
      </c>
      <c r="C95" s="1">
        <f t="shared" si="33"/>
        <v>0</v>
      </c>
      <c r="D95" s="1">
        <f t="shared" si="34"/>
        <v>0</v>
      </c>
      <c r="E95" s="1">
        <f t="shared" si="35"/>
        <v>4395.9836250000008</v>
      </c>
      <c r="F95" s="1">
        <f t="shared" si="36"/>
        <v>1569.6</v>
      </c>
      <c r="G95" s="1">
        <f t="shared" si="37"/>
        <v>50373.4992890625</v>
      </c>
      <c r="H95" s="1">
        <f t="shared" si="38"/>
        <v>11968.199999999999</v>
      </c>
      <c r="I95" s="1">
        <f t="shared" si="39"/>
        <v>0</v>
      </c>
      <c r="J95" s="1">
        <f t="shared" si="40"/>
        <v>0</v>
      </c>
      <c r="K95" s="1">
        <f t="shared" si="41"/>
        <v>74312854.588711813</v>
      </c>
      <c r="L95" s="1">
        <f t="shared" si="42"/>
        <v>17655932.560590096</v>
      </c>
      <c r="M95" s="1">
        <f t="shared" si="43"/>
        <v>2116310.2059799791</v>
      </c>
      <c r="N95" s="1">
        <f t="shared" si="44"/>
        <v>755635.32139093778</v>
      </c>
      <c r="O95" s="1">
        <f t="shared" si="29"/>
        <v>74312854.588711813</v>
      </c>
      <c r="P95" s="1">
        <f t="shared" si="29"/>
        <v>17655932.560590096</v>
      </c>
      <c r="Q95">
        <f t="shared" si="30"/>
        <v>2116310.2059799791</v>
      </c>
      <c r="R95">
        <f t="shared" si="31"/>
        <v>755635.32139093778</v>
      </c>
    </row>
    <row r="96" spans="1:18" x14ac:dyDescent="0.25">
      <c r="A96" s="1">
        <v>62</v>
      </c>
      <c r="B96" s="17">
        <f t="shared" si="32"/>
        <v>7.75</v>
      </c>
      <c r="C96" s="1">
        <f t="shared" si="33"/>
        <v>0</v>
      </c>
      <c r="D96" s="1">
        <f t="shared" si="34"/>
        <v>0</v>
      </c>
      <c r="E96" s="1">
        <f t="shared" si="35"/>
        <v>4323.5122500000007</v>
      </c>
      <c r="F96" s="1">
        <f t="shared" si="36"/>
        <v>1569.6</v>
      </c>
      <c r="G96" s="1">
        <f t="shared" si="37"/>
        <v>50918.467781250009</v>
      </c>
      <c r="H96" s="1">
        <f t="shared" si="38"/>
        <v>12164.4</v>
      </c>
      <c r="I96" s="1">
        <f t="shared" si="39"/>
        <v>0</v>
      </c>
      <c r="J96" s="1">
        <f t="shared" si="40"/>
        <v>0</v>
      </c>
      <c r="K96" s="1">
        <f t="shared" si="41"/>
        <v>75116812.322181255</v>
      </c>
      <c r="L96" s="1">
        <f t="shared" si="42"/>
        <v>17945374.077976819</v>
      </c>
      <c r="M96" s="1">
        <f t="shared" si="43"/>
        <v>2081421.1063751322</v>
      </c>
      <c r="N96" s="1">
        <f t="shared" si="44"/>
        <v>755635.32139093778</v>
      </c>
      <c r="O96" s="1">
        <f t="shared" si="29"/>
        <v>75116812.322181255</v>
      </c>
      <c r="P96" s="1">
        <f t="shared" si="29"/>
        <v>17945374.077976819</v>
      </c>
      <c r="Q96">
        <f t="shared" si="30"/>
        <v>2081421.1063751322</v>
      </c>
      <c r="R96">
        <f t="shared" si="31"/>
        <v>755635.32139093778</v>
      </c>
    </row>
    <row r="97" spans="1:18" x14ac:dyDescent="0.25">
      <c r="A97" s="1">
        <v>63</v>
      </c>
      <c r="B97" s="17">
        <f t="shared" si="32"/>
        <v>7.875</v>
      </c>
      <c r="C97" s="1">
        <f t="shared" si="33"/>
        <v>0</v>
      </c>
      <c r="D97" s="1">
        <f t="shared" si="34"/>
        <v>0</v>
      </c>
      <c r="E97" s="1">
        <f t="shared" si="35"/>
        <v>4251.0408750000006</v>
      </c>
      <c r="F97" s="1">
        <f t="shared" si="36"/>
        <v>1569.6</v>
      </c>
      <c r="G97" s="1">
        <f t="shared" si="37"/>
        <v>51454.3773515625</v>
      </c>
      <c r="H97" s="1">
        <f t="shared" si="38"/>
        <v>12360.599999999999</v>
      </c>
      <c r="I97" s="1">
        <f t="shared" si="39"/>
        <v>0</v>
      </c>
      <c r="J97" s="1">
        <f t="shared" si="40"/>
        <v>0</v>
      </c>
      <c r="K97" s="1">
        <f t="shared" si="41"/>
        <v>75907405.998090103</v>
      </c>
      <c r="L97" s="1">
        <f t="shared" si="42"/>
        <v>18234815.595363539</v>
      </c>
      <c r="M97" s="1">
        <f t="shared" si="43"/>
        <v>2046532.0067702846</v>
      </c>
      <c r="N97" s="1">
        <f t="shared" si="44"/>
        <v>755635.32139093778</v>
      </c>
      <c r="O97" s="1">
        <f t="shared" si="29"/>
        <v>75907405.998090103</v>
      </c>
      <c r="P97" s="1">
        <f t="shared" si="29"/>
        <v>18234815.595363539</v>
      </c>
      <c r="Q97">
        <f t="shared" si="30"/>
        <v>2046532.0067702846</v>
      </c>
      <c r="R97">
        <f t="shared" si="31"/>
        <v>755635.32139093778</v>
      </c>
    </row>
    <row r="98" spans="1:18" x14ac:dyDescent="0.25">
      <c r="A98" s="1">
        <v>64</v>
      </c>
      <c r="B98" s="17">
        <f t="shared" ref="B98:B129" si="45">length/length_division*A98</f>
        <v>8</v>
      </c>
      <c r="C98" s="1">
        <f t="shared" ref="C98:C161" si="46">ax</f>
        <v>0</v>
      </c>
      <c r="D98" s="1">
        <f t="shared" ref="D98:D161" si="47">ax_0</f>
        <v>0</v>
      </c>
      <c r="E98" s="1">
        <f t="shared" ref="E98:E134" si="48">IF(B98&lt;force_position,ay-(mass_per_length*B98*gravity),ay-(mass_per_length*B98*gravity)-force)</f>
        <v>4178.5695000000005</v>
      </c>
      <c r="F98" s="1">
        <f t="shared" ref="F98:F134" si="49">IF(B98&lt;force_position_0,ay_0-(mass_per_length_0*B98*gravity_0),ay_0-(mass_per_length_0*B98*gravity_0)-force_0)</f>
        <v>1569.6</v>
      </c>
      <c r="G98" s="1">
        <f t="shared" ref="G98:G134" si="50">IF(B98&lt;force_position,(ay*B98)-(0.5*mass_per_length*gravity*B98*B98),(ay*B98)-(0.5*mass_per_length*gravity*B98*B98)-force*(B98-force_position))</f>
        <v>51981.228000000003</v>
      </c>
      <c r="H98" s="1">
        <f t="shared" ref="H98:H134" si="51">IF(B98&lt;force_position_0,(ay_0*B98)-(0.5*mass_per_length_0*gravity_0*B98*B98),(ay_0*B98)-(0.5*mass_per_length_0*gravity_0*B98*B98)-force_0*(B98-force_position_0))</f>
        <v>12556.8</v>
      </c>
      <c r="I98" s="1">
        <f t="shared" ref="I98:I161" si="52">ax/cross_section_area</f>
        <v>0</v>
      </c>
      <c r="J98" s="1">
        <f t="shared" ref="J98:J161" si="53">ax_0/cross_section_area_0</f>
        <v>0</v>
      </c>
      <c r="K98" s="1">
        <f t="shared" ref="K98:K134" si="54">((G98*(0.5*h))/(ix))*(100000000/1000)</f>
        <v>76684635.616438359</v>
      </c>
      <c r="L98" s="1">
        <f t="shared" ref="L98:L134" si="55">(H98*(0.5*h_0/1000))/(ix_0/100000000)</f>
        <v>18524257.112750262</v>
      </c>
      <c r="M98" s="1">
        <f t="shared" ref="M98:M134" si="56">((E98*q)/(ix*thickness_web))*((100000000*1000)/1000000000)</f>
        <v>2011642.9071654377</v>
      </c>
      <c r="N98" s="1">
        <f t="shared" ref="N98:N134" si="57">((F98*q)/(ix*thickness_web))*((100000000*1000)/1000000000)</f>
        <v>755635.32139093778</v>
      </c>
      <c r="O98" s="1">
        <f t="shared" si="29"/>
        <v>76684635.616438359</v>
      </c>
      <c r="P98" s="1">
        <f t="shared" si="29"/>
        <v>18524257.112750262</v>
      </c>
      <c r="Q98">
        <f t="shared" si="30"/>
        <v>2011642.9071654377</v>
      </c>
      <c r="R98">
        <f t="shared" si="31"/>
        <v>755635.32139093778</v>
      </c>
    </row>
    <row r="99" spans="1:18" x14ac:dyDescent="0.25">
      <c r="A99" s="1">
        <v>65</v>
      </c>
      <c r="B99" s="17">
        <f t="shared" si="45"/>
        <v>8.125</v>
      </c>
      <c r="C99" s="1">
        <f t="shared" si="46"/>
        <v>0</v>
      </c>
      <c r="D99" s="1">
        <f t="shared" si="47"/>
        <v>0</v>
      </c>
      <c r="E99" s="1">
        <f t="shared" si="48"/>
        <v>4106.0981250000004</v>
      </c>
      <c r="F99" s="1">
        <f t="shared" si="49"/>
        <v>1569.6</v>
      </c>
      <c r="G99" s="1">
        <f t="shared" si="50"/>
        <v>52499.01972656251</v>
      </c>
      <c r="H99" s="1">
        <f t="shared" si="51"/>
        <v>12753</v>
      </c>
      <c r="I99" s="1">
        <f t="shared" si="52"/>
        <v>0</v>
      </c>
      <c r="J99" s="1">
        <f t="shared" si="53"/>
        <v>0</v>
      </c>
      <c r="K99" s="1">
        <f t="shared" si="54"/>
        <v>77448501.177226052</v>
      </c>
      <c r="L99" s="1">
        <f t="shared" si="55"/>
        <v>18813698.630136985</v>
      </c>
      <c r="M99" s="1">
        <f t="shared" si="56"/>
        <v>1976753.8075605906</v>
      </c>
      <c r="N99" s="1">
        <f t="shared" si="57"/>
        <v>755635.32139093778</v>
      </c>
      <c r="O99" s="1">
        <f t="shared" ref="O99:P134" si="58">(I99+K99)/2+SQRT( ((I99+K99)/2)^2 + 0 )</f>
        <v>77448501.177226052</v>
      </c>
      <c r="P99" s="1">
        <f t="shared" si="58"/>
        <v>18813698.630136985</v>
      </c>
      <c r="Q99">
        <f t="shared" ref="Q99:Q162" si="59">(0)/2+SQRT( ((0)/2)^2 + (M99)^2 )</f>
        <v>1976753.8075605906</v>
      </c>
      <c r="R99">
        <f t="shared" ref="R99:R162" si="60">(0)/2+SQRT( ((0)/2)^2 + (N99)^2 )</f>
        <v>755635.32139093778</v>
      </c>
    </row>
    <row r="100" spans="1:18" x14ac:dyDescent="0.25">
      <c r="A100" s="1">
        <v>66</v>
      </c>
      <c r="B100" s="17">
        <f t="shared" si="45"/>
        <v>8.25</v>
      </c>
      <c r="C100" s="1">
        <f t="shared" si="46"/>
        <v>0</v>
      </c>
      <c r="D100" s="1">
        <f t="shared" si="47"/>
        <v>0</v>
      </c>
      <c r="E100" s="1">
        <f t="shared" si="48"/>
        <v>4033.6267500000013</v>
      </c>
      <c r="F100" s="1">
        <f t="shared" si="49"/>
        <v>1569.6</v>
      </c>
      <c r="G100" s="1">
        <f t="shared" si="50"/>
        <v>53007.752531250007</v>
      </c>
      <c r="H100" s="1">
        <f t="shared" si="51"/>
        <v>12949.199999999999</v>
      </c>
      <c r="I100" s="1">
        <f t="shared" si="52"/>
        <v>0</v>
      </c>
      <c r="J100" s="1">
        <f t="shared" si="53"/>
        <v>0</v>
      </c>
      <c r="K100" s="1">
        <f t="shared" si="54"/>
        <v>78199002.680453122</v>
      </c>
      <c r="L100" s="1">
        <f t="shared" si="55"/>
        <v>19103140.147523709</v>
      </c>
      <c r="M100" s="1">
        <f t="shared" si="56"/>
        <v>1941864.7079557434</v>
      </c>
      <c r="N100" s="1">
        <f t="shared" si="57"/>
        <v>755635.32139093778</v>
      </c>
      <c r="O100" s="1">
        <f t="shared" si="58"/>
        <v>78199002.680453122</v>
      </c>
      <c r="P100" s="1">
        <f t="shared" si="58"/>
        <v>19103140.147523709</v>
      </c>
      <c r="Q100">
        <f t="shared" si="59"/>
        <v>1941864.7079557434</v>
      </c>
      <c r="R100">
        <f t="shared" si="60"/>
        <v>755635.32139093778</v>
      </c>
    </row>
    <row r="101" spans="1:18" x14ac:dyDescent="0.25">
      <c r="A101" s="1">
        <v>67</v>
      </c>
      <c r="B101" s="17">
        <f t="shared" si="45"/>
        <v>8.375</v>
      </c>
      <c r="C101" s="1">
        <f t="shared" si="46"/>
        <v>0</v>
      </c>
      <c r="D101" s="1">
        <f t="shared" si="47"/>
        <v>0</v>
      </c>
      <c r="E101" s="1">
        <f t="shared" si="48"/>
        <v>3961.1553750000003</v>
      </c>
      <c r="F101" s="1">
        <f t="shared" si="49"/>
        <v>1569.6</v>
      </c>
      <c r="G101" s="1">
        <f t="shared" si="50"/>
        <v>53507.426414062509</v>
      </c>
      <c r="H101" s="1">
        <f t="shared" si="51"/>
        <v>13145.4</v>
      </c>
      <c r="I101" s="1">
        <f t="shared" si="52"/>
        <v>0</v>
      </c>
      <c r="J101" s="1">
        <f t="shared" si="53"/>
        <v>0</v>
      </c>
      <c r="K101" s="1">
        <f t="shared" si="54"/>
        <v>78936140.126119614</v>
      </c>
      <c r="L101" s="1">
        <f t="shared" si="55"/>
        <v>19392581.664910432</v>
      </c>
      <c r="M101" s="1">
        <f t="shared" si="56"/>
        <v>1906975.6083508958</v>
      </c>
      <c r="N101" s="1">
        <f t="shared" si="57"/>
        <v>755635.32139093778</v>
      </c>
      <c r="O101" s="1">
        <f t="shared" si="58"/>
        <v>78936140.126119614</v>
      </c>
      <c r="P101" s="1">
        <f t="shared" si="58"/>
        <v>19392581.664910432</v>
      </c>
      <c r="Q101">
        <f t="shared" si="59"/>
        <v>1906975.6083508958</v>
      </c>
      <c r="R101">
        <f t="shared" si="60"/>
        <v>755635.32139093778</v>
      </c>
    </row>
    <row r="102" spans="1:18" x14ac:dyDescent="0.25">
      <c r="A102" s="1">
        <v>68</v>
      </c>
      <c r="B102" s="17">
        <f t="shared" si="45"/>
        <v>8.5</v>
      </c>
      <c r="C102" s="1">
        <f t="shared" si="46"/>
        <v>0</v>
      </c>
      <c r="D102" s="1">
        <f t="shared" si="47"/>
        <v>0</v>
      </c>
      <c r="E102" s="1">
        <f t="shared" si="48"/>
        <v>3888.6840000000002</v>
      </c>
      <c r="F102" s="1">
        <f t="shared" si="49"/>
        <v>1569.6</v>
      </c>
      <c r="G102" s="1">
        <f t="shared" si="50"/>
        <v>53998.041375000001</v>
      </c>
      <c r="H102" s="1">
        <f t="shared" si="51"/>
        <v>13341.599999999999</v>
      </c>
      <c r="I102" s="1">
        <f t="shared" si="52"/>
        <v>0</v>
      </c>
      <c r="J102" s="1">
        <f t="shared" si="53"/>
        <v>0</v>
      </c>
      <c r="K102" s="1">
        <f t="shared" si="54"/>
        <v>79659913.514225498</v>
      </c>
      <c r="L102" s="1">
        <f t="shared" si="55"/>
        <v>19682023.182297152</v>
      </c>
      <c r="M102" s="1">
        <f t="shared" si="56"/>
        <v>1872086.5087460487</v>
      </c>
      <c r="N102" s="1">
        <f t="shared" si="57"/>
        <v>755635.32139093778</v>
      </c>
      <c r="O102" s="1">
        <f t="shared" si="58"/>
        <v>79659913.514225498</v>
      </c>
      <c r="P102" s="1">
        <f t="shared" si="58"/>
        <v>19682023.182297152</v>
      </c>
      <c r="Q102">
        <f t="shared" si="59"/>
        <v>1872086.5087460487</v>
      </c>
      <c r="R102">
        <f t="shared" si="60"/>
        <v>755635.32139093778</v>
      </c>
    </row>
    <row r="103" spans="1:18" x14ac:dyDescent="0.25">
      <c r="A103" s="1">
        <v>69</v>
      </c>
      <c r="B103" s="17">
        <f t="shared" si="45"/>
        <v>8.625</v>
      </c>
      <c r="C103" s="1">
        <f t="shared" si="46"/>
        <v>0</v>
      </c>
      <c r="D103" s="1">
        <f t="shared" si="47"/>
        <v>0</v>
      </c>
      <c r="E103" s="1">
        <f t="shared" si="48"/>
        <v>3816.212625000001</v>
      </c>
      <c r="F103" s="1">
        <f t="shared" si="49"/>
        <v>1569.6</v>
      </c>
      <c r="G103" s="1">
        <f t="shared" si="50"/>
        <v>54479.597414062504</v>
      </c>
      <c r="H103" s="1">
        <f t="shared" si="51"/>
        <v>13537.8</v>
      </c>
      <c r="I103" s="1">
        <f t="shared" si="52"/>
        <v>0</v>
      </c>
      <c r="J103" s="1">
        <f t="shared" si="53"/>
        <v>0</v>
      </c>
      <c r="K103" s="1">
        <f t="shared" si="54"/>
        <v>80370322.844770819</v>
      </c>
      <c r="L103" s="1">
        <f t="shared" si="55"/>
        <v>19971464.699683879</v>
      </c>
      <c r="M103" s="1">
        <f t="shared" si="56"/>
        <v>1837197.409141202</v>
      </c>
      <c r="N103" s="1">
        <f t="shared" si="57"/>
        <v>755635.32139093778</v>
      </c>
      <c r="O103" s="1">
        <f t="shared" si="58"/>
        <v>80370322.844770819</v>
      </c>
      <c r="P103" s="1">
        <f t="shared" si="58"/>
        <v>19971464.699683879</v>
      </c>
      <c r="Q103">
        <f t="shared" si="59"/>
        <v>1837197.409141202</v>
      </c>
      <c r="R103">
        <f t="shared" si="60"/>
        <v>755635.32139093778</v>
      </c>
    </row>
    <row r="104" spans="1:18" x14ac:dyDescent="0.25">
      <c r="A104" s="1">
        <v>70</v>
      </c>
      <c r="B104" s="17">
        <f t="shared" si="45"/>
        <v>8.75</v>
      </c>
      <c r="C104" s="1">
        <f t="shared" si="46"/>
        <v>0</v>
      </c>
      <c r="D104" s="1">
        <f t="shared" si="47"/>
        <v>0</v>
      </c>
      <c r="E104" s="1">
        <f t="shared" si="48"/>
        <v>3743.7412500000009</v>
      </c>
      <c r="F104" s="1">
        <f t="shared" si="49"/>
        <v>1569.6</v>
      </c>
      <c r="G104" s="1">
        <f t="shared" si="50"/>
        <v>54952.094531250012</v>
      </c>
      <c r="H104" s="1">
        <f t="shared" si="51"/>
        <v>13734</v>
      </c>
      <c r="I104" s="1">
        <f t="shared" si="52"/>
        <v>0</v>
      </c>
      <c r="J104" s="1">
        <f t="shared" si="53"/>
        <v>0</v>
      </c>
      <c r="K104" s="1">
        <f t="shared" si="54"/>
        <v>81067368.117755547</v>
      </c>
      <c r="L104" s="1">
        <f t="shared" si="55"/>
        <v>20260906.217070602</v>
      </c>
      <c r="M104" s="1">
        <f t="shared" si="56"/>
        <v>1802308.3095363546</v>
      </c>
      <c r="N104" s="1">
        <f t="shared" si="57"/>
        <v>755635.32139093778</v>
      </c>
      <c r="O104" s="1">
        <f t="shared" si="58"/>
        <v>81067368.117755547</v>
      </c>
      <c r="P104" s="1">
        <f t="shared" si="58"/>
        <v>20260906.217070602</v>
      </c>
      <c r="Q104">
        <f t="shared" si="59"/>
        <v>1802308.3095363546</v>
      </c>
      <c r="R104">
        <f t="shared" si="60"/>
        <v>755635.32139093778</v>
      </c>
    </row>
    <row r="105" spans="1:18" x14ac:dyDescent="0.25">
      <c r="A105" s="1">
        <v>71</v>
      </c>
      <c r="B105" s="17">
        <f t="shared" si="45"/>
        <v>8.875</v>
      </c>
      <c r="C105" s="1">
        <f t="shared" si="46"/>
        <v>0</v>
      </c>
      <c r="D105" s="1">
        <f t="shared" si="47"/>
        <v>0</v>
      </c>
      <c r="E105" s="1">
        <f t="shared" si="48"/>
        <v>3671.269875</v>
      </c>
      <c r="F105" s="1">
        <f t="shared" si="49"/>
        <v>1569.6</v>
      </c>
      <c r="G105" s="1">
        <f t="shared" si="50"/>
        <v>55415.532726562509</v>
      </c>
      <c r="H105" s="1">
        <f t="shared" si="51"/>
        <v>13930.199999999999</v>
      </c>
      <c r="I105" s="1">
        <f t="shared" si="52"/>
        <v>0</v>
      </c>
      <c r="J105" s="1">
        <f t="shared" si="53"/>
        <v>0</v>
      </c>
      <c r="K105" s="1">
        <f t="shared" si="54"/>
        <v>81751049.333179668</v>
      </c>
      <c r="L105" s="1">
        <f t="shared" si="55"/>
        <v>20550347.734457321</v>
      </c>
      <c r="M105" s="1">
        <f t="shared" si="56"/>
        <v>1767419.2099315068</v>
      </c>
      <c r="N105" s="1">
        <f t="shared" si="57"/>
        <v>755635.32139093778</v>
      </c>
      <c r="O105" s="1">
        <f t="shared" si="58"/>
        <v>81751049.333179668</v>
      </c>
      <c r="P105" s="1">
        <f t="shared" si="58"/>
        <v>20550347.734457321</v>
      </c>
      <c r="Q105">
        <f t="shared" si="59"/>
        <v>1767419.2099315068</v>
      </c>
      <c r="R105">
        <f t="shared" si="60"/>
        <v>755635.32139093778</v>
      </c>
    </row>
    <row r="106" spans="1:18" x14ac:dyDescent="0.25">
      <c r="A106" s="1">
        <v>72</v>
      </c>
      <c r="B106" s="17">
        <f t="shared" si="45"/>
        <v>9</v>
      </c>
      <c r="C106" s="1">
        <f t="shared" si="46"/>
        <v>0</v>
      </c>
      <c r="D106" s="1">
        <f t="shared" si="47"/>
        <v>0</v>
      </c>
      <c r="E106" s="1">
        <f t="shared" si="48"/>
        <v>3598.7985000000008</v>
      </c>
      <c r="F106" s="1">
        <f t="shared" si="49"/>
        <v>1569.6</v>
      </c>
      <c r="G106" s="1">
        <f t="shared" si="50"/>
        <v>55869.912000000011</v>
      </c>
      <c r="H106" s="1">
        <f t="shared" si="51"/>
        <v>14126.4</v>
      </c>
      <c r="I106" s="1">
        <f t="shared" si="52"/>
        <v>0</v>
      </c>
      <c r="J106" s="1">
        <f t="shared" si="53"/>
        <v>0</v>
      </c>
      <c r="K106" s="1">
        <f t="shared" si="54"/>
        <v>82421366.49104321</v>
      </c>
      <c r="L106" s="1">
        <f t="shared" si="55"/>
        <v>20839789.251844049</v>
      </c>
      <c r="M106" s="1">
        <f t="shared" si="56"/>
        <v>1732530.1103266601</v>
      </c>
      <c r="N106" s="1">
        <f t="shared" si="57"/>
        <v>755635.32139093778</v>
      </c>
      <c r="O106" s="1">
        <f t="shared" si="58"/>
        <v>82421366.49104321</v>
      </c>
      <c r="P106" s="1">
        <f t="shared" si="58"/>
        <v>20839789.251844049</v>
      </c>
      <c r="Q106">
        <f t="shared" si="59"/>
        <v>1732530.1103266601</v>
      </c>
      <c r="R106">
        <f t="shared" si="60"/>
        <v>755635.32139093778</v>
      </c>
    </row>
    <row r="107" spans="1:18" x14ac:dyDescent="0.25">
      <c r="A107" s="1">
        <v>73</v>
      </c>
      <c r="B107" s="17">
        <f t="shared" si="45"/>
        <v>9.125</v>
      </c>
      <c r="C107" s="1">
        <f t="shared" si="46"/>
        <v>0</v>
      </c>
      <c r="D107" s="1">
        <f t="shared" si="47"/>
        <v>0</v>
      </c>
      <c r="E107" s="1">
        <f t="shared" si="48"/>
        <v>3526.3271250000007</v>
      </c>
      <c r="F107" s="1">
        <f t="shared" si="49"/>
        <v>1569.6</v>
      </c>
      <c r="G107" s="1">
        <f t="shared" si="50"/>
        <v>56315.232351562503</v>
      </c>
      <c r="H107" s="1">
        <f t="shared" si="51"/>
        <v>14322.599999999999</v>
      </c>
      <c r="I107" s="1">
        <f t="shared" si="52"/>
        <v>0</v>
      </c>
      <c r="J107" s="1">
        <f t="shared" si="53"/>
        <v>0</v>
      </c>
      <c r="K107" s="1">
        <f t="shared" si="54"/>
        <v>83078319.59134616</v>
      </c>
      <c r="L107" s="1">
        <f t="shared" si="55"/>
        <v>21129230.769230768</v>
      </c>
      <c r="M107" s="1">
        <f t="shared" si="56"/>
        <v>1697641.0107218125</v>
      </c>
      <c r="N107" s="1">
        <f t="shared" si="57"/>
        <v>755635.32139093778</v>
      </c>
      <c r="O107" s="1">
        <f t="shared" si="58"/>
        <v>83078319.59134616</v>
      </c>
      <c r="P107" s="1">
        <f t="shared" si="58"/>
        <v>21129230.769230768</v>
      </c>
      <c r="Q107">
        <f t="shared" si="59"/>
        <v>1697641.0107218125</v>
      </c>
      <c r="R107">
        <f t="shared" si="60"/>
        <v>755635.32139093778</v>
      </c>
    </row>
    <row r="108" spans="1:18" x14ac:dyDescent="0.25">
      <c r="A108" s="1">
        <v>74</v>
      </c>
      <c r="B108" s="17">
        <f t="shared" si="45"/>
        <v>9.25</v>
      </c>
      <c r="C108" s="1">
        <f t="shared" si="46"/>
        <v>0</v>
      </c>
      <c r="D108" s="1">
        <f t="shared" si="47"/>
        <v>0</v>
      </c>
      <c r="E108" s="1">
        <f t="shared" si="48"/>
        <v>3453.8557499999997</v>
      </c>
      <c r="F108" s="1">
        <f t="shared" si="49"/>
        <v>1569.6</v>
      </c>
      <c r="G108" s="1">
        <f t="shared" si="50"/>
        <v>56751.493781250007</v>
      </c>
      <c r="H108" s="1">
        <f t="shared" si="51"/>
        <v>14518.8</v>
      </c>
      <c r="I108" s="1">
        <f t="shared" si="52"/>
        <v>0</v>
      </c>
      <c r="J108" s="1">
        <f t="shared" si="53"/>
        <v>0</v>
      </c>
      <c r="K108" s="1">
        <f t="shared" si="54"/>
        <v>83721908.634088531</v>
      </c>
      <c r="L108" s="1">
        <f t="shared" si="55"/>
        <v>21418672.286617491</v>
      </c>
      <c r="M108" s="1">
        <f t="shared" si="56"/>
        <v>1662751.9111169651</v>
      </c>
      <c r="N108" s="1">
        <f t="shared" si="57"/>
        <v>755635.32139093778</v>
      </c>
      <c r="O108" s="1">
        <f t="shared" si="58"/>
        <v>83721908.634088531</v>
      </c>
      <c r="P108" s="1">
        <f t="shared" si="58"/>
        <v>21418672.286617491</v>
      </c>
      <c r="Q108">
        <f t="shared" si="59"/>
        <v>1662751.9111169651</v>
      </c>
      <c r="R108">
        <f t="shared" si="60"/>
        <v>755635.32139093778</v>
      </c>
    </row>
    <row r="109" spans="1:18" x14ac:dyDescent="0.25">
      <c r="A109" s="1">
        <v>75</v>
      </c>
      <c r="B109" s="17">
        <f t="shared" si="45"/>
        <v>9.375</v>
      </c>
      <c r="C109" s="1">
        <f t="shared" si="46"/>
        <v>0</v>
      </c>
      <c r="D109" s="1">
        <f t="shared" si="47"/>
        <v>0</v>
      </c>
      <c r="E109" s="1">
        <f t="shared" si="48"/>
        <v>3381.3843750000005</v>
      </c>
      <c r="F109" s="1">
        <f t="shared" si="49"/>
        <v>1569.6</v>
      </c>
      <c r="G109" s="1">
        <f t="shared" si="50"/>
        <v>57178.696289062515</v>
      </c>
      <c r="H109" s="1">
        <f t="shared" si="51"/>
        <v>14715</v>
      </c>
      <c r="I109" s="1">
        <f t="shared" si="52"/>
        <v>0</v>
      </c>
      <c r="J109" s="1">
        <f t="shared" si="53"/>
        <v>0</v>
      </c>
      <c r="K109" s="1">
        <f t="shared" si="54"/>
        <v>84352133.61927031</v>
      </c>
      <c r="L109" s="1">
        <f t="shared" si="55"/>
        <v>21708113.804004215</v>
      </c>
      <c r="M109" s="1">
        <f t="shared" si="56"/>
        <v>1627862.8115121182</v>
      </c>
      <c r="N109" s="1">
        <f t="shared" si="57"/>
        <v>755635.32139093778</v>
      </c>
      <c r="O109" s="1">
        <f t="shared" si="58"/>
        <v>84352133.61927031</v>
      </c>
      <c r="P109" s="1">
        <f t="shared" si="58"/>
        <v>21708113.804004215</v>
      </c>
      <c r="Q109">
        <f t="shared" si="59"/>
        <v>1627862.8115121182</v>
      </c>
      <c r="R109">
        <f t="shared" si="60"/>
        <v>755635.32139093778</v>
      </c>
    </row>
    <row r="110" spans="1:18" x14ac:dyDescent="0.25">
      <c r="A110" s="1">
        <v>76</v>
      </c>
      <c r="B110" s="17">
        <f t="shared" si="45"/>
        <v>9.5</v>
      </c>
      <c r="C110" s="1">
        <f t="shared" si="46"/>
        <v>0</v>
      </c>
      <c r="D110" s="1">
        <f t="shared" si="47"/>
        <v>0</v>
      </c>
      <c r="E110" s="1">
        <f t="shared" si="48"/>
        <v>3308.9130000000005</v>
      </c>
      <c r="F110" s="1">
        <f t="shared" si="49"/>
        <v>1569.6</v>
      </c>
      <c r="G110" s="1">
        <f t="shared" si="50"/>
        <v>57596.839875000005</v>
      </c>
      <c r="H110" s="1">
        <f t="shared" si="51"/>
        <v>14911.199999999999</v>
      </c>
      <c r="I110" s="1">
        <f t="shared" si="52"/>
        <v>0</v>
      </c>
      <c r="J110" s="1">
        <f t="shared" si="53"/>
        <v>0</v>
      </c>
      <c r="K110" s="1">
        <f t="shared" si="54"/>
        <v>84968994.546891481</v>
      </c>
      <c r="L110" s="1">
        <f t="shared" si="55"/>
        <v>21997555.321390938</v>
      </c>
      <c r="M110" s="1">
        <f t="shared" si="56"/>
        <v>1592973.7119072711</v>
      </c>
      <c r="N110" s="1">
        <f t="shared" si="57"/>
        <v>755635.32139093778</v>
      </c>
      <c r="O110" s="1">
        <f t="shared" si="58"/>
        <v>84968994.546891481</v>
      </c>
      <c r="P110" s="1">
        <f t="shared" si="58"/>
        <v>21997555.321390938</v>
      </c>
      <c r="Q110">
        <f t="shared" si="59"/>
        <v>1592973.7119072711</v>
      </c>
      <c r="R110">
        <f t="shared" si="60"/>
        <v>755635.32139093778</v>
      </c>
    </row>
    <row r="111" spans="1:18" x14ac:dyDescent="0.25">
      <c r="A111" s="1">
        <v>77</v>
      </c>
      <c r="B111" s="17">
        <f t="shared" si="45"/>
        <v>9.625</v>
      </c>
      <c r="C111" s="1">
        <f t="shared" si="46"/>
        <v>0</v>
      </c>
      <c r="D111" s="1">
        <f t="shared" si="47"/>
        <v>0</v>
      </c>
      <c r="E111" s="1">
        <f t="shared" si="48"/>
        <v>3236.4416250000013</v>
      </c>
      <c r="F111" s="1">
        <f t="shared" si="49"/>
        <v>1569.6</v>
      </c>
      <c r="G111" s="1">
        <f t="shared" si="50"/>
        <v>58005.924539062507</v>
      </c>
      <c r="H111" s="1">
        <f t="shared" si="51"/>
        <v>15107.4</v>
      </c>
      <c r="I111" s="1">
        <f t="shared" si="52"/>
        <v>0</v>
      </c>
      <c r="J111" s="1">
        <f t="shared" si="53"/>
        <v>0</v>
      </c>
      <c r="K111" s="1">
        <f t="shared" si="54"/>
        <v>85572491.416952059</v>
      </c>
      <c r="L111" s="1">
        <f t="shared" si="55"/>
        <v>22286996.838777661</v>
      </c>
      <c r="M111" s="1">
        <f t="shared" si="56"/>
        <v>1558084.6123024242</v>
      </c>
      <c r="N111" s="1">
        <f t="shared" si="57"/>
        <v>755635.32139093778</v>
      </c>
      <c r="O111" s="1">
        <f t="shared" si="58"/>
        <v>85572491.416952059</v>
      </c>
      <c r="P111" s="1">
        <f t="shared" si="58"/>
        <v>22286996.838777661</v>
      </c>
      <c r="Q111">
        <f t="shared" si="59"/>
        <v>1558084.6123024242</v>
      </c>
      <c r="R111">
        <f t="shared" si="60"/>
        <v>755635.32139093778</v>
      </c>
    </row>
    <row r="112" spans="1:18" x14ac:dyDescent="0.25">
      <c r="A112" s="1">
        <v>78</v>
      </c>
      <c r="B112" s="17">
        <f t="shared" si="45"/>
        <v>9.75</v>
      </c>
      <c r="C112" s="1">
        <f t="shared" si="46"/>
        <v>0</v>
      </c>
      <c r="D112" s="1">
        <f t="shared" si="47"/>
        <v>0</v>
      </c>
      <c r="E112" s="1">
        <f t="shared" si="48"/>
        <v>3163.9702500000003</v>
      </c>
      <c r="F112" s="1">
        <f t="shared" si="49"/>
        <v>1569.6</v>
      </c>
      <c r="G112" s="1">
        <f t="shared" si="50"/>
        <v>58405.950281250014</v>
      </c>
      <c r="H112" s="1">
        <f t="shared" si="51"/>
        <v>15303.599999999999</v>
      </c>
      <c r="I112" s="1">
        <f t="shared" si="52"/>
        <v>0</v>
      </c>
      <c r="J112" s="1">
        <f t="shared" si="53"/>
        <v>0</v>
      </c>
      <c r="K112" s="1">
        <f t="shared" si="54"/>
        <v>86162624.229452074</v>
      </c>
      <c r="L112" s="1">
        <f t="shared" si="55"/>
        <v>22576438.356164381</v>
      </c>
      <c r="M112" s="1">
        <f t="shared" si="56"/>
        <v>1523195.5126975768</v>
      </c>
      <c r="N112" s="1">
        <f t="shared" si="57"/>
        <v>755635.32139093778</v>
      </c>
      <c r="O112" s="1">
        <f t="shared" si="58"/>
        <v>86162624.229452074</v>
      </c>
      <c r="P112" s="1">
        <f t="shared" si="58"/>
        <v>22576438.356164381</v>
      </c>
      <c r="Q112">
        <f t="shared" si="59"/>
        <v>1523195.5126975768</v>
      </c>
      <c r="R112">
        <f t="shared" si="60"/>
        <v>755635.32139093778</v>
      </c>
    </row>
    <row r="113" spans="1:18" x14ac:dyDescent="0.25">
      <c r="A113" s="1">
        <v>79</v>
      </c>
      <c r="B113" s="17">
        <f t="shared" si="45"/>
        <v>9.875</v>
      </c>
      <c r="C113" s="1">
        <f t="shared" si="46"/>
        <v>0</v>
      </c>
      <c r="D113" s="1">
        <f t="shared" si="47"/>
        <v>0</v>
      </c>
      <c r="E113" s="1">
        <f t="shared" si="48"/>
        <v>3091.4988750000002</v>
      </c>
      <c r="F113" s="1">
        <f t="shared" si="49"/>
        <v>1569.6</v>
      </c>
      <c r="G113" s="1">
        <f t="shared" si="50"/>
        <v>58796.917101562503</v>
      </c>
      <c r="H113" s="1">
        <f t="shared" si="51"/>
        <v>15499.8</v>
      </c>
      <c r="I113" s="1">
        <f t="shared" si="52"/>
        <v>0</v>
      </c>
      <c r="J113" s="1">
        <f t="shared" si="53"/>
        <v>0</v>
      </c>
      <c r="K113" s="1">
        <f t="shared" si="54"/>
        <v>86739392.984391481</v>
      </c>
      <c r="L113" s="1">
        <f t="shared" si="55"/>
        <v>22865879.873551108</v>
      </c>
      <c r="M113" s="1">
        <f t="shared" si="56"/>
        <v>1488306.4130927294</v>
      </c>
      <c r="N113" s="1">
        <f t="shared" si="57"/>
        <v>755635.32139093778</v>
      </c>
      <c r="O113" s="1">
        <f t="shared" si="58"/>
        <v>86739392.984391481</v>
      </c>
      <c r="P113" s="1">
        <f t="shared" si="58"/>
        <v>22865879.873551108</v>
      </c>
      <c r="Q113">
        <f t="shared" si="59"/>
        <v>1488306.4130927294</v>
      </c>
      <c r="R113">
        <f t="shared" si="60"/>
        <v>755635.32139093778</v>
      </c>
    </row>
    <row r="114" spans="1:18" x14ac:dyDescent="0.25">
      <c r="A114" s="1">
        <v>80</v>
      </c>
      <c r="B114" s="17">
        <f t="shared" si="45"/>
        <v>10</v>
      </c>
      <c r="C114" s="1">
        <f t="shared" si="46"/>
        <v>0</v>
      </c>
      <c r="D114" s="1">
        <f t="shared" si="47"/>
        <v>0</v>
      </c>
      <c r="E114" s="1">
        <f t="shared" si="48"/>
        <v>3019.0275000000011</v>
      </c>
      <c r="F114" s="1">
        <f t="shared" si="49"/>
        <v>1569.6</v>
      </c>
      <c r="G114" s="1">
        <f t="shared" si="50"/>
        <v>59178.825000000012</v>
      </c>
      <c r="H114" s="1">
        <f t="shared" si="51"/>
        <v>15696</v>
      </c>
      <c r="I114" s="1">
        <f t="shared" si="52"/>
        <v>0</v>
      </c>
      <c r="J114" s="1">
        <f t="shared" si="53"/>
        <v>0</v>
      </c>
      <c r="K114" s="1">
        <f t="shared" si="54"/>
        <v>87302797.681770295</v>
      </c>
      <c r="L114" s="1">
        <f t="shared" si="55"/>
        <v>23155321.390937828</v>
      </c>
      <c r="M114" s="1">
        <f t="shared" si="56"/>
        <v>1453417.3134878825</v>
      </c>
      <c r="N114" s="1">
        <f t="shared" si="57"/>
        <v>755635.32139093778</v>
      </c>
      <c r="O114" s="1">
        <f t="shared" si="58"/>
        <v>87302797.681770295</v>
      </c>
      <c r="P114" s="1">
        <f t="shared" si="58"/>
        <v>23155321.390937828</v>
      </c>
      <c r="Q114">
        <f t="shared" si="59"/>
        <v>1453417.3134878825</v>
      </c>
      <c r="R114">
        <f t="shared" si="60"/>
        <v>755635.32139093778</v>
      </c>
    </row>
    <row r="115" spans="1:18" x14ac:dyDescent="0.25">
      <c r="A115" s="1">
        <v>81</v>
      </c>
      <c r="B115" s="17">
        <f t="shared" si="45"/>
        <v>10.125</v>
      </c>
      <c r="C115" s="1">
        <f t="shared" si="46"/>
        <v>0</v>
      </c>
      <c r="D115" s="1">
        <f t="shared" si="47"/>
        <v>0</v>
      </c>
      <c r="E115" s="1">
        <f t="shared" si="48"/>
        <v>2946.5561250000001</v>
      </c>
      <c r="F115" s="1">
        <f t="shared" si="49"/>
        <v>1569.6</v>
      </c>
      <c r="G115" s="1">
        <f t="shared" si="50"/>
        <v>59551.673976562495</v>
      </c>
      <c r="H115" s="1">
        <f t="shared" si="51"/>
        <v>15892.199999999999</v>
      </c>
      <c r="I115" s="1">
        <f t="shared" si="52"/>
        <v>0</v>
      </c>
      <c r="J115" s="1">
        <f t="shared" si="53"/>
        <v>0</v>
      </c>
      <c r="K115" s="1">
        <f t="shared" si="54"/>
        <v>87852838.321588516</v>
      </c>
      <c r="L115" s="1">
        <f t="shared" si="55"/>
        <v>23444762.908324551</v>
      </c>
      <c r="M115" s="1">
        <f t="shared" si="56"/>
        <v>1418528.2138830347</v>
      </c>
      <c r="N115" s="1">
        <f t="shared" si="57"/>
        <v>755635.32139093778</v>
      </c>
      <c r="O115" s="1">
        <f t="shared" si="58"/>
        <v>87852838.321588516</v>
      </c>
      <c r="P115" s="1">
        <f t="shared" si="58"/>
        <v>23444762.908324551</v>
      </c>
      <c r="Q115">
        <f t="shared" si="59"/>
        <v>1418528.2138830347</v>
      </c>
      <c r="R115">
        <f t="shared" si="60"/>
        <v>755635.32139093778</v>
      </c>
    </row>
    <row r="116" spans="1:18" x14ac:dyDescent="0.25">
      <c r="A116" s="1">
        <v>82</v>
      </c>
      <c r="B116" s="17">
        <f t="shared" si="45"/>
        <v>10.25</v>
      </c>
      <c r="C116" s="1">
        <f t="shared" si="46"/>
        <v>0</v>
      </c>
      <c r="D116" s="1">
        <f t="shared" si="47"/>
        <v>0</v>
      </c>
      <c r="E116" s="1">
        <f t="shared" si="48"/>
        <v>2874.0847500000009</v>
      </c>
      <c r="F116" s="1">
        <f t="shared" si="49"/>
        <v>1569.6</v>
      </c>
      <c r="G116" s="1">
        <f t="shared" si="50"/>
        <v>59915.464031250005</v>
      </c>
      <c r="H116" s="1">
        <f t="shared" si="51"/>
        <v>16088.4</v>
      </c>
      <c r="I116" s="1">
        <f t="shared" si="52"/>
        <v>0</v>
      </c>
      <c r="J116" s="1">
        <f t="shared" si="53"/>
        <v>0</v>
      </c>
      <c r="K116" s="1">
        <f t="shared" si="54"/>
        <v>88389514.90384616</v>
      </c>
      <c r="L116" s="1">
        <f t="shared" si="55"/>
        <v>23734204.425711278</v>
      </c>
      <c r="M116" s="1">
        <f t="shared" si="56"/>
        <v>1383639.114278188</v>
      </c>
      <c r="N116" s="1">
        <f t="shared" si="57"/>
        <v>755635.32139093778</v>
      </c>
      <c r="O116" s="1">
        <f t="shared" si="58"/>
        <v>88389514.90384616</v>
      </c>
      <c r="P116" s="1">
        <f t="shared" si="58"/>
        <v>23734204.425711278</v>
      </c>
      <c r="Q116">
        <f t="shared" si="59"/>
        <v>1383639.114278188</v>
      </c>
      <c r="R116">
        <f t="shared" si="60"/>
        <v>755635.32139093778</v>
      </c>
    </row>
    <row r="117" spans="1:18" x14ac:dyDescent="0.25">
      <c r="A117" s="1">
        <v>83</v>
      </c>
      <c r="B117" s="17">
        <f t="shared" si="45"/>
        <v>10.375</v>
      </c>
      <c r="C117" s="1">
        <f t="shared" si="46"/>
        <v>0</v>
      </c>
      <c r="D117" s="1">
        <f t="shared" si="47"/>
        <v>0</v>
      </c>
      <c r="E117" s="1">
        <f t="shared" si="48"/>
        <v>2801.6133750000008</v>
      </c>
      <c r="F117" s="1">
        <f t="shared" si="49"/>
        <v>1569.6</v>
      </c>
      <c r="G117" s="1">
        <f t="shared" si="50"/>
        <v>60270.195164062512</v>
      </c>
      <c r="H117" s="1">
        <f t="shared" si="51"/>
        <v>16284.599999999999</v>
      </c>
      <c r="I117" s="1">
        <f t="shared" si="52"/>
        <v>0</v>
      </c>
      <c r="J117" s="1">
        <f t="shared" si="53"/>
        <v>0</v>
      </c>
      <c r="K117" s="1">
        <f t="shared" si="54"/>
        <v>88912827.428543225</v>
      </c>
      <c r="L117" s="1">
        <f t="shared" si="55"/>
        <v>24023645.943097997</v>
      </c>
      <c r="M117" s="1">
        <f t="shared" si="56"/>
        <v>1348750.0146733408</v>
      </c>
      <c r="N117" s="1">
        <f t="shared" si="57"/>
        <v>755635.32139093778</v>
      </c>
      <c r="O117" s="1">
        <f t="shared" si="58"/>
        <v>88912827.428543225</v>
      </c>
      <c r="P117" s="1">
        <f t="shared" si="58"/>
        <v>24023645.943097997</v>
      </c>
      <c r="Q117">
        <f t="shared" si="59"/>
        <v>1348750.0146733408</v>
      </c>
      <c r="R117">
        <f t="shared" si="60"/>
        <v>755635.32139093778</v>
      </c>
    </row>
    <row r="118" spans="1:18" x14ac:dyDescent="0.25">
      <c r="A118" s="1">
        <v>84</v>
      </c>
      <c r="B118" s="17">
        <f t="shared" si="45"/>
        <v>10.5</v>
      </c>
      <c r="C118" s="1">
        <f t="shared" si="46"/>
        <v>0</v>
      </c>
      <c r="D118" s="1">
        <f t="shared" si="47"/>
        <v>0</v>
      </c>
      <c r="E118" s="1">
        <f t="shared" si="48"/>
        <v>2729.1419999999998</v>
      </c>
      <c r="F118" s="1">
        <f t="shared" si="49"/>
        <v>1569.6</v>
      </c>
      <c r="G118" s="1">
        <f t="shared" si="50"/>
        <v>60615.867375000002</v>
      </c>
      <c r="H118" s="1">
        <f t="shared" si="51"/>
        <v>16480.8</v>
      </c>
      <c r="I118" s="1">
        <f t="shared" si="52"/>
        <v>0</v>
      </c>
      <c r="J118" s="1">
        <f t="shared" si="53"/>
        <v>0</v>
      </c>
      <c r="K118" s="1">
        <f t="shared" si="54"/>
        <v>89422775.895679668</v>
      </c>
      <c r="L118" s="1">
        <f t="shared" si="55"/>
        <v>24313087.460484717</v>
      </c>
      <c r="M118" s="1">
        <f t="shared" si="56"/>
        <v>1313860.915068493</v>
      </c>
      <c r="N118" s="1">
        <f t="shared" si="57"/>
        <v>755635.32139093778</v>
      </c>
      <c r="O118" s="1">
        <f t="shared" si="58"/>
        <v>89422775.895679668</v>
      </c>
      <c r="P118" s="1">
        <f t="shared" si="58"/>
        <v>24313087.460484717</v>
      </c>
      <c r="Q118">
        <f t="shared" si="59"/>
        <v>1313860.915068493</v>
      </c>
      <c r="R118">
        <f t="shared" si="60"/>
        <v>755635.32139093778</v>
      </c>
    </row>
    <row r="119" spans="1:18" x14ac:dyDescent="0.25">
      <c r="A119" s="1">
        <v>85</v>
      </c>
      <c r="B119" s="17">
        <f t="shared" si="45"/>
        <v>10.625</v>
      </c>
      <c r="C119" s="1">
        <f t="shared" si="46"/>
        <v>0</v>
      </c>
      <c r="D119" s="1">
        <f t="shared" si="47"/>
        <v>0</v>
      </c>
      <c r="E119" s="1">
        <f t="shared" si="48"/>
        <v>2656.6706250000007</v>
      </c>
      <c r="F119" s="1">
        <f t="shared" si="49"/>
        <v>1569.6</v>
      </c>
      <c r="G119" s="1">
        <f t="shared" si="50"/>
        <v>60952.480664062517</v>
      </c>
      <c r="H119" s="1">
        <f t="shared" si="51"/>
        <v>16677</v>
      </c>
      <c r="I119" s="1">
        <f t="shared" si="52"/>
        <v>0</v>
      </c>
      <c r="J119" s="1">
        <f t="shared" si="53"/>
        <v>0</v>
      </c>
      <c r="K119" s="1">
        <f t="shared" si="54"/>
        <v>89919360.305255562</v>
      </c>
      <c r="L119" s="1">
        <f t="shared" si="55"/>
        <v>24602528.977871448</v>
      </c>
      <c r="M119" s="1">
        <f t="shared" si="56"/>
        <v>1278971.8154636463</v>
      </c>
      <c r="N119" s="1">
        <f t="shared" si="57"/>
        <v>755635.32139093778</v>
      </c>
      <c r="O119" s="1">
        <f t="shared" si="58"/>
        <v>89919360.305255562</v>
      </c>
      <c r="P119" s="1">
        <f t="shared" si="58"/>
        <v>24602528.977871448</v>
      </c>
      <c r="Q119">
        <f t="shared" si="59"/>
        <v>1278971.8154636463</v>
      </c>
      <c r="R119">
        <f t="shared" si="60"/>
        <v>755635.32139093778</v>
      </c>
    </row>
    <row r="120" spans="1:18" x14ac:dyDescent="0.25">
      <c r="A120" s="1">
        <v>86</v>
      </c>
      <c r="B120" s="17">
        <f t="shared" si="45"/>
        <v>10.75</v>
      </c>
      <c r="C120" s="1">
        <f t="shared" si="46"/>
        <v>0</v>
      </c>
      <c r="D120" s="1">
        <f t="shared" si="47"/>
        <v>0</v>
      </c>
      <c r="E120" s="1">
        <f t="shared" si="48"/>
        <v>2584.1992500000006</v>
      </c>
      <c r="F120" s="1">
        <f t="shared" si="49"/>
        <v>1569.6</v>
      </c>
      <c r="G120" s="1">
        <f t="shared" si="50"/>
        <v>61280.035031250001</v>
      </c>
      <c r="H120" s="1">
        <f t="shared" si="51"/>
        <v>16873.2</v>
      </c>
      <c r="I120" s="1">
        <f t="shared" si="52"/>
        <v>0</v>
      </c>
      <c r="J120" s="1">
        <f t="shared" si="53"/>
        <v>0</v>
      </c>
      <c r="K120" s="1">
        <f t="shared" si="54"/>
        <v>90402580.657270819</v>
      </c>
      <c r="L120" s="1">
        <f t="shared" si="55"/>
        <v>24891970.495258167</v>
      </c>
      <c r="M120" s="1">
        <f t="shared" si="56"/>
        <v>1244082.7158587989</v>
      </c>
      <c r="N120" s="1">
        <f t="shared" si="57"/>
        <v>755635.32139093778</v>
      </c>
      <c r="O120" s="1">
        <f t="shared" si="58"/>
        <v>90402580.657270819</v>
      </c>
      <c r="P120" s="1">
        <f t="shared" si="58"/>
        <v>24891970.495258167</v>
      </c>
      <c r="Q120">
        <f t="shared" si="59"/>
        <v>1244082.7158587989</v>
      </c>
      <c r="R120">
        <f t="shared" si="60"/>
        <v>755635.32139093778</v>
      </c>
    </row>
    <row r="121" spans="1:18" x14ac:dyDescent="0.25">
      <c r="A121" s="1">
        <v>87</v>
      </c>
      <c r="B121" s="17">
        <f t="shared" si="45"/>
        <v>10.875</v>
      </c>
      <c r="C121" s="1">
        <f t="shared" si="46"/>
        <v>0</v>
      </c>
      <c r="D121" s="1">
        <f t="shared" si="47"/>
        <v>0</v>
      </c>
      <c r="E121" s="1">
        <f t="shared" si="48"/>
        <v>2511.7278750000014</v>
      </c>
      <c r="F121" s="1">
        <f t="shared" si="49"/>
        <v>1569.6</v>
      </c>
      <c r="G121" s="1">
        <f t="shared" si="50"/>
        <v>61598.530476562511</v>
      </c>
      <c r="H121" s="1">
        <f t="shared" si="51"/>
        <v>17069.399999999998</v>
      </c>
      <c r="I121" s="1">
        <f t="shared" si="52"/>
        <v>0</v>
      </c>
      <c r="J121" s="1">
        <f t="shared" si="53"/>
        <v>0</v>
      </c>
      <c r="K121" s="1">
        <f t="shared" si="54"/>
        <v>90872436.951725513</v>
      </c>
      <c r="L121" s="1">
        <f t="shared" si="55"/>
        <v>25181412.012644887</v>
      </c>
      <c r="M121" s="1">
        <f t="shared" si="56"/>
        <v>1209193.616253952</v>
      </c>
      <c r="N121" s="1">
        <f t="shared" si="57"/>
        <v>755635.32139093778</v>
      </c>
      <c r="O121" s="1">
        <f t="shared" si="58"/>
        <v>90872436.951725513</v>
      </c>
      <c r="P121" s="1">
        <f t="shared" si="58"/>
        <v>25181412.012644887</v>
      </c>
      <c r="Q121">
        <f t="shared" si="59"/>
        <v>1209193.616253952</v>
      </c>
      <c r="R121">
        <f t="shared" si="60"/>
        <v>755635.32139093778</v>
      </c>
    </row>
    <row r="122" spans="1:18" x14ac:dyDescent="0.25">
      <c r="A122" s="1">
        <v>88</v>
      </c>
      <c r="B122" s="17">
        <f t="shared" si="45"/>
        <v>11</v>
      </c>
      <c r="C122" s="1">
        <f t="shared" si="46"/>
        <v>0</v>
      </c>
      <c r="D122" s="1">
        <f t="shared" si="47"/>
        <v>0</v>
      </c>
      <c r="E122" s="1">
        <f t="shared" si="48"/>
        <v>2439.2565000000004</v>
      </c>
      <c r="F122" s="1">
        <f t="shared" si="49"/>
        <v>1569.6</v>
      </c>
      <c r="G122" s="1">
        <f t="shared" si="50"/>
        <v>61907.967000000011</v>
      </c>
      <c r="H122" s="1">
        <f t="shared" si="51"/>
        <v>17265.599999999999</v>
      </c>
      <c r="I122" s="1">
        <f t="shared" si="52"/>
        <v>0</v>
      </c>
      <c r="J122" s="1">
        <f t="shared" si="53"/>
        <v>0</v>
      </c>
      <c r="K122" s="1">
        <f t="shared" si="54"/>
        <v>91328929.188619614</v>
      </c>
      <c r="L122" s="1">
        <f t="shared" si="55"/>
        <v>25470853.530031614</v>
      </c>
      <c r="M122" s="1">
        <f t="shared" si="56"/>
        <v>1174304.5166491044</v>
      </c>
      <c r="N122" s="1">
        <f t="shared" si="57"/>
        <v>755635.32139093778</v>
      </c>
      <c r="O122" s="1">
        <f t="shared" si="58"/>
        <v>91328929.188619614</v>
      </c>
      <c r="P122" s="1">
        <f t="shared" si="58"/>
        <v>25470853.530031614</v>
      </c>
      <c r="Q122">
        <f t="shared" si="59"/>
        <v>1174304.5166491044</v>
      </c>
      <c r="R122">
        <f t="shared" si="60"/>
        <v>755635.32139093778</v>
      </c>
    </row>
    <row r="123" spans="1:18" x14ac:dyDescent="0.25">
      <c r="A123" s="1">
        <v>89</v>
      </c>
      <c r="B123" s="17">
        <f t="shared" si="45"/>
        <v>11.125</v>
      </c>
      <c r="C123" s="1">
        <f t="shared" si="46"/>
        <v>0</v>
      </c>
      <c r="D123" s="1">
        <f t="shared" si="47"/>
        <v>0</v>
      </c>
      <c r="E123" s="1">
        <f t="shared" si="48"/>
        <v>2366.7851250000003</v>
      </c>
      <c r="F123" s="1">
        <f t="shared" si="49"/>
        <v>1569.6</v>
      </c>
      <c r="G123" s="1">
        <f t="shared" si="50"/>
        <v>62208.344601562501</v>
      </c>
      <c r="H123" s="1">
        <f t="shared" si="51"/>
        <v>17461.8</v>
      </c>
      <c r="I123" s="1">
        <f t="shared" si="52"/>
        <v>0</v>
      </c>
      <c r="J123" s="1">
        <f t="shared" si="53"/>
        <v>0</v>
      </c>
      <c r="K123" s="1">
        <f t="shared" si="54"/>
        <v>91772057.367953107</v>
      </c>
      <c r="L123" s="1">
        <f t="shared" si="55"/>
        <v>25760295.047418334</v>
      </c>
      <c r="M123" s="1">
        <f t="shared" si="56"/>
        <v>1139415.4170442573</v>
      </c>
      <c r="N123" s="1">
        <f t="shared" si="57"/>
        <v>755635.32139093778</v>
      </c>
      <c r="O123" s="1">
        <f t="shared" si="58"/>
        <v>91772057.367953107</v>
      </c>
      <c r="P123" s="1">
        <f t="shared" si="58"/>
        <v>25760295.047418334</v>
      </c>
      <c r="Q123">
        <f t="shared" si="59"/>
        <v>1139415.4170442573</v>
      </c>
      <c r="R123">
        <f t="shared" si="60"/>
        <v>755635.32139093778</v>
      </c>
    </row>
    <row r="124" spans="1:18" x14ac:dyDescent="0.25">
      <c r="A124" s="1">
        <v>90</v>
      </c>
      <c r="B124" s="17">
        <f t="shared" si="45"/>
        <v>11.25</v>
      </c>
      <c r="C124" s="1">
        <f t="shared" si="46"/>
        <v>0</v>
      </c>
      <c r="D124" s="1">
        <f t="shared" si="47"/>
        <v>0</v>
      </c>
      <c r="E124" s="1">
        <f t="shared" si="48"/>
        <v>2294.3137500000012</v>
      </c>
      <c r="F124" s="1">
        <f t="shared" si="49"/>
        <v>1569.6</v>
      </c>
      <c r="G124" s="1">
        <f t="shared" si="50"/>
        <v>62499.66328125001</v>
      </c>
      <c r="H124" s="1">
        <f t="shared" si="51"/>
        <v>17658</v>
      </c>
      <c r="I124" s="1">
        <f t="shared" si="52"/>
        <v>0</v>
      </c>
      <c r="J124" s="1">
        <f t="shared" si="53"/>
        <v>0</v>
      </c>
      <c r="K124" s="1">
        <f t="shared" si="54"/>
        <v>92201821.489726052</v>
      </c>
      <c r="L124" s="1">
        <f t="shared" si="55"/>
        <v>26049736.564805057</v>
      </c>
      <c r="M124" s="1">
        <f t="shared" si="56"/>
        <v>1104526.3174394106</v>
      </c>
      <c r="N124" s="1">
        <f t="shared" si="57"/>
        <v>755635.32139093778</v>
      </c>
      <c r="O124" s="1">
        <f t="shared" si="58"/>
        <v>92201821.489726052</v>
      </c>
      <c r="P124" s="1">
        <f t="shared" si="58"/>
        <v>26049736.564805057</v>
      </c>
      <c r="Q124">
        <f t="shared" si="59"/>
        <v>1104526.3174394106</v>
      </c>
      <c r="R124">
        <f t="shared" si="60"/>
        <v>755635.32139093778</v>
      </c>
    </row>
    <row r="125" spans="1:18" x14ac:dyDescent="0.25">
      <c r="A125" s="1">
        <v>91</v>
      </c>
      <c r="B125" s="17">
        <f t="shared" si="45"/>
        <v>11.375</v>
      </c>
      <c r="C125" s="1">
        <f t="shared" si="46"/>
        <v>0</v>
      </c>
      <c r="D125" s="1">
        <f t="shared" si="47"/>
        <v>0</v>
      </c>
      <c r="E125" s="1">
        <f t="shared" si="48"/>
        <v>2221.8423750000002</v>
      </c>
      <c r="F125" s="1">
        <f t="shared" si="49"/>
        <v>1569.6</v>
      </c>
      <c r="G125" s="1">
        <f t="shared" si="50"/>
        <v>62781.923039062502</v>
      </c>
      <c r="H125" s="1">
        <f t="shared" si="51"/>
        <v>17854.2</v>
      </c>
      <c r="I125" s="1">
        <f t="shared" si="52"/>
        <v>0</v>
      </c>
      <c r="J125" s="1">
        <f t="shared" si="53"/>
        <v>0</v>
      </c>
      <c r="K125" s="1">
        <f t="shared" si="54"/>
        <v>92618221.553938359</v>
      </c>
      <c r="L125" s="1">
        <f t="shared" si="55"/>
        <v>26339178.082191784</v>
      </c>
      <c r="M125" s="1">
        <f t="shared" si="56"/>
        <v>1069637.2178345628</v>
      </c>
      <c r="N125" s="1">
        <f t="shared" si="57"/>
        <v>755635.32139093778</v>
      </c>
      <c r="O125" s="1">
        <f t="shared" si="58"/>
        <v>92618221.553938359</v>
      </c>
      <c r="P125" s="1">
        <f t="shared" si="58"/>
        <v>26339178.082191784</v>
      </c>
      <c r="Q125">
        <f t="shared" si="59"/>
        <v>1069637.2178345628</v>
      </c>
      <c r="R125">
        <f t="shared" si="60"/>
        <v>755635.32139093778</v>
      </c>
    </row>
    <row r="126" spans="1:18" x14ac:dyDescent="0.25">
      <c r="A126" s="1">
        <v>92</v>
      </c>
      <c r="B126" s="17">
        <f t="shared" si="45"/>
        <v>11.5</v>
      </c>
      <c r="C126" s="1">
        <f t="shared" si="46"/>
        <v>0</v>
      </c>
      <c r="D126" s="1">
        <f t="shared" si="47"/>
        <v>0</v>
      </c>
      <c r="E126" s="1">
        <f t="shared" si="48"/>
        <v>2149.371000000001</v>
      </c>
      <c r="F126" s="1">
        <f t="shared" si="49"/>
        <v>1569.6</v>
      </c>
      <c r="G126" s="1">
        <f t="shared" si="50"/>
        <v>63055.123875000005</v>
      </c>
      <c r="H126" s="1">
        <f t="shared" si="51"/>
        <v>18050.399999999998</v>
      </c>
      <c r="I126" s="1">
        <f t="shared" si="52"/>
        <v>0</v>
      </c>
      <c r="J126" s="1">
        <f t="shared" si="53"/>
        <v>0</v>
      </c>
      <c r="K126" s="1">
        <f t="shared" si="54"/>
        <v>93021257.560590088</v>
      </c>
      <c r="L126" s="1">
        <f t="shared" si="55"/>
        <v>26628619.599578504</v>
      </c>
      <c r="M126" s="1">
        <f t="shared" si="56"/>
        <v>1034748.1182297159</v>
      </c>
      <c r="N126" s="1">
        <f t="shared" si="57"/>
        <v>755635.32139093778</v>
      </c>
      <c r="O126" s="1">
        <f t="shared" si="58"/>
        <v>93021257.560590088</v>
      </c>
      <c r="P126" s="1">
        <f t="shared" si="58"/>
        <v>26628619.599578504</v>
      </c>
      <c r="Q126">
        <f t="shared" si="59"/>
        <v>1034748.1182297159</v>
      </c>
      <c r="R126">
        <f t="shared" si="60"/>
        <v>755635.32139093778</v>
      </c>
    </row>
    <row r="127" spans="1:18" x14ac:dyDescent="0.25">
      <c r="A127" s="1">
        <v>93</v>
      </c>
      <c r="B127" s="17">
        <f t="shared" si="45"/>
        <v>11.625</v>
      </c>
      <c r="C127" s="1">
        <f t="shared" si="46"/>
        <v>0</v>
      </c>
      <c r="D127" s="1">
        <f t="shared" si="47"/>
        <v>0</v>
      </c>
      <c r="E127" s="1">
        <f t="shared" si="48"/>
        <v>2076.8996250000009</v>
      </c>
      <c r="F127" s="1">
        <f t="shared" si="49"/>
        <v>1569.6</v>
      </c>
      <c r="G127" s="1">
        <f t="shared" si="50"/>
        <v>63319.265789062512</v>
      </c>
      <c r="H127" s="1">
        <f t="shared" si="51"/>
        <v>18246.599999999999</v>
      </c>
      <c r="I127" s="1">
        <f t="shared" si="52"/>
        <v>0</v>
      </c>
      <c r="J127" s="1">
        <f t="shared" si="53"/>
        <v>0</v>
      </c>
      <c r="K127" s="1">
        <f t="shared" si="54"/>
        <v>93410929.509681255</v>
      </c>
      <c r="L127" s="1">
        <f t="shared" si="55"/>
        <v>26918061.116965223</v>
      </c>
      <c r="M127" s="1">
        <f t="shared" si="56"/>
        <v>999859.01862486859</v>
      </c>
      <c r="N127" s="1">
        <f t="shared" si="57"/>
        <v>755635.32139093778</v>
      </c>
      <c r="O127" s="1">
        <f t="shared" si="58"/>
        <v>93410929.509681255</v>
      </c>
      <c r="P127" s="1">
        <f t="shared" si="58"/>
        <v>26918061.116965223</v>
      </c>
      <c r="Q127">
        <f t="shared" si="59"/>
        <v>999859.01862486859</v>
      </c>
      <c r="R127">
        <f t="shared" si="60"/>
        <v>755635.32139093778</v>
      </c>
    </row>
    <row r="128" spans="1:18" x14ac:dyDescent="0.25">
      <c r="A128" s="1">
        <v>94</v>
      </c>
      <c r="B128" s="17">
        <f t="shared" si="45"/>
        <v>11.75</v>
      </c>
      <c r="C128" s="1">
        <f t="shared" si="46"/>
        <v>0</v>
      </c>
      <c r="D128" s="1">
        <f t="shared" si="47"/>
        <v>0</v>
      </c>
      <c r="E128" s="1">
        <f t="shared" si="48"/>
        <v>2004.4282499999999</v>
      </c>
      <c r="F128" s="1">
        <f t="shared" si="49"/>
        <v>1569.6</v>
      </c>
      <c r="G128" s="1">
        <f t="shared" si="50"/>
        <v>63574.348781250003</v>
      </c>
      <c r="H128" s="1">
        <f t="shared" si="51"/>
        <v>18442.8</v>
      </c>
      <c r="I128" s="1">
        <f t="shared" si="52"/>
        <v>0</v>
      </c>
      <c r="J128" s="1">
        <f t="shared" si="53"/>
        <v>0</v>
      </c>
      <c r="K128" s="1">
        <f t="shared" si="54"/>
        <v>93787237.401211798</v>
      </c>
      <c r="L128" s="1">
        <f t="shared" si="55"/>
        <v>27207502.634351946</v>
      </c>
      <c r="M128" s="1">
        <f t="shared" si="56"/>
        <v>964969.91902002099</v>
      </c>
      <c r="N128" s="1">
        <f t="shared" si="57"/>
        <v>755635.32139093778</v>
      </c>
      <c r="O128" s="1">
        <f t="shared" si="58"/>
        <v>93787237.401211798</v>
      </c>
      <c r="P128" s="1">
        <f t="shared" si="58"/>
        <v>27207502.634351946</v>
      </c>
      <c r="Q128">
        <f t="shared" si="59"/>
        <v>964969.91902002099</v>
      </c>
      <c r="R128">
        <f t="shared" si="60"/>
        <v>755635.32139093778</v>
      </c>
    </row>
    <row r="129" spans="1:18" x14ac:dyDescent="0.25">
      <c r="A129" s="1">
        <v>95</v>
      </c>
      <c r="B129" s="17">
        <f t="shared" si="45"/>
        <v>11.875</v>
      </c>
      <c r="C129" s="1">
        <f t="shared" si="46"/>
        <v>0</v>
      </c>
      <c r="D129" s="1">
        <f t="shared" si="47"/>
        <v>0</v>
      </c>
      <c r="E129" s="1">
        <f t="shared" si="48"/>
        <v>1931.9568750000008</v>
      </c>
      <c r="F129" s="1">
        <f t="shared" si="49"/>
        <v>1569.6</v>
      </c>
      <c r="G129" s="1">
        <f t="shared" si="50"/>
        <v>63820.372851562504</v>
      </c>
      <c r="H129" s="1">
        <f t="shared" si="51"/>
        <v>18639</v>
      </c>
      <c r="I129" s="1">
        <f t="shared" si="52"/>
        <v>0</v>
      </c>
      <c r="J129" s="1">
        <f t="shared" si="53"/>
        <v>0</v>
      </c>
      <c r="K129" s="1">
        <f t="shared" si="54"/>
        <v>94150181.235181779</v>
      </c>
      <c r="L129" s="1">
        <f t="shared" si="55"/>
        <v>27496944.151738673</v>
      </c>
      <c r="M129" s="1">
        <f t="shared" si="56"/>
        <v>930080.81941517431</v>
      </c>
      <c r="N129" s="1">
        <f t="shared" si="57"/>
        <v>755635.32139093778</v>
      </c>
      <c r="O129" s="1">
        <f t="shared" si="58"/>
        <v>94150181.235181779</v>
      </c>
      <c r="P129" s="1">
        <f t="shared" si="58"/>
        <v>27496944.151738673</v>
      </c>
      <c r="Q129">
        <f t="shared" si="59"/>
        <v>930080.81941517431</v>
      </c>
      <c r="R129">
        <f t="shared" si="60"/>
        <v>755635.32139093778</v>
      </c>
    </row>
    <row r="130" spans="1:18" x14ac:dyDescent="0.25">
      <c r="A130" s="1">
        <v>96</v>
      </c>
      <c r="B130" s="17">
        <f t="shared" ref="B130:B193" si="61">length/length_division*A130</f>
        <v>12</v>
      </c>
      <c r="C130" s="1">
        <f t="shared" si="46"/>
        <v>0</v>
      </c>
      <c r="D130" s="1">
        <f t="shared" si="47"/>
        <v>0</v>
      </c>
      <c r="E130" s="1">
        <f t="shared" si="48"/>
        <v>1859.4855000000007</v>
      </c>
      <c r="F130" s="1">
        <f t="shared" si="49"/>
        <v>1569.6</v>
      </c>
      <c r="G130" s="1">
        <f t="shared" si="50"/>
        <v>64057.338000000003</v>
      </c>
      <c r="H130" s="1">
        <f t="shared" si="51"/>
        <v>18835.199999999997</v>
      </c>
      <c r="I130" s="1">
        <f t="shared" si="52"/>
        <v>0</v>
      </c>
      <c r="J130" s="1">
        <f t="shared" si="53"/>
        <v>0</v>
      </c>
      <c r="K130" s="1">
        <f t="shared" si="54"/>
        <v>94499761.011591151</v>
      </c>
      <c r="L130" s="1">
        <f t="shared" si="55"/>
        <v>27786385.669125393</v>
      </c>
      <c r="M130" s="1">
        <f t="shared" si="56"/>
        <v>895191.71981032705</v>
      </c>
      <c r="N130" s="1">
        <f t="shared" si="57"/>
        <v>755635.32139093778</v>
      </c>
      <c r="O130" s="1">
        <f t="shared" si="58"/>
        <v>94499761.011591151</v>
      </c>
      <c r="P130" s="1">
        <f t="shared" si="58"/>
        <v>27786385.669125393</v>
      </c>
      <c r="Q130">
        <f t="shared" si="59"/>
        <v>895191.71981032705</v>
      </c>
      <c r="R130">
        <f t="shared" si="60"/>
        <v>755635.32139093778</v>
      </c>
    </row>
    <row r="131" spans="1:18" x14ac:dyDescent="0.25">
      <c r="A131" s="1">
        <v>97</v>
      </c>
      <c r="B131" s="17">
        <f t="shared" si="61"/>
        <v>12.125</v>
      </c>
      <c r="C131" s="1">
        <f t="shared" si="46"/>
        <v>0</v>
      </c>
      <c r="D131" s="1">
        <f t="shared" si="47"/>
        <v>0</v>
      </c>
      <c r="E131" s="1">
        <f t="shared" si="48"/>
        <v>1787.0141250000006</v>
      </c>
      <c r="F131" s="1">
        <f t="shared" si="49"/>
        <v>1569.6</v>
      </c>
      <c r="G131" s="1">
        <f t="shared" si="50"/>
        <v>64285.244226562507</v>
      </c>
      <c r="H131" s="1">
        <f t="shared" si="51"/>
        <v>19031.399999999998</v>
      </c>
      <c r="I131" s="1">
        <f t="shared" si="52"/>
        <v>0</v>
      </c>
      <c r="J131" s="1">
        <f t="shared" si="53"/>
        <v>0</v>
      </c>
      <c r="K131" s="1">
        <f t="shared" si="54"/>
        <v>94835976.730439946</v>
      </c>
      <c r="L131" s="1">
        <f t="shared" si="55"/>
        <v>28075827.186512113</v>
      </c>
      <c r="M131" s="1">
        <f t="shared" si="56"/>
        <v>860302.62020547967</v>
      </c>
      <c r="N131" s="1">
        <f t="shared" si="57"/>
        <v>755635.32139093778</v>
      </c>
      <c r="O131" s="1">
        <f t="shared" si="58"/>
        <v>94835976.730439946</v>
      </c>
      <c r="P131" s="1">
        <f t="shared" si="58"/>
        <v>28075827.186512113</v>
      </c>
      <c r="Q131">
        <f t="shared" si="59"/>
        <v>860302.62020547967</v>
      </c>
      <c r="R131">
        <f t="shared" si="60"/>
        <v>755635.32139093778</v>
      </c>
    </row>
    <row r="132" spans="1:18" x14ac:dyDescent="0.25">
      <c r="A132" s="1">
        <v>98</v>
      </c>
      <c r="B132" s="17">
        <f t="shared" si="61"/>
        <v>12.25</v>
      </c>
      <c r="C132" s="1">
        <f t="shared" si="46"/>
        <v>0</v>
      </c>
      <c r="D132" s="1">
        <f t="shared" si="47"/>
        <v>0</v>
      </c>
      <c r="E132" s="1">
        <f t="shared" si="48"/>
        <v>1714.5427500000005</v>
      </c>
      <c r="F132" s="1">
        <f t="shared" si="49"/>
        <v>1569.6</v>
      </c>
      <c r="G132" s="1">
        <f t="shared" si="50"/>
        <v>64504.091531250015</v>
      </c>
      <c r="H132" s="1">
        <f t="shared" si="51"/>
        <v>19227.599999999999</v>
      </c>
      <c r="I132" s="1">
        <f t="shared" si="52"/>
        <v>0</v>
      </c>
      <c r="J132" s="1">
        <f t="shared" si="53"/>
        <v>0</v>
      </c>
      <c r="K132" s="1">
        <f t="shared" si="54"/>
        <v>95158828.391728148</v>
      </c>
      <c r="L132" s="1">
        <f t="shared" si="55"/>
        <v>28365268.703898843</v>
      </c>
      <c r="M132" s="1">
        <f t="shared" si="56"/>
        <v>825413.52060063253</v>
      </c>
      <c r="N132" s="1">
        <f t="shared" si="57"/>
        <v>755635.32139093778</v>
      </c>
      <c r="O132" s="1">
        <f t="shared" si="58"/>
        <v>95158828.391728148</v>
      </c>
      <c r="P132" s="1">
        <f t="shared" si="58"/>
        <v>28365268.703898843</v>
      </c>
      <c r="Q132">
        <f t="shared" si="59"/>
        <v>825413.52060063253</v>
      </c>
      <c r="R132">
        <f t="shared" si="60"/>
        <v>755635.32139093778</v>
      </c>
    </row>
    <row r="133" spans="1:18" x14ac:dyDescent="0.25">
      <c r="A133" s="1">
        <v>99</v>
      </c>
      <c r="B133" s="17">
        <f t="shared" si="61"/>
        <v>12.375</v>
      </c>
      <c r="C133" s="1">
        <f t="shared" si="46"/>
        <v>0</v>
      </c>
      <c r="D133" s="1">
        <f t="shared" si="47"/>
        <v>0</v>
      </c>
      <c r="E133" s="1">
        <f t="shared" si="48"/>
        <v>1642.0713750000004</v>
      </c>
      <c r="F133" s="1">
        <f t="shared" si="49"/>
        <v>1569.6</v>
      </c>
      <c r="G133" s="1">
        <f t="shared" si="50"/>
        <v>64713.879914062505</v>
      </c>
      <c r="H133" s="1">
        <f t="shared" si="51"/>
        <v>19423.8</v>
      </c>
      <c r="I133" s="1">
        <f t="shared" si="52"/>
        <v>0</v>
      </c>
      <c r="J133" s="1">
        <f t="shared" si="53"/>
        <v>0</v>
      </c>
      <c r="K133" s="1">
        <f t="shared" si="54"/>
        <v>95468315.995455742</v>
      </c>
      <c r="L133" s="1">
        <f t="shared" si="55"/>
        <v>28654710.221285563</v>
      </c>
      <c r="M133" s="1">
        <f t="shared" si="56"/>
        <v>790524.42099578527</v>
      </c>
      <c r="N133" s="1">
        <f t="shared" si="57"/>
        <v>755635.32139093778</v>
      </c>
      <c r="O133" s="1">
        <f t="shared" si="58"/>
        <v>95468315.995455742</v>
      </c>
      <c r="P133" s="1">
        <f t="shared" si="58"/>
        <v>28654710.221285563</v>
      </c>
      <c r="Q133">
        <f t="shared" si="59"/>
        <v>790524.42099578527</v>
      </c>
      <c r="R133">
        <f t="shared" si="60"/>
        <v>755635.32139093778</v>
      </c>
    </row>
    <row r="134" spans="1:18" x14ac:dyDescent="0.25">
      <c r="A134" s="1">
        <v>100</v>
      </c>
      <c r="B134" s="17">
        <f t="shared" si="61"/>
        <v>12.5</v>
      </c>
      <c r="C134" s="1">
        <f t="shared" si="46"/>
        <v>0</v>
      </c>
      <c r="D134" s="1">
        <f t="shared" si="47"/>
        <v>0</v>
      </c>
      <c r="E134" s="1">
        <f t="shared" si="48"/>
        <v>1569.6000000000004</v>
      </c>
      <c r="F134" s="1">
        <f t="shared" si="49"/>
        <v>1569.6</v>
      </c>
      <c r="G134" s="1">
        <f t="shared" si="50"/>
        <v>64914.609375000007</v>
      </c>
      <c r="H134" s="1">
        <f t="shared" si="51"/>
        <v>19620</v>
      </c>
      <c r="I134" s="1">
        <f t="shared" si="52"/>
        <v>0</v>
      </c>
      <c r="J134" s="1">
        <f t="shared" si="53"/>
        <v>0</v>
      </c>
      <c r="K134" s="1">
        <f t="shared" si="54"/>
        <v>95764439.541622773</v>
      </c>
      <c r="L134" s="1">
        <f t="shared" si="55"/>
        <v>28944151.738672286</v>
      </c>
      <c r="M134" s="1">
        <f t="shared" si="56"/>
        <v>755635.32139093801</v>
      </c>
      <c r="N134" s="1">
        <f t="shared" si="57"/>
        <v>755635.32139093778</v>
      </c>
      <c r="O134" s="1">
        <f t="shared" si="58"/>
        <v>95764439.541622773</v>
      </c>
      <c r="P134" s="1">
        <f t="shared" si="58"/>
        <v>28944151.738672286</v>
      </c>
      <c r="Q134">
        <f t="shared" si="59"/>
        <v>755635.32139093801</v>
      </c>
      <c r="R134">
        <f t="shared" si="60"/>
        <v>755635.32139093778</v>
      </c>
    </row>
    <row r="135" spans="1:18" x14ac:dyDescent="0.25">
      <c r="A135" s="1">
        <v>101</v>
      </c>
      <c r="B135" s="17">
        <f t="shared" si="61"/>
        <v>12.625</v>
      </c>
      <c r="C135" s="1">
        <f t="shared" si="46"/>
        <v>0</v>
      </c>
      <c r="D135" s="1">
        <f t="shared" si="47"/>
        <v>0</v>
      </c>
      <c r="E135" s="1">
        <f t="shared" ref="E135:E198" si="62">IF(B135&lt;force_position,ay-(mass_per_length*B135*gravity),ay-(mass_per_length*B135*gravity)-force)</f>
        <v>1497.1286250000003</v>
      </c>
      <c r="F135" s="1">
        <f t="shared" ref="F135:F198" si="63">IF(B135&lt;force_position_0,ay_0-(mass_per_length_0*B135*gravity_0),ay_0-(mass_per_length_0*B135*gravity_0)-force_0)</f>
        <v>1569.6</v>
      </c>
      <c r="G135" s="1">
        <f t="shared" ref="G135:G198" si="64">IF(B135&lt;force_position,(ay*B135)-(0.5*mass_per_length*gravity*B135*B135),(ay*B135)-(0.5*mass_per_length*gravity*B135*B135)-force*(B135-force_position))</f>
        <v>65106.279914062514</v>
      </c>
      <c r="H135" s="1">
        <f t="shared" ref="H135:H198" si="65">IF(B135&lt;force_position_0,(ay_0*B135)-(0.5*mass_per_length_0*gravity_0*B135*B135),(ay_0*B135)-(0.5*mass_per_length_0*gravity_0*B135*B135)-force_0*(B135-force_position_0))</f>
        <v>19816.199999999997</v>
      </c>
      <c r="I135" s="1">
        <f t="shared" si="52"/>
        <v>0</v>
      </c>
      <c r="J135" s="1">
        <f t="shared" si="53"/>
        <v>0</v>
      </c>
      <c r="K135" s="1">
        <f t="shared" ref="K135:K198" si="66">((G135*(0.5*h))/(ix))*(100000000/1000)</f>
        <v>96047199.030229211</v>
      </c>
      <c r="L135" s="1">
        <f t="shared" ref="L135:L198" si="67">(H135*(0.5*h_0/1000))/(ix_0/100000000)</f>
        <v>29233593.25605901</v>
      </c>
      <c r="M135" s="1">
        <f t="shared" ref="M135:M198" si="68">((E135*q)/(ix*thickness_web))*((100000000*1000)/1000000000)</f>
        <v>720746.22178609075</v>
      </c>
      <c r="N135" s="1">
        <f t="shared" ref="N135:N198" si="69">((F135*q)/(ix*thickness_web))*((100000000*1000)/1000000000)</f>
        <v>755635.32139093778</v>
      </c>
      <c r="O135" s="1">
        <f t="shared" ref="O135:O198" si="70">(I135+K135)/2+SQRT( ((I135+K135)/2)^2 + 0 )</f>
        <v>96047199.030229211</v>
      </c>
      <c r="P135" s="1">
        <f t="shared" ref="P135:P198" si="71">(J135+L135)/2+SQRT( ((J135+L135)/2)^2 + 0 )</f>
        <v>29233593.25605901</v>
      </c>
      <c r="Q135">
        <f t="shared" si="59"/>
        <v>720746.22178609075</v>
      </c>
      <c r="R135">
        <f t="shared" si="60"/>
        <v>755635.32139093778</v>
      </c>
    </row>
    <row r="136" spans="1:18" x14ac:dyDescent="0.25">
      <c r="A136" s="1">
        <v>102</v>
      </c>
      <c r="B136" s="17">
        <f t="shared" si="61"/>
        <v>12.75</v>
      </c>
      <c r="C136" s="1">
        <f t="shared" si="46"/>
        <v>0</v>
      </c>
      <c r="D136" s="1">
        <f t="shared" si="47"/>
        <v>0</v>
      </c>
      <c r="E136" s="1">
        <f t="shared" si="62"/>
        <v>1424.6572500000011</v>
      </c>
      <c r="F136" s="1">
        <f t="shared" si="63"/>
        <v>1569.6</v>
      </c>
      <c r="G136" s="1">
        <f t="shared" si="64"/>
        <v>65288.891531250003</v>
      </c>
      <c r="H136" s="1">
        <f t="shared" si="65"/>
        <v>20012.399999999998</v>
      </c>
      <c r="I136" s="1">
        <f t="shared" si="52"/>
        <v>0</v>
      </c>
      <c r="J136" s="1">
        <f t="shared" si="53"/>
        <v>0</v>
      </c>
      <c r="K136" s="1">
        <f t="shared" si="66"/>
        <v>96316594.461275026</v>
      </c>
      <c r="L136" s="1">
        <f t="shared" si="67"/>
        <v>29523034.773445729</v>
      </c>
      <c r="M136" s="1">
        <f t="shared" si="68"/>
        <v>685857.12218124396</v>
      </c>
      <c r="N136" s="1">
        <f t="shared" si="69"/>
        <v>755635.32139093778</v>
      </c>
      <c r="O136" s="1">
        <f t="shared" si="70"/>
        <v>96316594.461275026</v>
      </c>
      <c r="P136" s="1">
        <f t="shared" si="71"/>
        <v>29523034.773445729</v>
      </c>
      <c r="Q136">
        <f t="shared" si="59"/>
        <v>685857.12218124396</v>
      </c>
      <c r="R136">
        <f t="shared" si="60"/>
        <v>755635.32139093778</v>
      </c>
    </row>
    <row r="137" spans="1:18" x14ac:dyDescent="0.25">
      <c r="A137" s="1">
        <v>103</v>
      </c>
      <c r="B137" s="17">
        <f t="shared" si="61"/>
        <v>12.875</v>
      </c>
      <c r="C137" s="1">
        <f t="shared" si="46"/>
        <v>0</v>
      </c>
      <c r="D137" s="1">
        <f t="shared" si="47"/>
        <v>0</v>
      </c>
      <c r="E137" s="1">
        <f t="shared" si="62"/>
        <v>1352.1858750000001</v>
      </c>
      <c r="F137" s="1">
        <f t="shared" si="63"/>
        <v>1569.6</v>
      </c>
      <c r="G137" s="1">
        <f t="shared" si="64"/>
        <v>65462.444226562511</v>
      </c>
      <c r="H137" s="1">
        <f t="shared" si="65"/>
        <v>20208.599999999999</v>
      </c>
      <c r="I137" s="1">
        <f t="shared" si="52"/>
        <v>0</v>
      </c>
      <c r="J137" s="1">
        <f t="shared" si="53"/>
        <v>0</v>
      </c>
      <c r="K137" s="1">
        <f t="shared" si="66"/>
        <v>96572625.834760293</v>
      </c>
      <c r="L137" s="1">
        <f t="shared" si="67"/>
        <v>29812476.290832452</v>
      </c>
      <c r="M137" s="1">
        <f t="shared" si="68"/>
        <v>650968.02257639624</v>
      </c>
      <c r="N137" s="1">
        <f t="shared" si="69"/>
        <v>755635.32139093778</v>
      </c>
      <c r="O137" s="1">
        <f t="shared" si="70"/>
        <v>96572625.834760293</v>
      </c>
      <c r="P137" s="1">
        <f t="shared" si="71"/>
        <v>29812476.290832452</v>
      </c>
      <c r="Q137">
        <f t="shared" si="59"/>
        <v>650968.02257639624</v>
      </c>
      <c r="R137">
        <f t="shared" si="60"/>
        <v>755635.32139093778</v>
      </c>
    </row>
    <row r="138" spans="1:18" x14ac:dyDescent="0.25">
      <c r="A138" s="1">
        <v>104</v>
      </c>
      <c r="B138" s="17">
        <f t="shared" si="61"/>
        <v>13</v>
      </c>
      <c r="C138" s="1">
        <f t="shared" si="46"/>
        <v>0</v>
      </c>
      <c r="D138" s="1">
        <f t="shared" si="47"/>
        <v>0</v>
      </c>
      <c r="E138" s="1">
        <f t="shared" si="62"/>
        <v>1279.7145</v>
      </c>
      <c r="F138" s="1">
        <f t="shared" si="63"/>
        <v>1569.6</v>
      </c>
      <c r="G138" s="1">
        <f t="shared" si="64"/>
        <v>65626.937999999995</v>
      </c>
      <c r="H138" s="1">
        <f t="shared" si="65"/>
        <v>20404.8</v>
      </c>
      <c r="I138" s="1">
        <f t="shared" si="52"/>
        <v>0</v>
      </c>
      <c r="J138" s="1">
        <f t="shared" si="53"/>
        <v>0</v>
      </c>
      <c r="K138" s="1">
        <f t="shared" si="66"/>
        <v>96815293.150684923</v>
      </c>
      <c r="L138" s="1">
        <f t="shared" si="67"/>
        <v>30101917.808219176</v>
      </c>
      <c r="M138" s="1">
        <f t="shared" si="68"/>
        <v>616078.92297154898</v>
      </c>
      <c r="N138" s="1">
        <f t="shared" si="69"/>
        <v>755635.32139093778</v>
      </c>
      <c r="O138" s="1">
        <f t="shared" si="70"/>
        <v>96815293.150684923</v>
      </c>
      <c r="P138" s="1">
        <f t="shared" si="71"/>
        <v>30101917.808219176</v>
      </c>
      <c r="Q138">
        <f t="shared" si="59"/>
        <v>616078.92297154898</v>
      </c>
      <c r="R138">
        <f t="shared" si="60"/>
        <v>755635.32139093778</v>
      </c>
    </row>
    <row r="139" spans="1:18" x14ac:dyDescent="0.25">
      <c r="A139" s="1">
        <v>105</v>
      </c>
      <c r="B139" s="17">
        <f t="shared" si="61"/>
        <v>13.125</v>
      </c>
      <c r="C139" s="1">
        <f t="shared" si="46"/>
        <v>0</v>
      </c>
      <c r="D139" s="1">
        <f t="shared" si="47"/>
        <v>0</v>
      </c>
      <c r="E139" s="1">
        <f t="shared" si="62"/>
        <v>1207.2431250000009</v>
      </c>
      <c r="F139" s="1">
        <f t="shared" si="63"/>
        <v>1569.6</v>
      </c>
      <c r="G139" s="1">
        <f t="shared" si="64"/>
        <v>65782.372851562512</v>
      </c>
      <c r="H139" s="1">
        <f t="shared" si="65"/>
        <v>20601</v>
      </c>
      <c r="I139" s="1">
        <f t="shared" si="52"/>
        <v>0</v>
      </c>
      <c r="J139" s="1">
        <f t="shared" si="53"/>
        <v>0</v>
      </c>
      <c r="K139" s="1">
        <f t="shared" si="66"/>
        <v>97044596.409049004</v>
      </c>
      <c r="L139" s="1">
        <f t="shared" si="67"/>
        <v>30391359.325605903</v>
      </c>
      <c r="M139" s="1">
        <f t="shared" si="68"/>
        <v>581189.82336670219</v>
      </c>
      <c r="N139" s="1">
        <f t="shared" si="69"/>
        <v>755635.32139093778</v>
      </c>
      <c r="O139" s="1">
        <f t="shared" si="70"/>
        <v>97044596.409049004</v>
      </c>
      <c r="P139" s="1">
        <f t="shared" si="71"/>
        <v>30391359.325605903</v>
      </c>
      <c r="Q139">
        <f t="shared" si="59"/>
        <v>581189.82336670219</v>
      </c>
      <c r="R139">
        <f t="shared" si="60"/>
        <v>755635.32139093778</v>
      </c>
    </row>
    <row r="140" spans="1:18" x14ac:dyDescent="0.25">
      <c r="A140" s="1">
        <v>106</v>
      </c>
      <c r="B140" s="17">
        <f t="shared" si="61"/>
        <v>13.25</v>
      </c>
      <c r="C140" s="1">
        <f t="shared" si="46"/>
        <v>0</v>
      </c>
      <c r="D140" s="1">
        <f t="shared" si="47"/>
        <v>0</v>
      </c>
      <c r="E140" s="1">
        <f t="shared" si="62"/>
        <v>1134.7717499999999</v>
      </c>
      <c r="F140" s="1">
        <f t="shared" si="63"/>
        <v>1569.6</v>
      </c>
      <c r="G140" s="1">
        <f t="shared" si="64"/>
        <v>65928.748781250004</v>
      </c>
      <c r="H140" s="1">
        <f t="shared" si="65"/>
        <v>20797.199999999997</v>
      </c>
      <c r="I140" s="1">
        <f t="shared" si="52"/>
        <v>0</v>
      </c>
      <c r="J140" s="1">
        <f t="shared" si="53"/>
        <v>0</v>
      </c>
      <c r="K140" s="1">
        <f t="shared" si="66"/>
        <v>97260535.609852493</v>
      </c>
      <c r="L140" s="1">
        <f t="shared" si="67"/>
        <v>30680800.842992619</v>
      </c>
      <c r="M140" s="1">
        <f t="shared" si="68"/>
        <v>546300.72376185458</v>
      </c>
      <c r="N140" s="1">
        <f t="shared" si="69"/>
        <v>755635.32139093778</v>
      </c>
      <c r="O140" s="1">
        <f t="shared" si="70"/>
        <v>97260535.609852493</v>
      </c>
      <c r="P140" s="1">
        <f t="shared" si="71"/>
        <v>30680800.842992619</v>
      </c>
      <c r="Q140">
        <f t="shared" si="59"/>
        <v>546300.72376185458</v>
      </c>
      <c r="R140">
        <f t="shared" si="60"/>
        <v>755635.32139093778</v>
      </c>
    </row>
    <row r="141" spans="1:18" x14ac:dyDescent="0.25">
      <c r="A141" s="1">
        <v>107</v>
      </c>
      <c r="B141" s="17">
        <f t="shared" si="61"/>
        <v>13.375</v>
      </c>
      <c r="C141" s="1">
        <f t="shared" si="46"/>
        <v>0</v>
      </c>
      <c r="D141" s="1">
        <f t="shared" si="47"/>
        <v>0</v>
      </c>
      <c r="E141" s="1">
        <f t="shared" si="62"/>
        <v>1062.3003750000007</v>
      </c>
      <c r="F141" s="1">
        <f t="shared" si="63"/>
        <v>1569.6</v>
      </c>
      <c r="G141" s="1">
        <f t="shared" si="64"/>
        <v>66066.065789062501</v>
      </c>
      <c r="H141" s="1">
        <f t="shared" si="65"/>
        <v>20993.399999999998</v>
      </c>
      <c r="I141" s="1">
        <f t="shared" si="52"/>
        <v>0</v>
      </c>
      <c r="J141" s="1">
        <f t="shared" si="53"/>
        <v>0</v>
      </c>
      <c r="K141" s="1">
        <f t="shared" si="66"/>
        <v>97463110.753095359</v>
      </c>
      <c r="L141" s="1">
        <f t="shared" si="67"/>
        <v>30970242.360379342</v>
      </c>
      <c r="M141" s="1">
        <f t="shared" si="68"/>
        <v>511411.62415700773</v>
      </c>
      <c r="N141" s="1">
        <f t="shared" si="69"/>
        <v>755635.32139093778</v>
      </c>
      <c r="O141" s="1">
        <f t="shared" si="70"/>
        <v>97463110.753095359</v>
      </c>
      <c r="P141" s="1">
        <f t="shared" si="71"/>
        <v>30970242.360379342</v>
      </c>
      <c r="Q141">
        <f t="shared" si="59"/>
        <v>511411.62415700773</v>
      </c>
      <c r="R141">
        <f t="shared" si="60"/>
        <v>755635.32139093778</v>
      </c>
    </row>
    <row r="142" spans="1:18" x14ac:dyDescent="0.25">
      <c r="A142" s="1">
        <v>108</v>
      </c>
      <c r="B142" s="17">
        <f t="shared" si="61"/>
        <v>13.5</v>
      </c>
      <c r="C142" s="1">
        <f t="shared" si="46"/>
        <v>0</v>
      </c>
      <c r="D142" s="1">
        <f t="shared" si="47"/>
        <v>0</v>
      </c>
      <c r="E142" s="1">
        <f t="shared" si="62"/>
        <v>989.82900000000063</v>
      </c>
      <c r="F142" s="1">
        <f t="shared" si="63"/>
        <v>1569.6</v>
      </c>
      <c r="G142" s="1">
        <f t="shared" si="64"/>
        <v>66194.323875000002</v>
      </c>
      <c r="H142" s="1">
        <f t="shared" si="65"/>
        <v>21189.599999999999</v>
      </c>
      <c r="I142" s="1">
        <f t="shared" si="52"/>
        <v>0</v>
      </c>
      <c r="J142" s="1">
        <f t="shared" si="53"/>
        <v>0</v>
      </c>
      <c r="K142" s="1">
        <f t="shared" si="66"/>
        <v>97652321.838777661</v>
      </c>
      <c r="L142" s="1">
        <f t="shared" si="67"/>
        <v>31259683.877766069</v>
      </c>
      <c r="M142" s="1">
        <f t="shared" si="68"/>
        <v>476522.52455216047</v>
      </c>
      <c r="N142" s="1">
        <f t="shared" si="69"/>
        <v>755635.32139093778</v>
      </c>
      <c r="O142" s="1">
        <f t="shared" si="70"/>
        <v>97652321.838777661</v>
      </c>
      <c r="P142" s="1">
        <f t="shared" si="71"/>
        <v>31259683.877766069</v>
      </c>
      <c r="Q142">
        <f t="shared" si="59"/>
        <v>476522.52455216047</v>
      </c>
      <c r="R142">
        <f t="shared" si="60"/>
        <v>755635.32139093778</v>
      </c>
    </row>
    <row r="143" spans="1:18" x14ac:dyDescent="0.25">
      <c r="A143" s="1">
        <v>109</v>
      </c>
      <c r="B143" s="17">
        <f t="shared" si="61"/>
        <v>13.625</v>
      </c>
      <c r="C143" s="1">
        <f t="shared" si="46"/>
        <v>0</v>
      </c>
      <c r="D143" s="1">
        <f t="shared" si="47"/>
        <v>0</v>
      </c>
      <c r="E143" s="1">
        <f t="shared" si="62"/>
        <v>917.35762499999964</v>
      </c>
      <c r="F143" s="1">
        <f t="shared" si="63"/>
        <v>1569.6</v>
      </c>
      <c r="G143" s="1">
        <f t="shared" si="64"/>
        <v>66313.523039062507</v>
      </c>
      <c r="H143" s="1">
        <f t="shared" si="65"/>
        <v>21385.8</v>
      </c>
      <c r="I143" s="1">
        <f t="shared" si="52"/>
        <v>0</v>
      </c>
      <c r="J143" s="1">
        <f t="shared" si="53"/>
        <v>0</v>
      </c>
      <c r="K143" s="1">
        <f t="shared" si="66"/>
        <v>97828168.866899371</v>
      </c>
      <c r="L143" s="1">
        <f t="shared" si="67"/>
        <v>31549125.395152792</v>
      </c>
      <c r="M143" s="1">
        <f t="shared" si="68"/>
        <v>441633.4249473128</v>
      </c>
      <c r="N143" s="1">
        <f t="shared" si="69"/>
        <v>755635.32139093778</v>
      </c>
      <c r="O143" s="1">
        <f t="shared" si="70"/>
        <v>97828168.866899371</v>
      </c>
      <c r="P143" s="1">
        <f t="shared" si="71"/>
        <v>31549125.395152792</v>
      </c>
      <c r="Q143">
        <f t="shared" si="59"/>
        <v>441633.4249473128</v>
      </c>
      <c r="R143">
        <f t="shared" si="60"/>
        <v>755635.32139093778</v>
      </c>
    </row>
    <row r="144" spans="1:18" x14ac:dyDescent="0.25">
      <c r="A144" s="1">
        <v>110</v>
      </c>
      <c r="B144" s="17">
        <f t="shared" si="61"/>
        <v>13.75</v>
      </c>
      <c r="C144" s="1">
        <f t="shared" si="46"/>
        <v>0</v>
      </c>
      <c r="D144" s="1">
        <f t="shared" si="47"/>
        <v>0</v>
      </c>
      <c r="E144" s="1">
        <f t="shared" si="62"/>
        <v>844.88625000000047</v>
      </c>
      <c r="F144" s="1">
        <f t="shared" si="63"/>
        <v>1569.6</v>
      </c>
      <c r="G144" s="1">
        <f t="shared" si="64"/>
        <v>66423.663281250017</v>
      </c>
      <c r="H144" s="1">
        <f t="shared" si="65"/>
        <v>21582</v>
      </c>
      <c r="I144" s="1">
        <f t="shared" si="52"/>
        <v>0</v>
      </c>
      <c r="J144" s="1">
        <f t="shared" si="53"/>
        <v>0</v>
      </c>
      <c r="K144" s="1">
        <f t="shared" si="66"/>
        <v>97990651.837460518</v>
      </c>
      <c r="L144" s="1">
        <f t="shared" si="67"/>
        <v>31838566.912539516</v>
      </c>
      <c r="M144" s="1">
        <f t="shared" si="68"/>
        <v>406744.32534246601</v>
      </c>
      <c r="N144" s="1">
        <f t="shared" si="69"/>
        <v>755635.32139093778</v>
      </c>
      <c r="O144" s="1">
        <f t="shared" si="70"/>
        <v>97990651.837460518</v>
      </c>
      <c r="P144" s="1">
        <f t="shared" si="71"/>
        <v>31838566.912539516</v>
      </c>
      <c r="Q144">
        <f t="shared" si="59"/>
        <v>406744.32534246601</v>
      </c>
      <c r="R144">
        <f t="shared" si="60"/>
        <v>755635.32139093778</v>
      </c>
    </row>
    <row r="145" spans="1:18" x14ac:dyDescent="0.25">
      <c r="A145" s="1">
        <v>111</v>
      </c>
      <c r="B145" s="17">
        <f t="shared" si="61"/>
        <v>13.875</v>
      </c>
      <c r="C145" s="1">
        <f t="shared" si="46"/>
        <v>0</v>
      </c>
      <c r="D145" s="1">
        <f t="shared" si="47"/>
        <v>0</v>
      </c>
      <c r="E145" s="1">
        <f t="shared" si="62"/>
        <v>772.41487500000039</v>
      </c>
      <c r="F145" s="1">
        <f t="shared" si="63"/>
        <v>1569.6</v>
      </c>
      <c r="G145" s="1">
        <f t="shared" si="64"/>
        <v>66524.744601562517</v>
      </c>
      <c r="H145" s="1">
        <f t="shared" si="65"/>
        <v>21778.199999999997</v>
      </c>
      <c r="I145" s="1">
        <f t="shared" si="52"/>
        <v>0</v>
      </c>
      <c r="J145" s="1">
        <f t="shared" si="53"/>
        <v>0</v>
      </c>
      <c r="K145" s="1">
        <f t="shared" si="66"/>
        <v>98139770.750461042</v>
      </c>
      <c r="L145" s="1">
        <f t="shared" si="67"/>
        <v>32128008.429926239</v>
      </c>
      <c r="M145" s="1">
        <f t="shared" si="68"/>
        <v>371855.22573761875</v>
      </c>
      <c r="N145" s="1">
        <f t="shared" si="69"/>
        <v>755635.32139093778</v>
      </c>
      <c r="O145" s="1">
        <f t="shared" si="70"/>
        <v>98139770.750461042</v>
      </c>
      <c r="P145" s="1">
        <f t="shared" si="71"/>
        <v>32128008.429926239</v>
      </c>
      <c r="Q145">
        <f t="shared" si="59"/>
        <v>371855.22573761875</v>
      </c>
      <c r="R145">
        <f t="shared" si="60"/>
        <v>755635.32139093778</v>
      </c>
    </row>
    <row r="146" spans="1:18" x14ac:dyDescent="0.25">
      <c r="A146" s="1">
        <v>112</v>
      </c>
      <c r="B146" s="17">
        <f t="shared" si="61"/>
        <v>14</v>
      </c>
      <c r="C146" s="1">
        <f t="shared" si="46"/>
        <v>0</v>
      </c>
      <c r="D146" s="1">
        <f t="shared" si="47"/>
        <v>0</v>
      </c>
      <c r="E146" s="1">
        <f t="shared" si="62"/>
        <v>699.94350000000122</v>
      </c>
      <c r="F146" s="1">
        <f t="shared" si="63"/>
        <v>1569.6</v>
      </c>
      <c r="G146" s="1">
        <f t="shared" si="64"/>
        <v>66616.767000000007</v>
      </c>
      <c r="H146" s="1">
        <f t="shared" si="65"/>
        <v>21974.399999999998</v>
      </c>
      <c r="I146" s="1">
        <f t="shared" si="52"/>
        <v>0</v>
      </c>
      <c r="J146" s="1">
        <f t="shared" si="53"/>
        <v>0</v>
      </c>
      <c r="K146" s="1">
        <f t="shared" si="66"/>
        <v>98275525.605900958</v>
      </c>
      <c r="L146" s="1">
        <f t="shared" si="67"/>
        <v>32417449.947312959</v>
      </c>
      <c r="M146" s="1">
        <f t="shared" si="68"/>
        <v>336966.12613277195</v>
      </c>
      <c r="N146" s="1">
        <f t="shared" si="69"/>
        <v>755635.32139093778</v>
      </c>
      <c r="O146" s="1">
        <f t="shared" si="70"/>
        <v>98275525.605900958</v>
      </c>
      <c r="P146" s="1">
        <f t="shared" si="71"/>
        <v>32417449.947312959</v>
      </c>
      <c r="Q146">
        <f t="shared" si="59"/>
        <v>336966.12613277195</v>
      </c>
      <c r="R146">
        <f t="shared" si="60"/>
        <v>755635.32139093778</v>
      </c>
    </row>
    <row r="147" spans="1:18" x14ac:dyDescent="0.25">
      <c r="A147" s="1">
        <v>113</v>
      </c>
      <c r="B147" s="17">
        <f t="shared" si="61"/>
        <v>14.125</v>
      </c>
      <c r="C147" s="1">
        <f t="shared" si="46"/>
        <v>0</v>
      </c>
      <c r="D147" s="1">
        <f t="shared" si="47"/>
        <v>0</v>
      </c>
      <c r="E147" s="1">
        <f t="shared" si="62"/>
        <v>627.47212500000023</v>
      </c>
      <c r="F147" s="1">
        <f t="shared" si="63"/>
        <v>1569.6</v>
      </c>
      <c r="G147" s="1">
        <f t="shared" si="64"/>
        <v>66699.730476562516</v>
      </c>
      <c r="H147" s="1">
        <f t="shared" si="65"/>
        <v>22170.6</v>
      </c>
      <c r="I147" s="1">
        <f t="shared" si="52"/>
        <v>0</v>
      </c>
      <c r="J147" s="1">
        <f t="shared" si="53"/>
        <v>0</v>
      </c>
      <c r="K147" s="1">
        <f t="shared" si="66"/>
        <v>98397916.403780311</v>
      </c>
      <c r="L147" s="1">
        <f t="shared" si="67"/>
        <v>32706891.464699682</v>
      </c>
      <c r="M147" s="1">
        <f t="shared" si="68"/>
        <v>302077.02652792429</v>
      </c>
      <c r="N147" s="1">
        <f t="shared" si="69"/>
        <v>755635.32139093778</v>
      </c>
      <c r="O147" s="1">
        <f t="shared" si="70"/>
        <v>98397916.403780311</v>
      </c>
      <c r="P147" s="1">
        <f t="shared" si="71"/>
        <v>32706891.464699682</v>
      </c>
      <c r="Q147">
        <f t="shared" si="59"/>
        <v>302077.02652792429</v>
      </c>
      <c r="R147">
        <f t="shared" si="60"/>
        <v>755635.32139093778</v>
      </c>
    </row>
    <row r="148" spans="1:18" x14ac:dyDescent="0.25">
      <c r="A148" s="1">
        <v>114</v>
      </c>
      <c r="B148" s="17">
        <f t="shared" si="61"/>
        <v>14.25</v>
      </c>
      <c r="C148" s="1">
        <f t="shared" si="46"/>
        <v>0</v>
      </c>
      <c r="D148" s="1">
        <f t="shared" si="47"/>
        <v>0</v>
      </c>
      <c r="E148" s="1">
        <f t="shared" si="62"/>
        <v>555.00074999999924</v>
      </c>
      <c r="F148" s="1">
        <f t="shared" si="63"/>
        <v>1569.6</v>
      </c>
      <c r="G148" s="1">
        <f t="shared" si="64"/>
        <v>66773.635031249985</v>
      </c>
      <c r="H148" s="1">
        <f t="shared" si="65"/>
        <v>22366.799999999999</v>
      </c>
      <c r="I148" s="1">
        <f t="shared" si="52"/>
        <v>0</v>
      </c>
      <c r="J148" s="1">
        <f t="shared" si="53"/>
        <v>0</v>
      </c>
      <c r="K148" s="1">
        <f t="shared" si="66"/>
        <v>98506943.144099027</v>
      </c>
      <c r="L148" s="1">
        <f t="shared" si="67"/>
        <v>32996332.982086409</v>
      </c>
      <c r="M148" s="1">
        <f t="shared" si="68"/>
        <v>267187.92692307656</v>
      </c>
      <c r="N148" s="1">
        <f t="shared" si="69"/>
        <v>755635.32139093778</v>
      </c>
      <c r="O148" s="1">
        <f t="shared" si="70"/>
        <v>98506943.144099027</v>
      </c>
      <c r="P148" s="1">
        <f t="shared" si="71"/>
        <v>32996332.982086409</v>
      </c>
      <c r="Q148">
        <f t="shared" si="59"/>
        <v>267187.92692307656</v>
      </c>
      <c r="R148">
        <f t="shared" si="60"/>
        <v>755635.32139093778</v>
      </c>
    </row>
    <row r="149" spans="1:18" x14ac:dyDescent="0.25">
      <c r="A149" s="1">
        <v>115</v>
      </c>
      <c r="B149" s="17">
        <f t="shared" si="61"/>
        <v>14.375</v>
      </c>
      <c r="C149" s="1">
        <f t="shared" si="46"/>
        <v>0</v>
      </c>
      <c r="D149" s="1">
        <f t="shared" si="47"/>
        <v>0</v>
      </c>
      <c r="E149" s="1">
        <f t="shared" si="62"/>
        <v>482.52937500000007</v>
      </c>
      <c r="F149" s="1">
        <f t="shared" si="63"/>
        <v>1569.6</v>
      </c>
      <c r="G149" s="1">
        <f t="shared" si="64"/>
        <v>66838.480664062517</v>
      </c>
      <c r="H149" s="1">
        <f t="shared" si="65"/>
        <v>22563</v>
      </c>
      <c r="I149" s="1">
        <f t="shared" si="52"/>
        <v>0</v>
      </c>
      <c r="J149" s="1">
        <f t="shared" si="53"/>
        <v>0</v>
      </c>
      <c r="K149" s="1">
        <f t="shared" si="66"/>
        <v>98602605.826857239</v>
      </c>
      <c r="L149" s="1">
        <f t="shared" si="67"/>
        <v>33285774.499473132</v>
      </c>
      <c r="M149" s="1">
        <f t="shared" si="68"/>
        <v>232298.82731822971</v>
      </c>
      <c r="N149" s="1">
        <f t="shared" si="69"/>
        <v>755635.32139093778</v>
      </c>
      <c r="O149" s="1">
        <f t="shared" si="70"/>
        <v>98602605.826857239</v>
      </c>
      <c r="P149" s="1">
        <f t="shared" si="71"/>
        <v>33285774.499473132</v>
      </c>
      <c r="Q149">
        <f t="shared" si="59"/>
        <v>232298.82731822971</v>
      </c>
      <c r="R149">
        <f t="shared" si="60"/>
        <v>755635.32139093778</v>
      </c>
    </row>
    <row r="150" spans="1:18" x14ac:dyDescent="0.25">
      <c r="A150" s="1">
        <v>116</v>
      </c>
      <c r="B150" s="17">
        <f t="shared" si="61"/>
        <v>14.5</v>
      </c>
      <c r="C150" s="1">
        <f t="shared" si="46"/>
        <v>0</v>
      </c>
      <c r="D150" s="1">
        <f t="shared" si="47"/>
        <v>0</v>
      </c>
      <c r="E150" s="1">
        <f t="shared" si="62"/>
        <v>410.0580000000009</v>
      </c>
      <c r="F150" s="1">
        <f t="shared" si="63"/>
        <v>1569.6</v>
      </c>
      <c r="G150" s="1">
        <f t="shared" si="64"/>
        <v>66894.267375000025</v>
      </c>
      <c r="H150" s="1">
        <f t="shared" si="65"/>
        <v>22759.199999999997</v>
      </c>
      <c r="I150" s="1">
        <f t="shared" si="52"/>
        <v>0</v>
      </c>
      <c r="J150" s="1">
        <f t="shared" si="53"/>
        <v>0</v>
      </c>
      <c r="K150" s="1">
        <f t="shared" si="66"/>
        <v>98684904.452054828</v>
      </c>
      <c r="L150" s="1">
        <f t="shared" si="67"/>
        <v>33575216.016859852</v>
      </c>
      <c r="M150" s="1">
        <f t="shared" si="68"/>
        <v>197409.72771338295</v>
      </c>
      <c r="N150" s="1">
        <f t="shared" si="69"/>
        <v>755635.32139093778</v>
      </c>
      <c r="O150" s="1">
        <f t="shared" si="70"/>
        <v>98684904.452054828</v>
      </c>
      <c r="P150" s="1">
        <f t="shared" si="71"/>
        <v>33575216.016859852</v>
      </c>
      <c r="Q150">
        <f t="shared" si="59"/>
        <v>197409.72771338295</v>
      </c>
      <c r="R150">
        <f t="shared" si="60"/>
        <v>755635.32139093778</v>
      </c>
    </row>
    <row r="151" spans="1:18" x14ac:dyDescent="0.25">
      <c r="A151" s="1">
        <v>117</v>
      </c>
      <c r="B151" s="17">
        <f t="shared" si="61"/>
        <v>14.625</v>
      </c>
      <c r="C151" s="1">
        <f t="shared" si="46"/>
        <v>0</v>
      </c>
      <c r="D151" s="1">
        <f t="shared" si="47"/>
        <v>0</v>
      </c>
      <c r="E151" s="1">
        <f t="shared" si="62"/>
        <v>337.58662500000173</v>
      </c>
      <c r="F151" s="1">
        <f t="shared" si="63"/>
        <v>1569.6</v>
      </c>
      <c r="G151" s="1">
        <f t="shared" si="64"/>
        <v>66940.995164062508</v>
      </c>
      <c r="H151" s="1">
        <f t="shared" si="65"/>
        <v>22955.399999999998</v>
      </c>
      <c r="I151" s="1">
        <f t="shared" si="52"/>
        <v>0</v>
      </c>
      <c r="J151" s="1">
        <f t="shared" si="53"/>
        <v>0</v>
      </c>
      <c r="K151" s="1">
        <f t="shared" si="66"/>
        <v>98753839.01969178</v>
      </c>
      <c r="L151" s="1">
        <f t="shared" si="67"/>
        <v>33864657.534246571</v>
      </c>
      <c r="M151" s="1">
        <f t="shared" si="68"/>
        <v>162520.62810853613</v>
      </c>
      <c r="N151" s="1">
        <f t="shared" si="69"/>
        <v>755635.32139093778</v>
      </c>
      <c r="O151" s="1">
        <f t="shared" si="70"/>
        <v>98753839.01969178</v>
      </c>
      <c r="P151" s="1">
        <f t="shared" si="71"/>
        <v>33864657.534246571</v>
      </c>
      <c r="Q151">
        <f t="shared" si="59"/>
        <v>162520.62810853613</v>
      </c>
      <c r="R151">
        <f t="shared" si="60"/>
        <v>755635.32139093778</v>
      </c>
    </row>
    <row r="152" spans="1:18" x14ac:dyDescent="0.25">
      <c r="A152" s="1">
        <v>118</v>
      </c>
      <c r="B152" s="17">
        <f t="shared" si="61"/>
        <v>14.75</v>
      </c>
      <c r="C152" s="1">
        <f t="shared" si="46"/>
        <v>0</v>
      </c>
      <c r="D152" s="1">
        <f t="shared" si="47"/>
        <v>0</v>
      </c>
      <c r="E152" s="1">
        <f t="shared" si="62"/>
        <v>265.11525000000074</v>
      </c>
      <c r="F152" s="1">
        <f t="shared" si="63"/>
        <v>1569.6</v>
      </c>
      <c r="G152" s="1">
        <f t="shared" si="64"/>
        <v>66978.664031250024</v>
      </c>
      <c r="H152" s="1">
        <f t="shared" si="65"/>
        <v>23151.599999999999</v>
      </c>
      <c r="I152" s="1">
        <f t="shared" si="52"/>
        <v>0</v>
      </c>
      <c r="J152" s="1">
        <f t="shared" si="53"/>
        <v>0</v>
      </c>
      <c r="K152" s="1">
        <f t="shared" si="66"/>
        <v>98809409.529768214</v>
      </c>
      <c r="L152" s="1">
        <f t="shared" si="67"/>
        <v>34154099.051633298</v>
      </c>
      <c r="M152" s="1">
        <f t="shared" si="68"/>
        <v>127631.52850368845</v>
      </c>
      <c r="N152" s="1">
        <f t="shared" si="69"/>
        <v>755635.32139093778</v>
      </c>
      <c r="O152" s="1">
        <f t="shared" si="70"/>
        <v>98809409.529768214</v>
      </c>
      <c r="P152" s="1">
        <f t="shared" si="71"/>
        <v>34154099.051633298</v>
      </c>
      <c r="Q152">
        <f t="shared" si="59"/>
        <v>127631.52850368845</v>
      </c>
      <c r="R152">
        <f t="shared" si="60"/>
        <v>755635.32139093778</v>
      </c>
    </row>
    <row r="153" spans="1:18" x14ac:dyDescent="0.25">
      <c r="A153" s="1">
        <v>119</v>
      </c>
      <c r="B153" s="17">
        <f t="shared" si="61"/>
        <v>14.875</v>
      </c>
      <c r="C153" s="1">
        <f t="shared" si="46"/>
        <v>0</v>
      </c>
      <c r="D153" s="1">
        <f t="shared" si="47"/>
        <v>0</v>
      </c>
      <c r="E153" s="1">
        <f t="shared" si="62"/>
        <v>192.64387499999975</v>
      </c>
      <c r="F153" s="1">
        <f t="shared" si="63"/>
        <v>1569.6</v>
      </c>
      <c r="G153" s="1">
        <f t="shared" si="64"/>
        <v>67007.273976562516</v>
      </c>
      <c r="H153" s="1">
        <f t="shared" si="65"/>
        <v>23347.8</v>
      </c>
      <c r="I153" s="1">
        <f t="shared" si="52"/>
        <v>0</v>
      </c>
      <c r="J153" s="1">
        <f t="shared" si="53"/>
        <v>0</v>
      </c>
      <c r="K153" s="1">
        <f t="shared" si="66"/>
        <v>98851615.982284009</v>
      </c>
      <c r="L153" s="1">
        <f t="shared" si="67"/>
        <v>34443540.569020018</v>
      </c>
      <c r="M153" s="1">
        <f t="shared" si="68"/>
        <v>92742.428898840764</v>
      </c>
      <c r="N153" s="1">
        <f t="shared" si="69"/>
        <v>755635.32139093778</v>
      </c>
      <c r="O153" s="1">
        <f t="shared" si="70"/>
        <v>98851615.982284009</v>
      </c>
      <c r="P153" s="1">
        <f t="shared" si="71"/>
        <v>34443540.569020018</v>
      </c>
      <c r="Q153">
        <f t="shared" si="59"/>
        <v>92742.428898840764</v>
      </c>
      <c r="R153">
        <f t="shared" si="60"/>
        <v>755635.32139093778</v>
      </c>
    </row>
    <row r="154" spans="1:18" x14ac:dyDescent="0.25">
      <c r="A154" s="1">
        <v>120</v>
      </c>
      <c r="B154" s="17">
        <f t="shared" si="61"/>
        <v>15</v>
      </c>
      <c r="C154" s="1">
        <f t="shared" si="46"/>
        <v>0</v>
      </c>
      <c r="D154" s="1">
        <f t="shared" si="47"/>
        <v>0</v>
      </c>
      <c r="E154" s="1">
        <f t="shared" si="62"/>
        <v>-3803.8274999999994</v>
      </c>
      <c r="F154" s="1">
        <f t="shared" si="63"/>
        <v>-2354.4</v>
      </c>
      <c r="G154" s="1">
        <f t="shared" si="64"/>
        <v>67026.825000000026</v>
      </c>
      <c r="H154" s="1">
        <f t="shared" si="65"/>
        <v>23544</v>
      </c>
      <c r="I154" s="1">
        <f t="shared" si="52"/>
        <v>0</v>
      </c>
      <c r="J154" s="1">
        <f t="shared" si="53"/>
        <v>0</v>
      </c>
      <c r="K154" s="1">
        <f t="shared" si="66"/>
        <v>98880458.377239227</v>
      </c>
      <c r="L154" s="1">
        <f t="shared" si="67"/>
        <v>34732982.086406745</v>
      </c>
      <c r="M154" s="1">
        <f t="shared" si="68"/>
        <v>-1831234.9741833506</v>
      </c>
      <c r="N154" s="1">
        <f t="shared" si="69"/>
        <v>-1133452.9820864068</v>
      </c>
      <c r="O154" s="1">
        <f t="shared" si="70"/>
        <v>98880458.377239227</v>
      </c>
      <c r="P154" s="1">
        <f t="shared" si="71"/>
        <v>34732982.086406745</v>
      </c>
      <c r="Q154">
        <f t="shared" si="59"/>
        <v>1831234.9741833506</v>
      </c>
      <c r="R154">
        <f t="shared" si="60"/>
        <v>1133452.9820864068</v>
      </c>
    </row>
    <row r="155" spans="1:18" x14ac:dyDescent="0.25">
      <c r="A155" s="1">
        <v>121</v>
      </c>
      <c r="B155" s="17">
        <f t="shared" si="61"/>
        <v>15.125</v>
      </c>
      <c r="C155" s="1">
        <f t="shared" si="46"/>
        <v>0</v>
      </c>
      <c r="D155" s="1">
        <f t="shared" si="47"/>
        <v>0</v>
      </c>
      <c r="E155" s="1">
        <f t="shared" si="62"/>
        <v>-3876.2988750000004</v>
      </c>
      <c r="F155" s="1">
        <f t="shared" si="63"/>
        <v>-2354.4</v>
      </c>
      <c r="G155" s="1">
        <f t="shared" si="64"/>
        <v>66546.817101562498</v>
      </c>
      <c r="H155" s="1">
        <f t="shared" si="65"/>
        <v>23249.699999999997</v>
      </c>
      <c r="I155" s="1">
        <f t="shared" si="52"/>
        <v>0</v>
      </c>
      <c r="J155" s="1">
        <f t="shared" si="53"/>
        <v>0</v>
      </c>
      <c r="K155" s="1">
        <f t="shared" si="66"/>
        <v>98172332.921167016</v>
      </c>
      <c r="L155" s="1">
        <f t="shared" si="67"/>
        <v>34298819.810326658</v>
      </c>
      <c r="M155" s="1">
        <f t="shared" si="68"/>
        <v>-1866124.0737881982</v>
      </c>
      <c r="N155" s="1">
        <f t="shared" si="69"/>
        <v>-1133452.9820864068</v>
      </c>
      <c r="O155" s="1">
        <f t="shared" si="70"/>
        <v>98172332.921167016</v>
      </c>
      <c r="P155" s="1">
        <f t="shared" si="71"/>
        <v>34298819.810326658</v>
      </c>
      <c r="Q155">
        <f t="shared" si="59"/>
        <v>1866124.0737881982</v>
      </c>
      <c r="R155">
        <f t="shared" si="60"/>
        <v>1133452.9820864068</v>
      </c>
    </row>
    <row r="156" spans="1:18" x14ac:dyDescent="0.25">
      <c r="A156" s="1">
        <v>122</v>
      </c>
      <c r="B156" s="17">
        <f t="shared" si="61"/>
        <v>15.25</v>
      </c>
      <c r="C156" s="1">
        <f t="shared" si="46"/>
        <v>0</v>
      </c>
      <c r="D156" s="1">
        <f t="shared" si="47"/>
        <v>0</v>
      </c>
      <c r="E156" s="1">
        <f t="shared" si="62"/>
        <v>-3948.7702499999996</v>
      </c>
      <c r="F156" s="1">
        <f t="shared" si="63"/>
        <v>-2354.4</v>
      </c>
      <c r="G156" s="1">
        <f t="shared" si="64"/>
        <v>66057.750281250002</v>
      </c>
      <c r="H156" s="1">
        <f t="shared" si="65"/>
        <v>22955.399999999998</v>
      </c>
      <c r="I156" s="1">
        <f t="shared" si="52"/>
        <v>0</v>
      </c>
      <c r="J156" s="1">
        <f t="shared" si="53"/>
        <v>0</v>
      </c>
      <c r="K156" s="1">
        <f t="shared" si="66"/>
        <v>97450843.407534257</v>
      </c>
      <c r="L156" s="1">
        <f t="shared" si="67"/>
        <v>33864657.534246571</v>
      </c>
      <c r="M156" s="1">
        <f t="shared" si="68"/>
        <v>-1901013.1733930451</v>
      </c>
      <c r="N156" s="1">
        <f t="shared" si="69"/>
        <v>-1133452.9820864068</v>
      </c>
      <c r="O156" s="1">
        <f t="shared" si="70"/>
        <v>97450843.407534257</v>
      </c>
      <c r="P156" s="1">
        <f t="shared" si="71"/>
        <v>33864657.534246571</v>
      </c>
      <c r="Q156">
        <f t="shared" si="59"/>
        <v>1901013.1733930451</v>
      </c>
      <c r="R156">
        <f t="shared" si="60"/>
        <v>1133452.9820864068</v>
      </c>
    </row>
    <row r="157" spans="1:18" x14ac:dyDescent="0.25">
      <c r="A157" s="1">
        <v>123</v>
      </c>
      <c r="B157" s="17">
        <f t="shared" si="61"/>
        <v>15.375</v>
      </c>
      <c r="C157" s="1">
        <f t="shared" si="46"/>
        <v>0</v>
      </c>
      <c r="D157" s="1">
        <f t="shared" si="47"/>
        <v>0</v>
      </c>
      <c r="E157" s="1">
        <f t="shared" si="62"/>
        <v>-4021.2416249999987</v>
      </c>
      <c r="F157" s="1">
        <f t="shared" si="63"/>
        <v>-2354.4</v>
      </c>
      <c r="G157" s="1">
        <f t="shared" si="64"/>
        <v>65559.624539062512</v>
      </c>
      <c r="H157" s="1">
        <f t="shared" si="65"/>
        <v>22661.1</v>
      </c>
      <c r="I157" s="1">
        <f t="shared" si="52"/>
        <v>0</v>
      </c>
      <c r="J157" s="1">
        <f t="shared" si="53"/>
        <v>0</v>
      </c>
      <c r="K157" s="1">
        <f t="shared" si="66"/>
        <v>96715989.836340904</v>
      </c>
      <c r="L157" s="1">
        <f t="shared" si="67"/>
        <v>33430495.258166488</v>
      </c>
      <c r="M157" s="1">
        <f t="shared" si="68"/>
        <v>-1935902.2729978918</v>
      </c>
      <c r="N157" s="1">
        <f t="shared" si="69"/>
        <v>-1133452.9820864068</v>
      </c>
      <c r="O157" s="1">
        <f t="shared" si="70"/>
        <v>96715989.836340904</v>
      </c>
      <c r="P157" s="1">
        <f t="shared" si="71"/>
        <v>33430495.258166488</v>
      </c>
      <c r="Q157">
        <f t="shared" si="59"/>
        <v>1935902.2729978918</v>
      </c>
      <c r="R157">
        <f t="shared" si="60"/>
        <v>1133452.9820864068</v>
      </c>
    </row>
    <row r="158" spans="1:18" x14ac:dyDescent="0.25">
      <c r="A158" s="1">
        <v>124</v>
      </c>
      <c r="B158" s="17">
        <f t="shared" si="61"/>
        <v>15.5</v>
      </c>
      <c r="C158" s="1">
        <f t="shared" si="46"/>
        <v>0</v>
      </c>
      <c r="D158" s="1">
        <f t="shared" si="47"/>
        <v>0</v>
      </c>
      <c r="E158" s="1">
        <f t="shared" si="62"/>
        <v>-4093.7129999999997</v>
      </c>
      <c r="F158" s="1">
        <f t="shared" si="63"/>
        <v>-2354.4</v>
      </c>
      <c r="G158" s="1">
        <f t="shared" si="64"/>
        <v>65052.439875000011</v>
      </c>
      <c r="H158" s="1">
        <f t="shared" si="65"/>
        <v>22366.799999999999</v>
      </c>
      <c r="I158" s="1">
        <f t="shared" si="52"/>
        <v>0</v>
      </c>
      <c r="J158" s="1">
        <f t="shared" si="53"/>
        <v>0</v>
      </c>
      <c r="K158" s="1">
        <f t="shared" si="66"/>
        <v>95967772.207586944</v>
      </c>
      <c r="L158" s="1">
        <f t="shared" si="67"/>
        <v>32996332.982086409</v>
      </c>
      <c r="M158" s="1">
        <f t="shared" si="68"/>
        <v>-1970791.3726027396</v>
      </c>
      <c r="N158" s="1">
        <f t="shared" si="69"/>
        <v>-1133452.9820864068</v>
      </c>
      <c r="O158" s="1">
        <f t="shared" si="70"/>
        <v>95967772.207586944</v>
      </c>
      <c r="P158" s="1">
        <f t="shared" si="71"/>
        <v>32996332.982086409</v>
      </c>
      <c r="Q158">
        <f t="shared" si="59"/>
        <v>1970791.3726027396</v>
      </c>
      <c r="R158">
        <f t="shared" si="60"/>
        <v>1133452.9820864068</v>
      </c>
    </row>
    <row r="159" spans="1:18" x14ac:dyDescent="0.25">
      <c r="A159" s="1">
        <v>125</v>
      </c>
      <c r="B159" s="17">
        <f t="shared" si="61"/>
        <v>15.625</v>
      </c>
      <c r="C159" s="1">
        <f t="shared" si="46"/>
        <v>0</v>
      </c>
      <c r="D159" s="1">
        <f t="shared" si="47"/>
        <v>0</v>
      </c>
      <c r="E159" s="1">
        <f t="shared" si="62"/>
        <v>-4166.1843749999989</v>
      </c>
      <c r="F159" s="1">
        <f t="shared" si="63"/>
        <v>-2354.4</v>
      </c>
      <c r="G159" s="1">
        <f t="shared" si="64"/>
        <v>64536.196289062515</v>
      </c>
      <c r="H159" s="1">
        <f t="shared" si="65"/>
        <v>22072.5</v>
      </c>
      <c r="I159" s="1">
        <f t="shared" si="52"/>
        <v>0</v>
      </c>
      <c r="J159" s="1">
        <f t="shared" si="53"/>
        <v>0</v>
      </c>
      <c r="K159" s="1">
        <f t="shared" si="66"/>
        <v>95206190.521272406</v>
      </c>
      <c r="L159" s="1">
        <f t="shared" si="67"/>
        <v>32562170.706006326</v>
      </c>
      <c r="M159" s="1">
        <f t="shared" si="68"/>
        <v>-2005680.4722075863</v>
      </c>
      <c r="N159" s="1">
        <f t="shared" si="69"/>
        <v>-1133452.9820864068</v>
      </c>
      <c r="O159" s="1">
        <f t="shared" si="70"/>
        <v>95206190.521272406</v>
      </c>
      <c r="P159" s="1">
        <f t="shared" si="71"/>
        <v>32562170.706006326</v>
      </c>
      <c r="Q159">
        <f t="shared" si="59"/>
        <v>2005680.4722075863</v>
      </c>
      <c r="R159">
        <f t="shared" si="60"/>
        <v>1133452.9820864068</v>
      </c>
    </row>
    <row r="160" spans="1:18" x14ac:dyDescent="0.25">
      <c r="A160" s="1">
        <v>126</v>
      </c>
      <c r="B160" s="17">
        <f t="shared" si="61"/>
        <v>15.75</v>
      </c>
      <c r="C160" s="1">
        <f t="shared" si="46"/>
        <v>0</v>
      </c>
      <c r="D160" s="1">
        <f t="shared" si="47"/>
        <v>0</v>
      </c>
      <c r="E160" s="1">
        <f t="shared" si="62"/>
        <v>-4238.6557499999999</v>
      </c>
      <c r="F160" s="1">
        <f t="shared" si="63"/>
        <v>-2354.4</v>
      </c>
      <c r="G160" s="1">
        <f t="shared" si="64"/>
        <v>64010.893781249993</v>
      </c>
      <c r="H160" s="1">
        <f t="shared" si="65"/>
        <v>21778.199999999997</v>
      </c>
      <c r="I160" s="1">
        <f t="shared" si="52"/>
        <v>0</v>
      </c>
      <c r="J160" s="1">
        <f t="shared" si="53"/>
        <v>0</v>
      </c>
      <c r="K160" s="1">
        <f t="shared" si="66"/>
        <v>94431244.777397245</v>
      </c>
      <c r="L160" s="1">
        <f t="shared" si="67"/>
        <v>32128008.429926239</v>
      </c>
      <c r="M160" s="1">
        <f t="shared" si="68"/>
        <v>-2040569.5718124339</v>
      </c>
      <c r="N160" s="1">
        <f t="shared" si="69"/>
        <v>-1133452.9820864068</v>
      </c>
      <c r="O160" s="1">
        <f t="shared" si="70"/>
        <v>94431244.777397245</v>
      </c>
      <c r="P160" s="1">
        <f t="shared" si="71"/>
        <v>32128008.429926239</v>
      </c>
      <c r="Q160">
        <f t="shared" si="59"/>
        <v>2040569.5718124339</v>
      </c>
      <c r="R160">
        <f t="shared" si="60"/>
        <v>1133452.9820864068</v>
      </c>
    </row>
    <row r="161" spans="1:18" x14ac:dyDescent="0.25">
      <c r="A161" s="1">
        <v>127</v>
      </c>
      <c r="B161" s="17">
        <f t="shared" si="61"/>
        <v>15.875</v>
      </c>
      <c r="C161" s="1">
        <f t="shared" si="46"/>
        <v>0</v>
      </c>
      <c r="D161" s="1">
        <f t="shared" si="47"/>
        <v>0</v>
      </c>
      <c r="E161" s="1">
        <f t="shared" si="62"/>
        <v>-4311.1271249999991</v>
      </c>
      <c r="F161" s="1">
        <f t="shared" si="63"/>
        <v>-2354.4</v>
      </c>
      <c r="G161" s="1">
        <f t="shared" si="64"/>
        <v>63476.532351562491</v>
      </c>
      <c r="H161" s="1">
        <f t="shared" si="65"/>
        <v>21483.899999999998</v>
      </c>
      <c r="I161" s="1">
        <f t="shared" si="52"/>
        <v>0</v>
      </c>
      <c r="J161" s="1">
        <f t="shared" si="53"/>
        <v>0</v>
      </c>
      <c r="K161" s="1">
        <f t="shared" si="66"/>
        <v>93642934.975961536</v>
      </c>
      <c r="L161" s="1">
        <f t="shared" si="67"/>
        <v>31693846.153846152</v>
      </c>
      <c r="M161" s="1">
        <f t="shared" si="68"/>
        <v>-2075458.6714172808</v>
      </c>
      <c r="N161" s="1">
        <f t="shared" si="69"/>
        <v>-1133452.9820864068</v>
      </c>
      <c r="O161" s="1">
        <f t="shared" si="70"/>
        <v>93642934.975961536</v>
      </c>
      <c r="P161" s="1">
        <f t="shared" si="71"/>
        <v>31693846.153846152</v>
      </c>
      <c r="Q161">
        <f t="shared" si="59"/>
        <v>2075458.6714172808</v>
      </c>
      <c r="R161">
        <f t="shared" si="60"/>
        <v>1133452.9820864068</v>
      </c>
    </row>
    <row r="162" spans="1:18" x14ac:dyDescent="0.25">
      <c r="A162" s="1">
        <v>128</v>
      </c>
      <c r="B162" s="17">
        <f t="shared" si="61"/>
        <v>16</v>
      </c>
      <c r="C162" s="1">
        <f t="shared" ref="C162:C225" si="72">ax</f>
        <v>0</v>
      </c>
      <c r="D162" s="1">
        <f t="shared" ref="D162:D225" si="73">ax_0</f>
        <v>0</v>
      </c>
      <c r="E162" s="1">
        <f t="shared" si="62"/>
        <v>-4383.5985000000001</v>
      </c>
      <c r="F162" s="1">
        <f t="shared" si="63"/>
        <v>-2354.4</v>
      </c>
      <c r="G162" s="1">
        <f t="shared" si="64"/>
        <v>62933.112000000008</v>
      </c>
      <c r="H162" s="1">
        <f t="shared" si="65"/>
        <v>21189.599999999999</v>
      </c>
      <c r="I162" s="1">
        <f t="shared" ref="I162:I225" si="74">ax/cross_section_area</f>
        <v>0</v>
      </c>
      <c r="J162" s="1">
        <f t="shared" ref="J162:J225" si="75">ax_0/cross_section_area_0</f>
        <v>0</v>
      </c>
      <c r="K162" s="1">
        <f t="shared" si="66"/>
        <v>92841261.116965234</v>
      </c>
      <c r="L162" s="1">
        <f t="shared" si="67"/>
        <v>31259683.877766069</v>
      </c>
      <c r="M162" s="1">
        <f t="shared" si="68"/>
        <v>-2110347.7710221289</v>
      </c>
      <c r="N162" s="1">
        <f t="shared" si="69"/>
        <v>-1133452.9820864068</v>
      </c>
      <c r="O162" s="1">
        <f t="shared" si="70"/>
        <v>92841261.116965234</v>
      </c>
      <c r="P162" s="1">
        <f t="shared" si="71"/>
        <v>31259683.877766069</v>
      </c>
      <c r="Q162">
        <f t="shared" si="59"/>
        <v>2110347.7710221289</v>
      </c>
      <c r="R162">
        <f t="shared" si="60"/>
        <v>1133452.9820864068</v>
      </c>
    </row>
    <row r="163" spans="1:18" x14ac:dyDescent="0.25">
      <c r="A163" s="1">
        <v>129</v>
      </c>
      <c r="B163" s="17">
        <f t="shared" si="61"/>
        <v>16.125</v>
      </c>
      <c r="C163" s="1">
        <f t="shared" si="72"/>
        <v>0</v>
      </c>
      <c r="D163" s="1">
        <f t="shared" si="73"/>
        <v>0</v>
      </c>
      <c r="E163" s="1">
        <f t="shared" si="62"/>
        <v>-4456.0698749999992</v>
      </c>
      <c r="F163" s="1">
        <f t="shared" si="63"/>
        <v>-2354.4</v>
      </c>
      <c r="G163" s="1">
        <f t="shared" si="64"/>
        <v>62380.632726562515</v>
      </c>
      <c r="H163" s="1">
        <f t="shared" si="65"/>
        <v>20895.3</v>
      </c>
      <c r="I163" s="1">
        <f t="shared" si="74"/>
        <v>0</v>
      </c>
      <c r="J163" s="1">
        <f t="shared" si="75"/>
        <v>0</v>
      </c>
      <c r="K163" s="1">
        <f t="shared" si="66"/>
        <v>92026223.20040834</v>
      </c>
      <c r="L163" s="1">
        <f t="shared" si="67"/>
        <v>30825521.601685986</v>
      </c>
      <c r="M163" s="1">
        <f t="shared" si="68"/>
        <v>-2145236.8706269753</v>
      </c>
      <c r="N163" s="1">
        <f t="shared" si="69"/>
        <v>-1133452.9820864068</v>
      </c>
      <c r="O163" s="1">
        <f t="shared" si="70"/>
        <v>92026223.20040834</v>
      </c>
      <c r="P163" s="1">
        <f t="shared" si="71"/>
        <v>30825521.601685986</v>
      </c>
      <c r="Q163">
        <f t="shared" ref="Q163:Q226" si="76">(0)/2+SQRT( ((0)/2)^2 + (M163)^2 )</f>
        <v>2145236.8706269753</v>
      </c>
      <c r="R163">
        <f t="shared" ref="R163:R226" si="77">(0)/2+SQRT( ((0)/2)^2 + (N163)^2 )</f>
        <v>1133452.9820864068</v>
      </c>
    </row>
    <row r="164" spans="1:18" x14ac:dyDescent="0.25">
      <c r="A164" s="1">
        <v>130</v>
      </c>
      <c r="B164" s="17">
        <f t="shared" si="61"/>
        <v>16.25</v>
      </c>
      <c r="C164" s="1">
        <f t="shared" si="72"/>
        <v>0</v>
      </c>
      <c r="D164" s="1">
        <f t="shared" si="73"/>
        <v>0</v>
      </c>
      <c r="E164" s="1">
        <f t="shared" si="62"/>
        <v>-4528.5412500000002</v>
      </c>
      <c r="F164" s="1">
        <f t="shared" si="63"/>
        <v>-2354.4</v>
      </c>
      <c r="G164" s="1">
        <f t="shared" si="64"/>
        <v>61819.094531250012</v>
      </c>
      <c r="H164" s="1">
        <f t="shared" si="65"/>
        <v>20601</v>
      </c>
      <c r="I164" s="1">
        <f t="shared" si="74"/>
        <v>0</v>
      </c>
      <c r="J164" s="1">
        <f t="shared" si="75"/>
        <v>0</v>
      </c>
      <c r="K164" s="1">
        <f t="shared" si="66"/>
        <v>91197821.226290837</v>
      </c>
      <c r="L164" s="1">
        <f t="shared" si="67"/>
        <v>30391359.325605903</v>
      </c>
      <c r="M164" s="1">
        <f t="shared" si="68"/>
        <v>-2180125.9702318232</v>
      </c>
      <c r="N164" s="1">
        <f t="shared" si="69"/>
        <v>-1133452.9820864068</v>
      </c>
      <c r="O164" s="1">
        <f t="shared" si="70"/>
        <v>91197821.226290837</v>
      </c>
      <c r="P164" s="1">
        <f t="shared" si="71"/>
        <v>30391359.325605903</v>
      </c>
      <c r="Q164">
        <f t="shared" si="76"/>
        <v>2180125.9702318232</v>
      </c>
      <c r="R164">
        <f t="shared" si="77"/>
        <v>1133452.9820864068</v>
      </c>
    </row>
    <row r="165" spans="1:18" x14ac:dyDescent="0.25">
      <c r="A165" s="1">
        <v>131</v>
      </c>
      <c r="B165" s="17">
        <f t="shared" si="61"/>
        <v>16.375</v>
      </c>
      <c r="C165" s="1">
        <f t="shared" si="72"/>
        <v>0</v>
      </c>
      <c r="D165" s="1">
        <f t="shared" si="73"/>
        <v>0</v>
      </c>
      <c r="E165" s="1">
        <f t="shared" si="62"/>
        <v>-4601.0126249999994</v>
      </c>
      <c r="F165" s="1">
        <f t="shared" si="63"/>
        <v>-2354.4</v>
      </c>
      <c r="G165" s="1">
        <f t="shared" si="64"/>
        <v>61248.497414062498</v>
      </c>
      <c r="H165" s="1">
        <f t="shared" si="65"/>
        <v>20306.699999999997</v>
      </c>
      <c r="I165" s="1">
        <f t="shared" si="74"/>
        <v>0</v>
      </c>
      <c r="J165" s="1">
        <f t="shared" si="75"/>
        <v>0</v>
      </c>
      <c r="K165" s="1">
        <f t="shared" si="66"/>
        <v>90356055.194612741</v>
      </c>
      <c r="L165" s="1">
        <f t="shared" si="67"/>
        <v>29957197.049525816</v>
      </c>
      <c r="M165" s="1">
        <f t="shared" si="68"/>
        <v>-2215015.0698366701</v>
      </c>
      <c r="N165" s="1">
        <f t="shared" si="69"/>
        <v>-1133452.9820864068</v>
      </c>
      <c r="O165" s="1">
        <f t="shared" si="70"/>
        <v>90356055.194612741</v>
      </c>
      <c r="P165" s="1">
        <f t="shared" si="71"/>
        <v>29957197.049525816</v>
      </c>
      <c r="Q165">
        <f t="shared" si="76"/>
        <v>2215015.0698366701</v>
      </c>
      <c r="R165">
        <f t="shared" si="77"/>
        <v>1133452.9820864068</v>
      </c>
    </row>
    <row r="166" spans="1:18" x14ac:dyDescent="0.25">
      <c r="A166" s="1">
        <v>132</v>
      </c>
      <c r="B166" s="17">
        <f t="shared" si="61"/>
        <v>16.5</v>
      </c>
      <c r="C166" s="1">
        <f t="shared" si="72"/>
        <v>0</v>
      </c>
      <c r="D166" s="1">
        <f t="shared" si="73"/>
        <v>0</v>
      </c>
      <c r="E166" s="1">
        <f t="shared" si="62"/>
        <v>-4673.4839999999986</v>
      </c>
      <c r="F166" s="1">
        <f t="shared" si="63"/>
        <v>-2354.4</v>
      </c>
      <c r="G166" s="1">
        <f t="shared" si="64"/>
        <v>60668.841375000004</v>
      </c>
      <c r="H166" s="1">
        <f t="shared" si="65"/>
        <v>20012.399999999998</v>
      </c>
      <c r="I166" s="1">
        <f t="shared" si="74"/>
        <v>0</v>
      </c>
      <c r="J166" s="1">
        <f t="shared" si="75"/>
        <v>0</v>
      </c>
      <c r="K166" s="1">
        <f t="shared" si="66"/>
        <v>89500925.105374083</v>
      </c>
      <c r="L166" s="1">
        <f t="shared" si="67"/>
        <v>29523034.773445729</v>
      </c>
      <c r="M166" s="1">
        <f t="shared" si="68"/>
        <v>-2249904.1694415165</v>
      </c>
      <c r="N166" s="1">
        <f t="shared" si="69"/>
        <v>-1133452.9820864068</v>
      </c>
      <c r="O166" s="1">
        <f t="shared" si="70"/>
        <v>89500925.105374083</v>
      </c>
      <c r="P166" s="1">
        <f t="shared" si="71"/>
        <v>29523034.773445729</v>
      </c>
      <c r="Q166">
        <f t="shared" si="76"/>
        <v>2249904.1694415165</v>
      </c>
      <c r="R166">
        <f t="shared" si="77"/>
        <v>1133452.9820864068</v>
      </c>
    </row>
    <row r="167" spans="1:18" x14ac:dyDescent="0.25">
      <c r="A167" s="1">
        <v>133</v>
      </c>
      <c r="B167" s="17">
        <f t="shared" si="61"/>
        <v>16.625</v>
      </c>
      <c r="C167" s="1">
        <f t="shared" si="72"/>
        <v>0</v>
      </c>
      <c r="D167" s="1">
        <f t="shared" si="73"/>
        <v>0</v>
      </c>
      <c r="E167" s="1">
        <f t="shared" si="62"/>
        <v>-4745.9553749999995</v>
      </c>
      <c r="F167" s="1">
        <f t="shared" si="63"/>
        <v>-2354.4</v>
      </c>
      <c r="G167" s="1">
        <f t="shared" si="64"/>
        <v>60080.126414062514</v>
      </c>
      <c r="H167" s="1">
        <f t="shared" si="65"/>
        <v>19718.099999999999</v>
      </c>
      <c r="I167" s="1">
        <f t="shared" si="74"/>
        <v>0</v>
      </c>
      <c r="J167" s="1">
        <f t="shared" si="75"/>
        <v>0</v>
      </c>
      <c r="K167" s="1">
        <f t="shared" si="66"/>
        <v>88632430.958574831</v>
      </c>
      <c r="L167" s="1">
        <f t="shared" si="67"/>
        <v>29088872.497365646</v>
      </c>
      <c r="M167" s="1">
        <f t="shared" si="68"/>
        <v>-2284793.2690463644</v>
      </c>
      <c r="N167" s="1">
        <f t="shared" si="69"/>
        <v>-1133452.9820864068</v>
      </c>
      <c r="O167" s="1">
        <f t="shared" si="70"/>
        <v>88632430.958574831</v>
      </c>
      <c r="P167" s="1">
        <f t="shared" si="71"/>
        <v>29088872.497365646</v>
      </c>
      <c r="Q167">
        <f t="shared" si="76"/>
        <v>2284793.2690463644</v>
      </c>
      <c r="R167">
        <f t="shared" si="77"/>
        <v>1133452.9820864068</v>
      </c>
    </row>
    <row r="168" spans="1:18" x14ac:dyDescent="0.25">
      <c r="A168" s="1">
        <v>134</v>
      </c>
      <c r="B168" s="17">
        <f t="shared" si="61"/>
        <v>16.75</v>
      </c>
      <c r="C168" s="1">
        <f t="shared" si="72"/>
        <v>0</v>
      </c>
      <c r="D168" s="1">
        <f t="shared" si="73"/>
        <v>0</v>
      </c>
      <c r="E168" s="1">
        <f t="shared" si="62"/>
        <v>-4818.4267500000005</v>
      </c>
      <c r="F168" s="1">
        <f t="shared" si="63"/>
        <v>-2354.4</v>
      </c>
      <c r="G168" s="1">
        <f t="shared" si="64"/>
        <v>59482.352531250013</v>
      </c>
      <c r="H168" s="1">
        <f t="shared" si="65"/>
        <v>19423.8</v>
      </c>
      <c r="I168" s="1">
        <f t="shared" si="74"/>
        <v>0</v>
      </c>
      <c r="J168" s="1">
        <f t="shared" si="75"/>
        <v>0</v>
      </c>
      <c r="K168" s="1">
        <f t="shared" si="66"/>
        <v>87750572.754214972</v>
      </c>
      <c r="L168" s="1">
        <f t="shared" si="67"/>
        <v>28654710.221285563</v>
      </c>
      <c r="M168" s="1">
        <f t="shared" si="68"/>
        <v>-2319682.3686512122</v>
      </c>
      <c r="N168" s="1">
        <f t="shared" si="69"/>
        <v>-1133452.9820864068</v>
      </c>
      <c r="O168" s="1">
        <f t="shared" si="70"/>
        <v>87750572.754214972</v>
      </c>
      <c r="P168" s="1">
        <f t="shared" si="71"/>
        <v>28654710.221285563</v>
      </c>
      <c r="Q168">
        <f t="shared" si="76"/>
        <v>2319682.3686512122</v>
      </c>
      <c r="R168">
        <f t="shared" si="77"/>
        <v>1133452.9820864068</v>
      </c>
    </row>
    <row r="169" spans="1:18" x14ac:dyDescent="0.25">
      <c r="A169" s="1">
        <v>135</v>
      </c>
      <c r="B169" s="17">
        <f t="shared" si="61"/>
        <v>16.875</v>
      </c>
      <c r="C169" s="1">
        <f t="shared" si="72"/>
        <v>0</v>
      </c>
      <c r="D169" s="1">
        <f t="shared" si="73"/>
        <v>0</v>
      </c>
      <c r="E169" s="1">
        <f t="shared" si="62"/>
        <v>-4890.8981249999997</v>
      </c>
      <c r="F169" s="1">
        <f t="shared" si="63"/>
        <v>-2354.4</v>
      </c>
      <c r="G169" s="1">
        <f t="shared" si="64"/>
        <v>58875.519726562517</v>
      </c>
      <c r="H169" s="1">
        <f t="shared" si="65"/>
        <v>19129.5</v>
      </c>
      <c r="I169" s="1">
        <f t="shared" si="74"/>
        <v>0</v>
      </c>
      <c r="J169" s="1">
        <f t="shared" si="75"/>
        <v>0</v>
      </c>
      <c r="K169" s="1">
        <f t="shared" si="66"/>
        <v>86855350.49229455</v>
      </c>
      <c r="L169" s="1">
        <f t="shared" si="67"/>
        <v>28220547.94520548</v>
      </c>
      <c r="M169" s="1">
        <f t="shared" si="68"/>
        <v>-2354571.4682560591</v>
      </c>
      <c r="N169" s="1">
        <f t="shared" si="69"/>
        <v>-1133452.9820864068</v>
      </c>
      <c r="O169" s="1">
        <f t="shared" si="70"/>
        <v>86855350.49229455</v>
      </c>
      <c r="P169" s="1">
        <f t="shared" si="71"/>
        <v>28220547.94520548</v>
      </c>
      <c r="Q169">
        <f t="shared" si="76"/>
        <v>2354571.4682560591</v>
      </c>
      <c r="R169">
        <f t="shared" si="77"/>
        <v>1133452.9820864068</v>
      </c>
    </row>
    <row r="170" spans="1:18" x14ac:dyDescent="0.25">
      <c r="A170" s="1">
        <v>136</v>
      </c>
      <c r="B170" s="17">
        <f t="shared" si="61"/>
        <v>17</v>
      </c>
      <c r="C170" s="1">
        <f t="shared" si="72"/>
        <v>0</v>
      </c>
      <c r="D170" s="1">
        <f t="shared" si="73"/>
        <v>0</v>
      </c>
      <c r="E170" s="1">
        <f t="shared" si="62"/>
        <v>-4963.3695000000007</v>
      </c>
      <c r="F170" s="1">
        <f t="shared" si="63"/>
        <v>-2354.4</v>
      </c>
      <c r="G170" s="1">
        <f t="shared" si="64"/>
        <v>58259.627999999997</v>
      </c>
      <c r="H170" s="1">
        <f t="shared" si="65"/>
        <v>18835.199999999997</v>
      </c>
      <c r="I170" s="1">
        <f t="shared" si="74"/>
        <v>0</v>
      </c>
      <c r="J170" s="1">
        <f t="shared" si="75"/>
        <v>0</v>
      </c>
      <c r="K170" s="1">
        <f t="shared" si="66"/>
        <v>85946764.172813475</v>
      </c>
      <c r="L170" s="1">
        <f t="shared" si="67"/>
        <v>27786385.669125393</v>
      </c>
      <c r="M170" s="1">
        <f t="shared" si="68"/>
        <v>-2389460.5678609065</v>
      </c>
      <c r="N170" s="1">
        <f t="shared" si="69"/>
        <v>-1133452.9820864068</v>
      </c>
      <c r="O170" s="1">
        <f t="shared" si="70"/>
        <v>85946764.172813475</v>
      </c>
      <c r="P170" s="1">
        <f t="shared" si="71"/>
        <v>27786385.669125393</v>
      </c>
      <c r="Q170">
        <f t="shared" si="76"/>
        <v>2389460.5678609065</v>
      </c>
      <c r="R170">
        <f t="shared" si="77"/>
        <v>1133452.9820864068</v>
      </c>
    </row>
    <row r="171" spans="1:18" x14ac:dyDescent="0.25">
      <c r="A171" s="1">
        <v>137</v>
      </c>
      <c r="B171" s="17">
        <f t="shared" si="61"/>
        <v>17.125</v>
      </c>
      <c r="C171" s="1">
        <f t="shared" si="72"/>
        <v>0</v>
      </c>
      <c r="D171" s="1">
        <f t="shared" si="73"/>
        <v>0</v>
      </c>
      <c r="E171" s="1">
        <f t="shared" si="62"/>
        <v>-5035.8408749999999</v>
      </c>
      <c r="F171" s="1">
        <f t="shared" si="63"/>
        <v>-2354.4</v>
      </c>
      <c r="G171" s="1">
        <f t="shared" si="64"/>
        <v>57634.67735156251</v>
      </c>
      <c r="H171" s="1">
        <f t="shared" si="65"/>
        <v>18540.899999999998</v>
      </c>
      <c r="I171" s="1">
        <f t="shared" si="74"/>
        <v>0</v>
      </c>
      <c r="J171" s="1">
        <f t="shared" si="75"/>
        <v>0</v>
      </c>
      <c r="K171" s="1">
        <f t="shared" si="66"/>
        <v>85024813.795771882</v>
      </c>
      <c r="L171" s="1">
        <f t="shared" si="67"/>
        <v>27352223.39304531</v>
      </c>
      <c r="M171" s="1">
        <f t="shared" si="68"/>
        <v>-2424349.6674657534</v>
      </c>
      <c r="N171" s="1">
        <f t="shared" si="69"/>
        <v>-1133452.9820864068</v>
      </c>
      <c r="O171" s="1">
        <f t="shared" si="70"/>
        <v>85024813.795771882</v>
      </c>
      <c r="P171" s="1">
        <f t="shared" si="71"/>
        <v>27352223.39304531</v>
      </c>
      <c r="Q171">
        <f t="shared" si="76"/>
        <v>2424349.6674657534</v>
      </c>
      <c r="R171">
        <f t="shared" si="77"/>
        <v>1133452.9820864068</v>
      </c>
    </row>
    <row r="172" spans="1:18" x14ac:dyDescent="0.25">
      <c r="A172" s="1">
        <v>138</v>
      </c>
      <c r="B172" s="17">
        <f t="shared" si="61"/>
        <v>17.25</v>
      </c>
      <c r="C172" s="1">
        <f t="shared" si="72"/>
        <v>0</v>
      </c>
      <c r="D172" s="1">
        <f t="shared" si="73"/>
        <v>0</v>
      </c>
      <c r="E172" s="1">
        <f t="shared" si="62"/>
        <v>-5108.312249999999</v>
      </c>
      <c r="F172" s="1">
        <f t="shared" si="63"/>
        <v>-2354.4</v>
      </c>
      <c r="G172" s="1">
        <f t="shared" si="64"/>
        <v>57000.667781249998</v>
      </c>
      <c r="H172" s="1">
        <f t="shared" si="65"/>
        <v>18246.599999999999</v>
      </c>
      <c r="I172" s="1">
        <f t="shared" si="74"/>
        <v>0</v>
      </c>
      <c r="J172" s="1">
        <f t="shared" si="75"/>
        <v>0</v>
      </c>
      <c r="K172" s="1">
        <f t="shared" si="66"/>
        <v>84089499.361169651</v>
      </c>
      <c r="L172" s="1">
        <f t="shared" si="67"/>
        <v>26918061.116965223</v>
      </c>
      <c r="M172" s="1">
        <f t="shared" si="68"/>
        <v>-2459238.7670706003</v>
      </c>
      <c r="N172" s="1">
        <f t="shared" si="69"/>
        <v>-1133452.9820864068</v>
      </c>
      <c r="O172" s="1">
        <f t="shared" si="70"/>
        <v>84089499.361169651</v>
      </c>
      <c r="P172" s="1">
        <f t="shared" si="71"/>
        <v>26918061.116965223</v>
      </c>
      <c r="Q172">
        <f t="shared" si="76"/>
        <v>2459238.7670706003</v>
      </c>
      <c r="R172">
        <f t="shared" si="77"/>
        <v>1133452.9820864068</v>
      </c>
    </row>
    <row r="173" spans="1:18" x14ac:dyDescent="0.25">
      <c r="A173" s="1">
        <v>139</v>
      </c>
      <c r="B173" s="17">
        <f t="shared" si="61"/>
        <v>17.375</v>
      </c>
      <c r="C173" s="1">
        <f t="shared" si="72"/>
        <v>0</v>
      </c>
      <c r="D173" s="1">
        <f t="shared" si="73"/>
        <v>0</v>
      </c>
      <c r="E173" s="1">
        <f t="shared" si="62"/>
        <v>-5180.7836249999982</v>
      </c>
      <c r="F173" s="1">
        <f t="shared" si="63"/>
        <v>-2354.4</v>
      </c>
      <c r="G173" s="1">
        <f t="shared" si="64"/>
        <v>56357.59928906252</v>
      </c>
      <c r="H173" s="1">
        <f t="shared" si="65"/>
        <v>17952.3</v>
      </c>
      <c r="I173" s="1">
        <f t="shared" si="74"/>
        <v>0</v>
      </c>
      <c r="J173" s="1">
        <f t="shared" si="75"/>
        <v>0</v>
      </c>
      <c r="K173" s="1">
        <f t="shared" si="66"/>
        <v>83140820.869006887</v>
      </c>
      <c r="L173" s="1">
        <f t="shared" si="67"/>
        <v>26483898.84088514</v>
      </c>
      <c r="M173" s="1">
        <f t="shared" si="68"/>
        <v>-2494127.8666754467</v>
      </c>
      <c r="N173" s="1">
        <f t="shared" si="69"/>
        <v>-1133452.9820864068</v>
      </c>
      <c r="O173" s="1">
        <f t="shared" si="70"/>
        <v>83140820.869006887</v>
      </c>
      <c r="P173" s="1">
        <f t="shared" si="71"/>
        <v>26483898.84088514</v>
      </c>
      <c r="Q173">
        <f t="shared" si="76"/>
        <v>2494127.8666754467</v>
      </c>
      <c r="R173">
        <f t="shared" si="77"/>
        <v>1133452.9820864068</v>
      </c>
    </row>
    <row r="174" spans="1:18" x14ac:dyDescent="0.25">
      <c r="A174" s="1">
        <v>140</v>
      </c>
      <c r="B174" s="17">
        <f t="shared" si="61"/>
        <v>17.5</v>
      </c>
      <c r="C174" s="1">
        <f t="shared" si="72"/>
        <v>0</v>
      </c>
      <c r="D174" s="1">
        <f t="shared" si="73"/>
        <v>0</v>
      </c>
      <c r="E174" s="1">
        <f t="shared" si="62"/>
        <v>-5253.2549999999992</v>
      </c>
      <c r="F174" s="1">
        <f t="shared" si="63"/>
        <v>-2354.4</v>
      </c>
      <c r="G174" s="1">
        <f t="shared" si="64"/>
        <v>55705.471875000017</v>
      </c>
      <c r="H174" s="1">
        <f t="shared" si="65"/>
        <v>17658</v>
      </c>
      <c r="I174" s="1">
        <f t="shared" si="74"/>
        <v>0</v>
      </c>
      <c r="J174" s="1">
        <f t="shared" si="75"/>
        <v>0</v>
      </c>
      <c r="K174" s="1">
        <f t="shared" si="66"/>
        <v>82178778.319283485</v>
      </c>
      <c r="L174" s="1">
        <f t="shared" si="67"/>
        <v>26049736.564805057</v>
      </c>
      <c r="M174" s="1">
        <f t="shared" si="68"/>
        <v>-2529016.9662802946</v>
      </c>
      <c r="N174" s="1">
        <f t="shared" si="69"/>
        <v>-1133452.9820864068</v>
      </c>
      <c r="O174" s="1">
        <f t="shared" si="70"/>
        <v>82178778.319283485</v>
      </c>
      <c r="P174" s="1">
        <f t="shared" si="71"/>
        <v>26049736.564805057</v>
      </c>
      <c r="Q174">
        <f t="shared" si="76"/>
        <v>2529016.9662802946</v>
      </c>
      <c r="R174">
        <f t="shared" si="77"/>
        <v>1133452.9820864068</v>
      </c>
    </row>
    <row r="175" spans="1:18" x14ac:dyDescent="0.25">
      <c r="A175" s="1">
        <v>141</v>
      </c>
      <c r="B175" s="17">
        <f t="shared" si="61"/>
        <v>17.625</v>
      </c>
      <c r="C175" s="1">
        <f t="shared" si="72"/>
        <v>0</v>
      </c>
      <c r="D175" s="1">
        <f t="shared" si="73"/>
        <v>0</v>
      </c>
      <c r="E175" s="1">
        <f t="shared" si="62"/>
        <v>-5325.7263750000002</v>
      </c>
      <c r="F175" s="1">
        <f t="shared" si="63"/>
        <v>-2354.4</v>
      </c>
      <c r="G175" s="1">
        <f t="shared" si="64"/>
        <v>55044.28553906249</v>
      </c>
      <c r="H175" s="1">
        <f t="shared" si="65"/>
        <v>17363.699999999997</v>
      </c>
      <c r="I175" s="1">
        <f t="shared" si="74"/>
        <v>0</v>
      </c>
      <c r="J175" s="1">
        <f t="shared" si="75"/>
        <v>0</v>
      </c>
      <c r="K175" s="1">
        <f t="shared" si="66"/>
        <v>81203371.711999461</v>
      </c>
      <c r="L175" s="1">
        <f t="shared" si="67"/>
        <v>25615574.28872497</v>
      </c>
      <c r="M175" s="1">
        <f t="shared" si="68"/>
        <v>-2563906.0658851424</v>
      </c>
      <c r="N175" s="1">
        <f t="shared" si="69"/>
        <v>-1133452.9820864068</v>
      </c>
      <c r="O175" s="1">
        <f t="shared" si="70"/>
        <v>81203371.711999461</v>
      </c>
      <c r="P175" s="1">
        <f t="shared" si="71"/>
        <v>25615574.28872497</v>
      </c>
      <c r="Q175">
        <f t="shared" si="76"/>
        <v>2563906.0658851424</v>
      </c>
      <c r="R175">
        <f t="shared" si="77"/>
        <v>1133452.9820864068</v>
      </c>
    </row>
    <row r="176" spans="1:18" x14ac:dyDescent="0.25">
      <c r="A176" s="1">
        <v>142</v>
      </c>
      <c r="B176" s="17">
        <f t="shared" si="61"/>
        <v>17.75</v>
      </c>
      <c r="C176" s="1">
        <f t="shared" si="72"/>
        <v>0</v>
      </c>
      <c r="D176" s="1">
        <f t="shared" si="73"/>
        <v>0</v>
      </c>
      <c r="E176" s="1">
        <f t="shared" si="62"/>
        <v>-5398.1977500000012</v>
      </c>
      <c r="F176" s="1">
        <f t="shared" si="63"/>
        <v>-2354.4</v>
      </c>
      <c r="G176" s="1">
        <f t="shared" si="64"/>
        <v>54374.040281250011</v>
      </c>
      <c r="H176" s="1">
        <f t="shared" si="65"/>
        <v>17069.399999999998</v>
      </c>
      <c r="I176" s="1">
        <f t="shared" si="74"/>
        <v>0</v>
      </c>
      <c r="J176" s="1">
        <f t="shared" si="75"/>
        <v>0</v>
      </c>
      <c r="K176" s="1">
        <f t="shared" si="66"/>
        <v>80214601.047154918</v>
      </c>
      <c r="L176" s="1">
        <f t="shared" si="67"/>
        <v>25181412.012644887</v>
      </c>
      <c r="M176" s="1">
        <f t="shared" si="68"/>
        <v>-2598795.1654899903</v>
      </c>
      <c r="N176" s="1">
        <f t="shared" si="69"/>
        <v>-1133452.9820864068</v>
      </c>
      <c r="O176" s="1">
        <f t="shared" si="70"/>
        <v>80214601.047154918</v>
      </c>
      <c r="P176" s="1">
        <f t="shared" si="71"/>
        <v>25181412.012644887</v>
      </c>
      <c r="Q176">
        <f t="shared" si="76"/>
        <v>2598795.1654899903</v>
      </c>
      <c r="R176">
        <f t="shared" si="77"/>
        <v>1133452.9820864068</v>
      </c>
    </row>
    <row r="177" spans="1:18" x14ac:dyDescent="0.25">
      <c r="A177" s="1">
        <v>143</v>
      </c>
      <c r="B177" s="17">
        <f t="shared" si="61"/>
        <v>17.875</v>
      </c>
      <c r="C177" s="1">
        <f t="shared" si="72"/>
        <v>0</v>
      </c>
      <c r="D177" s="1">
        <f t="shared" si="73"/>
        <v>0</v>
      </c>
      <c r="E177" s="1">
        <f t="shared" si="62"/>
        <v>-5470.6691250000003</v>
      </c>
      <c r="F177" s="1">
        <f t="shared" si="63"/>
        <v>-2354.4</v>
      </c>
      <c r="G177" s="1">
        <f t="shared" si="64"/>
        <v>53694.736101562507</v>
      </c>
      <c r="H177" s="1">
        <f t="shared" si="65"/>
        <v>16775.099999999999</v>
      </c>
      <c r="I177" s="1">
        <f t="shared" si="74"/>
        <v>0</v>
      </c>
      <c r="J177" s="1">
        <f t="shared" si="75"/>
        <v>0</v>
      </c>
      <c r="K177" s="1">
        <f t="shared" si="66"/>
        <v>79212466.324749738</v>
      </c>
      <c r="L177" s="1">
        <f t="shared" si="67"/>
        <v>24747249.7365648</v>
      </c>
      <c r="M177" s="1">
        <f t="shared" si="68"/>
        <v>-2633684.2650948367</v>
      </c>
      <c r="N177" s="1">
        <f t="shared" si="69"/>
        <v>-1133452.9820864068</v>
      </c>
      <c r="O177" s="1">
        <f t="shared" si="70"/>
        <v>79212466.324749738</v>
      </c>
      <c r="P177" s="1">
        <f t="shared" si="71"/>
        <v>24747249.7365648</v>
      </c>
      <c r="Q177">
        <f t="shared" si="76"/>
        <v>2633684.2650948367</v>
      </c>
      <c r="R177">
        <f t="shared" si="77"/>
        <v>1133452.9820864068</v>
      </c>
    </row>
    <row r="178" spans="1:18" x14ac:dyDescent="0.25">
      <c r="A178" s="1">
        <v>144</v>
      </c>
      <c r="B178" s="17">
        <f t="shared" si="61"/>
        <v>18</v>
      </c>
      <c r="C178" s="1">
        <f t="shared" si="72"/>
        <v>0</v>
      </c>
      <c r="D178" s="1">
        <f t="shared" si="73"/>
        <v>0</v>
      </c>
      <c r="E178" s="1">
        <f t="shared" si="62"/>
        <v>-5543.1404999999995</v>
      </c>
      <c r="F178" s="1">
        <f t="shared" si="63"/>
        <v>-2354.4</v>
      </c>
      <c r="G178" s="1">
        <f t="shared" si="64"/>
        <v>53006.373000000021</v>
      </c>
      <c r="H178" s="1">
        <f t="shared" si="65"/>
        <v>16480.8</v>
      </c>
      <c r="I178" s="1">
        <f t="shared" si="74"/>
        <v>0</v>
      </c>
      <c r="J178" s="1">
        <f t="shared" si="75"/>
        <v>0</v>
      </c>
      <c r="K178" s="1">
        <f t="shared" si="66"/>
        <v>78196967.544784009</v>
      </c>
      <c r="L178" s="1">
        <f t="shared" si="67"/>
        <v>24313087.460484717</v>
      </c>
      <c r="M178" s="1">
        <f t="shared" si="68"/>
        <v>-2668573.3646996836</v>
      </c>
      <c r="N178" s="1">
        <f t="shared" si="69"/>
        <v>-1133452.9820864068</v>
      </c>
      <c r="O178" s="1">
        <f t="shared" si="70"/>
        <v>78196967.544784009</v>
      </c>
      <c r="P178" s="1">
        <f t="shared" si="71"/>
        <v>24313087.460484717</v>
      </c>
      <c r="Q178">
        <f t="shared" si="76"/>
        <v>2668573.3646996836</v>
      </c>
      <c r="R178">
        <f t="shared" si="77"/>
        <v>1133452.9820864068</v>
      </c>
    </row>
    <row r="179" spans="1:18" x14ac:dyDescent="0.25">
      <c r="A179" s="1">
        <v>145</v>
      </c>
      <c r="B179" s="17">
        <f t="shared" si="61"/>
        <v>18.125</v>
      </c>
      <c r="C179" s="1">
        <f t="shared" si="72"/>
        <v>0</v>
      </c>
      <c r="D179" s="1">
        <f t="shared" si="73"/>
        <v>0</v>
      </c>
      <c r="E179" s="1">
        <f t="shared" si="62"/>
        <v>-5615.6118749999987</v>
      </c>
      <c r="F179" s="1">
        <f t="shared" si="63"/>
        <v>-2354.4</v>
      </c>
      <c r="G179" s="1">
        <f t="shared" si="64"/>
        <v>52308.950976562512</v>
      </c>
      <c r="H179" s="1">
        <f t="shared" si="65"/>
        <v>16186.5</v>
      </c>
      <c r="I179" s="1">
        <f t="shared" si="74"/>
        <v>0</v>
      </c>
      <c r="J179" s="1">
        <f t="shared" si="75"/>
        <v>0</v>
      </c>
      <c r="K179" s="1">
        <f t="shared" si="66"/>
        <v>77168104.707257658</v>
      </c>
      <c r="L179" s="1">
        <f t="shared" si="67"/>
        <v>23878925.184404638</v>
      </c>
      <c r="M179" s="1">
        <f t="shared" si="68"/>
        <v>-2703462.4643045301</v>
      </c>
      <c r="N179" s="1">
        <f t="shared" si="69"/>
        <v>-1133452.9820864068</v>
      </c>
      <c r="O179" s="1">
        <f t="shared" si="70"/>
        <v>77168104.707257658</v>
      </c>
      <c r="P179" s="1">
        <f t="shared" si="71"/>
        <v>23878925.184404638</v>
      </c>
      <c r="Q179">
        <f t="shared" si="76"/>
        <v>2703462.4643045301</v>
      </c>
      <c r="R179">
        <f t="shared" si="77"/>
        <v>1133452.9820864068</v>
      </c>
    </row>
    <row r="180" spans="1:18" x14ac:dyDescent="0.25">
      <c r="A180" s="1">
        <v>146</v>
      </c>
      <c r="B180" s="17">
        <f t="shared" si="61"/>
        <v>18.25</v>
      </c>
      <c r="C180" s="1">
        <f t="shared" si="72"/>
        <v>0</v>
      </c>
      <c r="D180" s="1">
        <f t="shared" si="73"/>
        <v>0</v>
      </c>
      <c r="E180" s="1">
        <f t="shared" si="62"/>
        <v>-5688.0832499999997</v>
      </c>
      <c r="F180" s="1">
        <f t="shared" si="63"/>
        <v>-2354.4</v>
      </c>
      <c r="G180" s="1">
        <f t="shared" si="64"/>
        <v>51602.470031249992</v>
      </c>
      <c r="H180" s="1">
        <f t="shared" si="65"/>
        <v>15892.199999999997</v>
      </c>
      <c r="I180" s="1">
        <f t="shared" si="74"/>
        <v>0</v>
      </c>
      <c r="J180" s="1">
        <f t="shared" si="75"/>
        <v>0</v>
      </c>
      <c r="K180" s="1">
        <f t="shared" si="66"/>
        <v>76125877.812170699</v>
      </c>
      <c r="L180" s="1">
        <f t="shared" si="67"/>
        <v>23444762.908324547</v>
      </c>
      <c r="M180" s="1">
        <f t="shared" si="68"/>
        <v>-2738351.5639093779</v>
      </c>
      <c r="N180" s="1">
        <f t="shared" si="69"/>
        <v>-1133452.9820864068</v>
      </c>
      <c r="O180" s="1">
        <f t="shared" si="70"/>
        <v>76125877.812170699</v>
      </c>
      <c r="P180" s="1">
        <f t="shared" si="71"/>
        <v>23444762.908324547</v>
      </c>
      <c r="Q180">
        <f t="shared" si="76"/>
        <v>2738351.5639093779</v>
      </c>
      <c r="R180">
        <f t="shared" si="77"/>
        <v>1133452.9820864068</v>
      </c>
    </row>
    <row r="181" spans="1:18" x14ac:dyDescent="0.25">
      <c r="A181" s="1">
        <v>147</v>
      </c>
      <c r="B181" s="17">
        <f t="shared" si="61"/>
        <v>18.375</v>
      </c>
      <c r="C181" s="1">
        <f t="shared" si="72"/>
        <v>0</v>
      </c>
      <c r="D181" s="1">
        <f t="shared" si="73"/>
        <v>0</v>
      </c>
      <c r="E181" s="1">
        <f t="shared" si="62"/>
        <v>-5760.5546250000007</v>
      </c>
      <c r="F181" s="1">
        <f t="shared" si="63"/>
        <v>-2354.4</v>
      </c>
      <c r="G181" s="1">
        <f t="shared" si="64"/>
        <v>50886.930164062491</v>
      </c>
      <c r="H181" s="1">
        <f t="shared" si="65"/>
        <v>15597.899999999998</v>
      </c>
      <c r="I181" s="1">
        <f t="shared" si="74"/>
        <v>0</v>
      </c>
      <c r="J181" s="1">
        <f t="shared" si="75"/>
        <v>0</v>
      </c>
      <c r="K181" s="1">
        <f t="shared" si="66"/>
        <v>75070286.859523177</v>
      </c>
      <c r="L181" s="1">
        <f t="shared" si="67"/>
        <v>23010600.632244464</v>
      </c>
      <c r="M181" s="1">
        <f t="shared" si="68"/>
        <v>-2773240.6635142257</v>
      </c>
      <c r="N181" s="1">
        <f t="shared" si="69"/>
        <v>-1133452.9820864068</v>
      </c>
      <c r="O181" s="1">
        <f t="shared" si="70"/>
        <v>75070286.859523177</v>
      </c>
      <c r="P181" s="1">
        <f t="shared" si="71"/>
        <v>23010600.632244464</v>
      </c>
      <c r="Q181">
        <f t="shared" si="76"/>
        <v>2773240.6635142257</v>
      </c>
      <c r="R181">
        <f t="shared" si="77"/>
        <v>1133452.9820864068</v>
      </c>
    </row>
    <row r="182" spans="1:18" x14ac:dyDescent="0.25">
      <c r="A182" s="1">
        <v>148</v>
      </c>
      <c r="B182" s="17">
        <f t="shared" si="61"/>
        <v>18.5</v>
      </c>
      <c r="C182" s="1">
        <f t="shared" si="72"/>
        <v>0</v>
      </c>
      <c r="D182" s="1">
        <f t="shared" si="73"/>
        <v>0</v>
      </c>
      <c r="E182" s="1">
        <f t="shared" si="62"/>
        <v>-5833.0260000000017</v>
      </c>
      <c r="F182" s="1">
        <f t="shared" si="63"/>
        <v>-2354.4</v>
      </c>
      <c r="G182" s="1">
        <f t="shared" si="64"/>
        <v>50162.331375000009</v>
      </c>
      <c r="H182" s="1">
        <f t="shared" si="65"/>
        <v>15303.599999999999</v>
      </c>
      <c r="I182" s="1">
        <f t="shared" si="74"/>
        <v>0</v>
      </c>
      <c r="J182" s="1">
        <f t="shared" si="75"/>
        <v>0</v>
      </c>
      <c r="K182" s="1">
        <f t="shared" si="66"/>
        <v>74001331.849315077</v>
      </c>
      <c r="L182" s="1">
        <f t="shared" si="67"/>
        <v>22576438.356164381</v>
      </c>
      <c r="M182" s="1">
        <f t="shared" si="68"/>
        <v>-2808129.7631190731</v>
      </c>
      <c r="N182" s="1">
        <f t="shared" si="69"/>
        <v>-1133452.9820864068</v>
      </c>
      <c r="O182" s="1">
        <f t="shared" si="70"/>
        <v>74001331.849315077</v>
      </c>
      <c r="P182" s="1">
        <f t="shared" si="71"/>
        <v>22576438.356164381</v>
      </c>
      <c r="Q182">
        <f t="shared" si="76"/>
        <v>2808129.7631190731</v>
      </c>
      <c r="R182">
        <f t="shared" si="77"/>
        <v>1133452.9820864068</v>
      </c>
    </row>
    <row r="183" spans="1:18" x14ac:dyDescent="0.25">
      <c r="A183" s="1">
        <v>149</v>
      </c>
      <c r="B183" s="17">
        <f t="shared" si="61"/>
        <v>18.625</v>
      </c>
      <c r="C183" s="1">
        <f t="shared" si="72"/>
        <v>0</v>
      </c>
      <c r="D183" s="1">
        <f t="shared" si="73"/>
        <v>0</v>
      </c>
      <c r="E183" s="1">
        <f t="shared" si="62"/>
        <v>-5905.497374999999</v>
      </c>
      <c r="F183" s="1">
        <f t="shared" si="63"/>
        <v>-2354.4</v>
      </c>
      <c r="G183" s="1">
        <f t="shared" si="64"/>
        <v>49428.673664062502</v>
      </c>
      <c r="H183" s="1">
        <f t="shared" si="65"/>
        <v>15009.3</v>
      </c>
      <c r="I183" s="1">
        <f t="shared" si="74"/>
        <v>0</v>
      </c>
      <c r="J183" s="1">
        <f t="shared" si="75"/>
        <v>0</v>
      </c>
      <c r="K183" s="1">
        <f t="shared" si="66"/>
        <v>72919012.781546369</v>
      </c>
      <c r="L183" s="1">
        <f t="shared" si="67"/>
        <v>22142276.080084298</v>
      </c>
      <c r="M183" s="1">
        <f t="shared" si="68"/>
        <v>-2843018.8627239196</v>
      </c>
      <c r="N183" s="1">
        <f t="shared" si="69"/>
        <v>-1133452.9820864068</v>
      </c>
      <c r="O183" s="1">
        <f t="shared" si="70"/>
        <v>72919012.781546369</v>
      </c>
      <c r="P183" s="1">
        <f t="shared" si="71"/>
        <v>22142276.080084298</v>
      </c>
      <c r="Q183">
        <f t="shared" si="76"/>
        <v>2843018.8627239196</v>
      </c>
      <c r="R183">
        <f t="shared" si="77"/>
        <v>1133452.9820864068</v>
      </c>
    </row>
    <row r="184" spans="1:18" x14ac:dyDescent="0.25">
      <c r="A184" s="1">
        <v>150</v>
      </c>
      <c r="B184" s="17">
        <f t="shared" si="61"/>
        <v>18.75</v>
      </c>
      <c r="C184" s="1">
        <f t="shared" si="72"/>
        <v>0</v>
      </c>
      <c r="D184" s="1">
        <f t="shared" si="73"/>
        <v>0</v>
      </c>
      <c r="E184" s="1">
        <f t="shared" si="62"/>
        <v>-5977.96875</v>
      </c>
      <c r="F184" s="1">
        <f t="shared" si="63"/>
        <v>-2354.4</v>
      </c>
      <c r="G184" s="1">
        <f t="shared" si="64"/>
        <v>48685.957031250015</v>
      </c>
      <c r="H184" s="1">
        <f t="shared" si="65"/>
        <v>14715</v>
      </c>
      <c r="I184" s="1">
        <f t="shared" si="74"/>
        <v>0</v>
      </c>
      <c r="J184" s="1">
        <f t="shared" si="75"/>
        <v>0</v>
      </c>
      <c r="K184" s="1">
        <f t="shared" si="66"/>
        <v>71823329.656217098</v>
      </c>
      <c r="L184" s="1">
        <f t="shared" si="67"/>
        <v>21708113.804004215</v>
      </c>
      <c r="M184" s="1">
        <f t="shared" si="68"/>
        <v>-2877907.9623287669</v>
      </c>
      <c r="N184" s="1">
        <f t="shared" si="69"/>
        <v>-1133452.9820864068</v>
      </c>
      <c r="O184" s="1">
        <f t="shared" si="70"/>
        <v>71823329.656217098</v>
      </c>
      <c r="P184" s="1">
        <f t="shared" si="71"/>
        <v>21708113.804004215</v>
      </c>
      <c r="Q184">
        <f t="shared" si="76"/>
        <v>2877907.9623287669</v>
      </c>
      <c r="R184">
        <f t="shared" si="77"/>
        <v>1133452.9820864068</v>
      </c>
    </row>
    <row r="185" spans="1:18" x14ac:dyDescent="0.25">
      <c r="A185" s="1">
        <v>151</v>
      </c>
      <c r="B185" s="17">
        <f t="shared" si="61"/>
        <v>18.875</v>
      </c>
      <c r="C185" s="1">
        <f t="shared" si="72"/>
        <v>0</v>
      </c>
      <c r="D185" s="1">
        <f t="shared" si="73"/>
        <v>0</v>
      </c>
      <c r="E185" s="1">
        <f t="shared" si="62"/>
        <v>-6050.4401249999992</v>
      </c>
      <c r="F185" s="1">
        <f t="shared" si="63"/>
        <v>-2354.4</v>
      </c>
      <c r="G185" s="1">
        <f t="shared" si="64"/>
        <v>47934.181476562517</v>
      </c>
      <c r="H185" s="1">
        <f t="shared" si="65"/>
        <v>14420.699999999997</v>
      </c>
      <c r="I185" s="1">
        <f t="shared" si="74"/>
        <v>0</v>
      </c>
      <c r="J185" s="1">
        <f t="shared" si="75"/>
        <v>0</v>
      </c>
      <c r="K185" s="1">
        <f t="shared" si="66"/>
        <v>70714282.473327219</v>
      </c>
      <c r="L185" s="1">
        <f t="shared" si="67"/>
        <v>21273951.527924124</v>
      </c>
      <c r="M185" s="1">
        <f t="shared" si="68"/>
        <v>-2912797.0619336143</v>
      </c>
      <c r="N185" s="1">
        <f t="shared" si="69"/>
        <v>-1133452.9820864068</v>
      </c>
      <c r="O185" s="1">
        <f t="shared" si="70"/>
        <v>70714282.473327219</v>
      </c>
      <c r="P185" s="1">
        <f t="shared" si="71"/>
        <v>21273951.527924124</v>
      </c>
      <c r="Q185">
        <f t="shared" si="76"/>
        <v>2912797.0619336143</v>
      </c>
      <c r="R185">
        <f t="shared" si="77"/>
        <v>1133452.9820864068</v>
      </c>
    </row>
    <row r="186" spans="1:18" x14ac:dyDescent="0.25">
      <c r="A186" s="1">
        <v>152</v>
      </c>
      <c r="B186" s="17">
        <f t="shared" si="61"/>
        <v>19</v>
      </c>
      <c r="C186" s="1">
        <f t="shared" si="72"/>
        <v>0</v>
      </c>
      <c r="D186" s="1">
        <f t="shared" si="73"/>
        <v>0</v>
      </c>
      <c r="E186" s="1">
        <f t="shared" si="62"/>
        <v>-6122.9115000000002</v>
      </c>
      <c r="F186" s="1">
        <f t="shared" si="63"/>
        <v>-2354.4</v>
      </c>
      <c r="G186" s="1">
        <f t="shared" si="64"/>
        <v>47173.346999999994</v>
      </c>
      <c r="H186" s="1">
        <f t="shared" si="65"/>
        <v>14126.399999999998</v>
      </c>
      <c r="I186" s="1">
        <f t="shared" si="74"/>
        <v>0</v>
      </c>
      <c r="J186" s="1">
        <f t="shared" si="75"/>
        <v>0</v>
      </c>
      <c r="K186" s="1">
        <f t="shared" si="66"/>
        <v>69591871.232876703</v>
      </c>
      <c r="L186" s="1">
        <f t="shared" si="67"/>
        <v>20839789.251844045</v>
      </c>
      <c r="M186" s="1">
        <f t="shared" si="68"/>
        <v>-2947686.1615384617</v>
      </c>
      <c r="N186" s="1">
        <f t="shared" si="69"/>
        <v>-1133452.9820864068</v>
      </c>
      <c r="O186" s="1">
        <f t="shared" si="70"/>
        <v>69591871.232876703</v>
      </c>
      <c r="P186" s="1">
        <f t="shared" si="71"/>
        <v>20839789.251844045</v>
      </c>
      <c r="Q186">
        <f t="shared" si="76"/>
        <v>2947686.1615384617</v>
      </c>
      <c r="R186">
        <f t="shared" si="77"/>
        <v>1133452.9820864068</v>
      </c>
    </row>
    <row r="187" spans="1:18" x14ac:dyDescent="0.25">
      <c r="A187" s="1">
        <v>153</v>
      </c>
      <c r="B187" s="17">
        <f t="shared" si="61"/>
        <v>19.125</v>
      </c>
      <c r="C187" s="1">
        <f t="shared" si="72"/>
        <v>0</v>
      </c>
      <c r="D187" s="1">
        <f t="shared" si="73"/>
        <v>0</v>
      </c>
      <c r="E187" s="1">
        <f t="shared" si="62"/>
        <v>-6195.3828750000011</v>
      </c>
      <c r="F187" s="1">
        <f t="shared" si="63"/>
        <v>-2354.4</v>
      </c>
      <c r="G187" s="1">
        <f t="shared" si="64"/>
        <v>46403.453601562491</v>
      </c>
      <c r="H187" s="1">
        <f t="shared" si="65"/>
        <v>13832.099999999999</v>
      </c>
      <c r="I187" s="1">
        <f t="shared" si="74"/>
        <v>0</v>
      </c>
      <c r="J187" s="1">
        <f t="shared" si="75"/>
        <v>0</v>
      </c>
      <c r="K187" s="1">
        <f t="shared" si="66"/>
        <v>68456095.934865639</v>
      </c>
      <c r="L187" s="1">
        <f t="shared" si="67"/>
        <v>20405626.975763962</v>
      </c>
      <c r="M187" s="1">
        <f t="shared" si="68"/>
        <v>-2982575.2611433091</v>
      </c>
      <c r="N187" s="1">
        <f t="shared" si="69"/>
        <v>-1133452.9820864068</v>
      </c>
      <c r="O187" s="1">
        <f t="shared" si="70"/>
        <v>68456095.934865639</v>
      </c>
      <c r="P187" s="1">
        <f t="shared" si="71"/>
        <v>20405626.975763962</v>
      </c>
      <c r="Q187">
        <f t="shared" si="76"/>
        <v>2982575.2611433091</v>
      </c>
      <c r="R187">
        <f t="shared" si="77"/>
        <v>1133452.9820864068</v>
      </c>
    </row>
    <row r="188" spans="1:18" x14ac:dyDescent="0.25">
      <c r="A188" s="1">
        <v>154</v>
      </c>
      <c r="B188" s="17">
        <f t="shared" si="61"/>
        <v>19.25</v>
      </c>
      <c r="C188" s="1">
        <f t="shared" si="72"/>
        <v>0</v>
      </c>
      <c r="D188" s="1">
        <f t="shared" si="73"/>
        <v>0</v>
      </c>
      <c r="E188" s="1">
        <f t="shared" si="62"/>
        <v>-6267.8542499999985</v>
      </c>
      <c r="F188" s="1">
        <f t="shared" si="63"/>
        <v>-2354.4</v>
      </c>
      <c r="G188" s="1">
        <f t="shared" si="64"/>
        <v>45624.501281250006</v>
      </c>
      <c r="H188" s="1">
        <f t="shared" si="65"/>
        <v>13537.8</v>
      </c>
      <c r="I188" s="1">
        <f t="shared" si="74"/>
        <v>0</v>
      </c>
      <c r="J188" s="1">
        <f t="shared" si="75"/>
        <v>0</v>
      </c>
      <c r="K188" s="1">
        <f t="shared" si="66"/>
        <v>67306956.579294011</v>
      </c>
      <c r="L188" s="1">
        <f t="shared" si="67"/>
        <v>19971464.699683879</v>
      </c>
      <c r="M188" s="1">
        <f t="shared" si="68"/>
        <v>-3017464.3607481555</v>
      </c>
      <c r="N188" s="1">
        <f t="shared" si="69"/>
        <v>-1133452.9820864068</v>
      </c>
      <c r="O188" s="1">
        <f t="shared" si="70"/>
        <v>67306956.579294011</v>
      </c>
      <c r="P188" s="1">
        <f t="shared" si="71"/>
        <v>19971464.699683879</v>
      </c>
      <c r="Q188">
        <f t="shared" si="76"/>
        <v>3017464.3607481555</v>
      </c>
      <c r="R188">
        <f t="shared" si="77"/>
        <v>1133452.9820864068</v>
      </c>
    </row>
    <row r="189" spans="1:18" x14ac:dyDescent="0.25">
      <c r="A189" s="1">
        <v>155</v>
      </c>
      <c r="B189" s="17">
        <f t="shared" si="61"/>
        <v>19.375</v>
      </c>
      <c r="C189" s="1">
        <f t="shared" si="72"/>
        <v>0</v>
      </c>
      <c r="D189" s="1">
        <f t="shared" si="73"/>
        <v>0</v>
      </c>
      <c r="E189" s="1">
        <f t="shared" si="62"/>
        <v>-6340.3256249999995</v>
      </c>
      <c r="F189" s="1">
        <f t="shared" si="63"/>
        <v>-2354.4</v>
      </c>
      <c r="G189" s="1">
        <f t="shared" si="64"/>
        <v>44836.490039062526</v>
      </c>
      <c r="H189" s="1">
        <f t="shared" si="65"/>
        <v>13243.5</v>
      </c>
      <c r="I189" s="1">
        <f t="shared" si="74"/>
        <v>0</v>
      </c>
      <c r="J189" s="1">
        <f t="shared" si="75"/>
        <v>0</v>
      </c>
      <c r="K189" s="1">
        <f t="shared" si="66"/>
        <v>66144453.166161783</v>
      </c>
      <c r="L189" s="1">
        <f t="shared" si="67"/>
        <v>19537302.423603795</v>
      </c>
      <c r="M189" s="1">
        <f t="shared" si="68"/>
        <v>-3052353.4603530029</v>
      </c>
      <c r="N189" s="1">
        <f t="shared" si="69"/>
        <v>-1133452.9820864068</v>
      </c>
      <c r="O189" s="1">
        <f t="shared" si="70"/>
        <v>66144453.166161783</v>
      </c>
      <c r="P189" s="1">
        <f t="shared" si="71"/>
        <v>19537302.423603795</v>
      </c>
      <c r="Q189">
        <f t="shared" si="76"/>
        <v>3052353.4603530029</v>
      </c>
      <c r="R189">
        <f t="shared" si="77"/>
        <v>1133452.9820864068</v>
      </c>
    </row>
    <row r="190" spans="1:18" x14ac:dyDescent="0.25">
      <c r="A190" s="1">
        <v>156</v>
      </c>
      <c r="B190" s="17">
        <f t="shared" si="61"/>
        <v>19.5</v>
      </c>
      <c r="C190" s="1">
        <f t="shared" si="72"/>
        <v>0</v>
      </c>
      <c r="D190" s="1">
        <f t="shared" si="73"/>
        <v>0</v>
      </c>
      <c r="E190" s="1">
        <f t="shared" si="62"/>
        <v>-6412.7970000000005</v>
      </c>
      <c r="F190" s="1">
        <f t="shared" si="63"/>
        <v>-2354.4</v>
      </c>
      <c r="G190" s="1">
        <f t="shared" si="64"/>
        <v>44039.419875000021</v>
      </c>
      <c r="H190" s="1">
        <f t="shared" si="65"/>
        <v>12949.199999999997</v>
      </c>
      <c r="I190" s="1">
        <f t="shared" si="74"/>
        <v>0</v>
      </c>
      <c r="J190" s="1">
        <f t="shared" si="75"/>
        <v>0</v>
      </c>
      <c r="K190" s="1">
        <f t="shared" si="66"/>
        <v>64968585.695468947</v>
      </c>
      <c r="L190" s="1">
        <f t="shared" si="67"/>
        <v>19103140.147523705</v>
      </c>
      <c r="M190" s="1">
        <f t="shared" si="68"/>
        <v>-3087242.5599578503</v>
      </c>
      <c r="N190" s="1">
        <f t="shared" si="69"/>
        <v>-1133452.9820864068</v>
      </c>
      <c r="O190" s="1">
        <f t="shared" si="70"/>
        <v>64968585.695468947</v>
      </c>
      <c r="P190" s="1">
        <f t="shared" si="71"/>
        <v>19103140.147523705</v>
      </c>
      <c r="Q190">
        <f t="shared" si="76"/>
        <v>3087242.5599578503</v>
      </c>
      <c r="R190">
        <f t="shared" si="77"/>
        <v>1133452.9820864068</v>
      </c>
    </row>
    <row r="191" spans="1:18" x14ac:dyDescent="0.25">
      <c r="A191" s="1">
        <v>157</v>
      </c>
      <c r="B191" s="17">
        <f t="shared" si="61"/>
        <v>19.625</v>
      </c>
      <c r="C191" s="1">
        <f t="shared" si="72"/>
        <v>0</v>
      </c>
      <c r="D191" s="1">
        <f t="shared" si="73"/>
        <v>0</v>
      </c>
      <c r="E191" s="1">
        <f t="shared" si="62"/>
        <v>-6485.2683749999997</v>
      </c>
      <c r="F191" s="1">
        <f t="shared" si="63"/>
        <v>-2354.4</v>
      </c>
      <c r="G191" s="1">
        <f t="shared" si="64"/>
        <v>43233.290789062507</v>
      </c>
      <c r="H191" s="1">
        <f t="shared" si="65"/>
        <v>12654.899999999998</v>
      </c>
      <c r="I191" s="1">
        <f t="shared" si="74"/>
        <v>0</v>
      </c>
      <c r="J191" s="1">
        <f t="shared" si="75"/>
        <v>0</v>
      </c>
      <c r="K191" s="1">
        <f t="shared" si="66"/>
        <v>63779354.167215504</v>
      </c>
      <c r="L191" s="1">
        <f t="shared" si="67"/>
        <v>18668977.871443622</v>
      </c>
      <c r="M191" s="1">
        <f t="shared" si="68"/>
        <v>-3122131.6595626972</v>
      </c>
      <c r="N191" s="1">
        <f t="shared" si="69"/>
        <v>-1133452.9820864068</v>
      </c>
      <c r="O191" s="1">
        <f t="shared" si="70"/>
        <v>63779354.167215504</v>
      </c>
      <c r="P191" s="1">
        <f t="shared" si="71"/>
        <v>18668977.871443622</v>
      </c>
      <c r="Q191">
        <f t="shared" si="76"/>
        <v>3122131.6595626972</v>
      </c>
      <c r="R191">
        <f t="shared" si="77"/>
        <v>1133452.9820864068</v>
      </c>
    </row>
    <row r="192" spans="1:18" x14ac:dyDescent="0.25">
      <c r="A192" s="1">
        <v>158</v>
      </c>
      <c r="B192" s="17">
        <f t="shared" si="61"/>
        <v>19.75</v>
      </c>
      <c r="C192" s="1">
        <f t="shared" si="72"/>
        <v>0</v>
      </c>
      <c r="D192" s="1">
        <f t="shared" si="73"/>
        <v>0</v>
      </c>
      <c r="E192" s="1">
        <f t="shared" si="62"/>
        <v>-6557.7397500000006</v>
      </c>
      <c r="F192" s="1">
        <f t="shared" si="63"/>
        <v>-2354.4</v>
      </c>
      <c r="G192" s="1">
        <f t="shared" si="64"/>
        <v>42418.102781249996</v>
      </c>
      <c r="H192" s="1">
        <f t="shared" si="65"/>
        <v>12360.599999999999</v>
      </c>
      <c r="I192" s="1">
        <f t="shared" si="74"/>
        <v>0</v>
      </c>
      <c r="J192" s="1">
        <f t="shared" si="75"/>
        <v>0</v>
      </c>
      <c r="K192" s="1">
        <f t="shared" si="66"/>
        <v>62576758.581401467</v>
      </c>
      <c r="L192" s="1">
        <f t="shared" si="67"/>
        <v>18234815.595363539</v>
      </c>
      <c r="M192" s="1">
        <f t="shared" si="68"/>
        <v>-3157020.7591675445</v>
      </c>
      <c r="N192" s="1">
        <f t="shared" si="69"/>
        <v>-1133452.9820864068</v>
      </c>
      <c r="O192" s="1">
        <f t="shared" si="70"/>
        <v>62576758.581401467</v>
      </c>
      <c r="P192" s="1">
        <f t="shared" si="71"/>
        <v>18234815.595363539</v>
      </c>
      <c r="Q192">
        <f t="shared" si="76"/>
        <v>3157020.7591675445</v>
      </c>
      <c r="R192">
        <f t="shared" si="77"/>
        <v>1133452.9820864068</v>
      </c>
    </row>
    <row r="193" spans="1:18" x14ac:dyDescent="0.25">
      <c r="A193" s="1">
        <v>159</v>
      </c>
      <c r="B193" s="17">
        <f t="shared" si="61"/>
        <v>19.875</v>
      </c>
      <c r="C193" s="1">
        <f t="shared" si="72"/>
        <v>0</v>
      </c>
      <c r="D193" s="1">
        <f t="shared" si="73"/>
        <v>0</v>
      </c>
      <c r="E193" s="1">
        <f t="shared" si="62"/>
        <v>-6630.2111249999998</v>
      </c>
      <c r="F193" s="1">
        <f t="shared" si="63"/>
        <v>-2354.4</v>
      </c>
      <c r="G193" s="1">
        <f t="shared" si="64"/>
        <v>41593.855851562519</v>
      </c>
      <c r="H193" s="1">
        <f t="shared" si="65"/>
        <v>12066.3</v>
      </c>
      <c r="I193" s="1">
        <f t="shared" si="74"/>
        <v>0</v>
      </c>
      <c r="J193" s="1">
        <f t="shared" si="75"/>
        <v>0</v>
      </c>
      <c r="K193" s="1">
        <f t="shared" si="66"/>
        <v>61360798.93802689</v>
      </c>
      <c r="L193" s="1">
        <f t="shared" si="67"/>
        <v>17800653.319283456</v>
      </c>
      <c r="M193" s="1">
        <f t="shared" si="68"/>
        <v>-3191909.8587723919</v>
      </c>
      <c r="N193" s="1">
        <f t="shared" si="69"/>
        <v>-1133452.9820864068</v>
      </c>
      <c r="O193" s="1">
        <f t="shared" si="70"/>
        <v>61360798.93802689</v>
      </c>
      <c r="P193" s="1">
        <f t="shared" si="71"/>
        <v>17800653.319283456</v>
      </c>
      <c r="Q193">
        <f t="shared" si="76"/>
        <v>3191909.8587723919</v>
      </c>
      <c r="R193">
        <f t="shared" si="77"/>
        <v>1133452.9820864068</v>
      </c>
    </row>
    <row r="194" spans="1:18" x14ac:dyDescent="0.25">
      <c r="A194" s="1">
        <v>160</v>
      </c>
      <c r="B194" s="17">
        <f t="shared" ref="B194:B234" si="78">length/length_division*A194</f>
        <v>20</v>
      </c>
      <c r="C194" s="1">
        <f t="shared" si="72"/>
        <v>0</v>
      </c>
      <c r="D194" s="1">
        <f t="shared" si="73"/>
        <v>0</v>
      </c>
      <c r="E194" s="1">
        <f t="shared" si="62"/>
        <v>-6702.682499999999</v>
      </c>
      <c r="F194" s="1">
        <f t="shared" si="63"/>
        <v>-2354.4</v>
      </c>
      <c r="G194" s="1">
        <f t="shared" si="64"/>
        <v>40760.550000000017</v>
      </c>
      <c r="H194" s="1">
        <f t="shared" si="65"/>
        <v>11772</v>
      </c>
      <c r="I194" s="1">
        <f t="shared" si="74"/>
        <v>0</v>
      </c>
      <c r="J194" s="1">
        <f t="shared" si="75"/>
        <v>0</v>
      </c>
      <c r="K194" s="1">
        <f t="shared" si="66"/>
        <v>60131475.237091705</v>
      </c>
      <c r="L194" s="1">
        <f t="shared" si="67"/>
        <v>17366491.043203373</v>
      </c>
      <c r="M194" s="1">
        <f t="shared" si="68"/>
        <v>-3226798.9583772384</v>
      </c>
      <c r="N194" s="1">
        <f t="shared" si="69"/>
        <v>-1133452.9820864068</v>
      </c>
      <c r="O194" s="1">
        <f t="shared" si="70"/>
        <v>60131475.237091705</v>
      </c>
      <c r="P194" s="1">
        <f t="shared" si="71"/>
        <v>17366491.043203373</v>
      </c>
      <c r="Q194">
        <f t="shared" si="76"/>
        <v>3226798.9583772384</v>
      </c>
      <c r="R194">
        <f t="shared" si="77"/>
        <v>1133452.9820864068</v>
      </c>
    </row>
    <row r="195" spans="1:18" x14ac:dyDescent="0.25">
      <c r="A195" s="1">
        <v>161</v>
      </c>
      <c r="B195" s="17">
        <f t="shared" si="78"/>
        <v>20.125</v>
      </c>
      <c r="C195" s="1">
        <f t="shared" si="72"/>
        <v>0</v>
      </c>
      <c r="D195" s="1">
        <f t="shared" si="73"/>
        <v>0</v>
      </c>
      <c r="E195" s="1">
        <f t="shared" si="62"/>
        <v>-6775.153875</v>
      </c>
      <c r="F195" s="1">
        <f t="shared" si="63"/>
        <v>-2354.4</v>
      </c>
      <c r="G195" s="1">
        <f t="shared" si="64"/>
        <v>39918.18522656252</v>
      </c>
      <c r="H195" s="1">
        <f t="shared" si="65"/>
        <v>11477.699999999997</v>
      </c>
      <c r="I195" s="1">
        <f t="shared" si="74"/>
        <v>0</v>
      </c>
      <c r="J195" s="1">
        <f t="shared" si="75"/>
        <v>0</v>
      </c>
      <c r="K195" s="1">
        <f t="shared" si="66"/>
        <v>58888787.47859592</v>
      </c>
      <c r="L195" s="1">
        <f t="shared" si="67"/>
        <v>16932328.767123282</v>
      </c>
      <c r="M195" s="1">
        <f t="shared" si="68"/>
        <v>-3261688.0579820862</v>
      </c>
      <c r="N195" s="1">
        <f t="shared" si="69"/>
        <v>-1133452.9820864068</v>
      </c>
      <c r="O195" s="1">
        <f t="shared" si="70"/>
        <v>58888787.47859592</v>
      </c>
      <c r="P195" s="1">
        <f t="shared" si="71"/>
        <v>16932328.767123282</v>
      </c>
      <c r="Q195">
        <f t="shared" si="76"/>
        <v>3261688.0579820862</v>
      </c>
      <c r="R195">
        <f t="shared" si="77"/>
        <v>1133452.9820864068</v>
      </c>
    </row>
    <row r="196" spans="1:18" x14ac:dyDescent="0.25">
      <c r="A196" s="1">
        <v>162</v>
      </c>
      <c r="B196" s="17">
        <f t="shared" si="78"/>
        <v>20.25</v>
      </c>
      <c r="C196" s="1">
        <f t="shared" si="72"/>
        <v>0</v>
      </c>
      <c r="D196" s="1">
        <f t="shared" si="73"/>
        <v>0</v>
      </c>
      <c r="E196" s="1">
        <f t="shared" si="62"/>
        <v>-6847.625250000001</v>
      </c>
      <c r="F196" s="1">
        <f t="shared" si="63"/>
        <v>-2354.4</v>
      </c>
      <c r="G196" s="1">
        <f t="shared" si="64"/>
        <v>39066.761531249984</v>
      </c>
      <c r="H196" s="1">
        <f t="shared" si="65"/>
        <v>11183.399999999998</v>
      </c>
      <c r="I196" s="1">
        <f t="shared" si="74"/>
        <v>0</v>
      </c>
      <c r="J196" s="1">
        <f t="shared" si="75"/>
        <v>0</v>
      </c>
      <c r="K196" s="1">
        <f t="shared" si="66"/>
        <v>57632735.662539497</v>
      </c>
      <c r="L196" s="1">
        <f t="shared" si="67"/>
        <v>16498166.491043203</v>
      </c>
      <c r="M196" s="1">
        <f t="shared" si="68"/>
        <v>-3296577.1575869345</v>
      </c>
      <c r="N196" s="1">
        <f t="shared" si="69"/>
        <v>-1133452.9820864068</v>
      </c>
      <c r="O196" s="1">
        <f t="shared" si="70"/>
        <v>57632735.662539497</v>
      </c>
      <c r="P196" s="1">
        <f t="shared" si="71"/>
        <v>16498166.491043203</v>
      </c>
      <c r="Q196">
        <f t="shared" si="76"/>
        <v>3296577.1575869345</v>
      </c>
      <c r="R196">
        <f t="shared" si="77"/>
        <v>1133452.9820864068</v>
      </c>
    </row>
    <row r="197" spans="1:18" x14ac:dyDescent="0.25">
      <c r="A197" s="1">
        <v>163</v>
      </c>
      <c r="B197" s="17">
        <f t="shared" si="78"/>
        <v>20.375</v>
      </c>
      <c r="C197" s="1">
        <f t="shared" si="72"/>
        <v>0</v>
      </c>
      <c r="D197" s="1">
        <f t="shared" si="73"/>
        <v>0</v>
      </c>
      <c r="E197" s="1">
        <f t="shared" si="62"/>
        <v>-6920.0966250000001</v>
      </c>
      <c r="F197" s="1">
        <f t="shared" si="63"/>
        <v>-2354.4</v>
      </c>
      <c r="G197" s="1">
        <f t="shared" si="64"/>
        <v>38206.27891406251</v>
      </c>
      <c r="H197" s="1">
        <f t="shared" si="65"/>
        <v>10889.099999999999</v>
      </c>
      <c r="I197" s="1">
        <f t="shared" si="74"/>
        <v>0</v>
      </c>
      <c r="J197" s="1">
        <f t="shared" si="75"/>
        <v>0</v>
      </c>
      <c r="K197" s="1">
        <f t="shared" si="66"/>
        <v>56363319.788922571</v>
      </c>
      <c r="L197" s="1">
        <f t="shared" si="67"/>
        <v>16064004.214963119</v>
      </c>
      <c r="M197" s="1">
        <f t="shared" si="68"/>
        <v>-3331466.2571917805</v>
      </c>
      <c r="N197" s="1">
        <f t="shared" si="69"/>
        <v>-1133452.9820864068</v>
      </c>
      <c r="O197" s="1">
        <f t="shared" si="70"/>
        <v>56363319.788922571</v>
      </c>
      <c r="P197" s="1">
        <f t="shared" si="71"/>
        <v>16064004.214963119</v>
      </c>
      <c r="Q197">
        <f t="shared" si="76"/>
        <v>3331466.2571917805</v>
      </c>
      <c r="R197">
        <f t="shared" si="77"/>
        <v>1133452.9820864068</v>
      </c>
    </row>
    <row r="198" spans="1:18" x14ac:dyDescent="0.25">
      <c r="A198" s="1">
        <v>164</v>
      </c>
      <c r="B198" s="17">
        <f t="shared" si="78"/>
        <v>20.5</v>
      </c>
      <c r="C198" s="1">
        <f t="shared" si="72"/>
        <v>0</v>
      </c>
      <c r="D198" s="1">
        <f t="shared" si="73"/>
        <v>0</v>
      </c>
      <c r="E198" s="1">
        <f t="shared" si="62"/>
        <v>-6992.5679999999993</v>
      </c>
      <c r="F198" s="1">
        <f t="shared" si="63"/>
        <v>-2354.4</v>
      </c>
      <c r="G198" s="1">
        <f t="shared" si="64"/>
        <v>37336.737374999997</v>
      </c>
      <c r="H198" s="1">
        <f t="shared" si="65"/>
        <v>10594.8</v>
      </c>
      <c r="I198" s="1">
        <f t="shared" si="74"/>
        <v>0</v>
      </c>
      <c r="J198" s="1">
        <f t="shared" si="75"/>
        <v>0</v>
      </c>
      <c r="K198" s="1">
        <f t="shared" si="66"/>
        <v>55080539.857744984</v>
      </c>
      <c r="L198" s="1">
        <f t="shared" si="67"/>
        <v>15629841.938883035</v>
      </c>
      <c r="M198" s="1">
        <f t="shared" si="68"/>
        <v>-3366355.3567966269</v>
      </c>
      <c r="N198" s="1">
        <f t="shared" si="69"/>
        <v>-1133452.9820864068</v>
      </c>
      <c r="O198" s="1">
        <f t="shared" si="70"/>
        <v>55080539.857744984</v>
      </c>
      <c r="P198" s="1">
        <f t="shared" si="71"/>
        <v>15629841.938883035</v>
      </c>
      <c r="Q198">
        <f t="shared" si="76"/>
        <v>3366355.3567966269</v>
      </c>
      <c r="R198">
        <f t="shared" si="77"/>
        <v>1133452.9820864068</v>
      </c>
    </row>
    <row r="199" spans="1:18" x14ac:dyDescent="0.25">
      <c r="A199" s="1">
        <v>165</v>
      </c>
      <c r="B199" s="17">
        <f t="shared" si="78"/>
        <v>20.625</v>
      </c>
      <c r="C199" s="1">
        <f t="shared" si="72"/>
        <v>0</v>
      </c>
      <c r="D199" s="1">
        <f t="shared" si="73"/>
        <v>0</v>
      </c>
      <c r="E199" s="1">
        <f t="shared" ref="E199:E234" si="79">IF(B199&lt;force_position,ay-(mass_per_length*B199*gravity),ay-(mass_per_length*B199*gravity)-force)</f>
        <v>-7065.0393750000003</v>
      </c>
      <c r="F199" s="1">
        <f t="shared" ref="F199:F234" si="80">IF(B199&lt;force_position_0,ay_0-(mass_per_length_0*B199*gravity_0),ay_0-(mass_per_length_0*B199*gravity_0)-force_0)</f>
        <v>-2354.4</v>
      </c>
      <c r="G199" s="1">
        <f t="shared" ref="G199:G234" si="81">IF(B199&lt;force_position,(ay*B199)-(0.5*mass_per_length*gravity*B199*B199),(ay*B199)-(0.5*mass_per_length*gravity*B199*B199)-force*(B199-force_position))</f>
        <v>36458.136914062517</v>
      </c>
      <c r="H199" s="1">
        <f t="shared" ref="H199:H234" si="82">IF(B199&lt;force_position_0,(ay_0*B199)-(0.5*mass_per_length_0*gravity_0*B199*B199),(ay_0*B199)-(0.5*mass_per_length_0*gravity_0*B199*B199)-force_0*(B199-force_position_0))</f>
        <v>10300.499999999996</v>
      </c>
      <c r="I199" s="1">
        <f t="shared" si="74"/>
        <v>0</v>
      </c>
      <c r="J199" s="1">
        <f t="shared" si="75"/>
        <v>0</v>
      </c>
      <c r="K199" s="1">
        <f t="shared" ref="K199:K234" si="83">((G199*(0.5*h))/(ix))*(100000000/1000)</f>
        <v>53784395.86900688</v>
      </c>
      <c r="L199" s="1">
        <f t="shared" ref="L199:L234" si="84">(H199*(0.5*h_0/1000))/(ix_0/100000000)</f>
        <v>15195679.662802946</v>
      </c>
      <c r="M199" s="1">
        <f t="shared" ref="M199:M234" si="85">((E199*q)/(ix*thickness_web))*((100000000*1000)/1000000000)</f>
        <v>-3401244.4564014752</v>
      </c>
      <c r="N199" s="1">
        <f t="shared" ref="N199:N234" si="86">((F199*q)/(ix*thickness_web))*((100000000*1000)/1000000000)</f>
        <v>-1133452.9820864068</v>
      </c>
      <c r="O199" s="1">
        <f t="shared" ref="O199:O234" si="87">(I199+K199)/2+SQRT( ((I199+K199)/2)^2 + 0 )</f>
        <v>53784395.86900688</v>
      </c>
      <c r="P199" s="1">
        <f t="shared" ref="P199:P234" si="88">(J199+L199)/2+SQRT( ((J199+L199)/2)^2 + 0 )</f>
        <v>15195679.662802946</v>
      </c>
      <c r="Q199">
        <f t="shared" si="76"/>
        <v>3401244.4564014752</v>
      </c>
      <c r="R199">
        <f t="shared" si="77"/>
        <v>1133452.9820864068</v>
      </c>
    </row>
    <row r="200" spans="1:18" x14ac:dyDescent="0.25">
      <c r="A200" s="1">
        <v>166</v>
      </c>
      <c r="B200" s="17">
        <f t="shared" si="78"/>
        <v>20.75</v>
      </c>
      <c r="C200" s="1">
        <f t="shared" si="72"/>
        <v>0</v>
      </c>
      <c r="D200" s="1">
        <f t="shared" si="73"/>
        <v>0</v>
      </c>
      <c r="E200" s="1">
        <f t="shared" si="79"/>
        <v>-7137.5107499999995</v>
      </c>
      <c r="F200" s="1">
        <f t="shared" si="80"/>
        <v>-2354.4</v>
      </c>
      <c r="G200" s="1">
        <f t="shared" si="81"/>
        <v>35570.477531250013</v>
      </c>
      <c r="H200" s="1">
        <f t="shared" si="82"/>
        <v>10006.199999999997</v>
      </c>
      <c r="I200" s="1">
        <f t="shared" si="74"/>
        <v>0</v>
      </c>
      <c r="J200" s="1">
        <f t="shared" si="75"/>
        <v>0</v>
      </c>
      <c r="K200" s="1">
        <f t="shared" si="83"/>
        <v>52474887.82270813</v>
      </c>
      <c r="L200" s="1">
        <f t="shared" si="84"/>
        <v>14761517.386722863</v>
      </c>
      <c r="M200" s="1">
        <f t="shared" si="85"/>
        <v>-3436133.5560063221</v>
      </c>
      <c r="N200" s="1">
        <f t="shared" si="86"/>
        <v>-1133452.9820864068</v>
      </c>
      <c r="O200" s="1">
        <f t="shared" si="87"/>
        <v>52474887.82270813</v>
      </c>
      <c r="P200" s="1">
        <f t="shared" si="88"/>
        <v>14761517.386722863</v>
      </c>
      <c r="Q200">
        <f t="shared" si="76"/>
        <v>3436133.5560063221</v>
      </c>
      <c r="R200">
        <f t="shared" si="77"/>
        <v>1133452.9820864068</v>
      </c>
    </row>
    <row r="201" spans="1:18" x14ac:dyDescent="0.25">
      <c r="A201" s="1">
        <v>167</v>
      </c>
      <c r="B201" s="17">
        <f t="shared" si="78"/>
        <v>20.875</v>
      </c>
      <c r="C201" s="1">
        <f t="shared" si="72"/>
        <v>0</v>
      </c>
      <c r="D201" s="1">
        <f t="shared" si="73"/>
        <v>0</v>
      </c>
      <c r="E201" s="1">
        <f t="shared" si="79"/>
        <v>-7209.9821250000005</v>
      </c>
      <c r="F201" s="1">
        <f t="shared" si="80"/>
        <v>-2354.4</v>
      </c>
      <c r="G201" s="1">
        <f t="shared" si="81"/>
        <v>34673.759226562499</v>
      </c>
      <c r="H201" s="1">
        <f t="shared" si="82"/>
        <v>9711.8999999999978</v>
      </c>
      <c r="I201" s="1">
        <f t="shared" si="74"/>
        <v>0</v>
      </c>
      <c r="J201" s="1">
        <f t="shared" si="75"/>
        <v>0</v>
      </c>
      <c r="K201" s="1">
        <f t="shared" si="83"/>
        <v>51152015.718848787</v>
      </c>
      <c r="L201" s="1">
        <f t="shared" si="84"/>
        <v>14327355.11064278</v>
      </c>
      <c r="M201" s="1">
        <f t="shared" si="85"/>
        <v>-3471022.65561117</v>
      </c>
      <c r="N201" s="1">
        <f t="shared" si="86"/>
        <v>-1133452.9820864068</v>
      </c>
      <c r="O201" s="1">
        <f t="shared" si="87"/>
        <v>51152015.718848787</v>
      </c>
      <c r="P201" s="1">
        <f t="shared" si="88"/>
        <v>14327355.11064278</v>
      </c>
      <c r="Q201">
        <f t="shared" si="76"/>
        <v>3471022.65561117</v>
      </c>
      <c r="R201">
        <f t="shared" si="77"/>
        <v>1133452.9820864068</v>
      </c>
    </row>
    <row r="202" spans="1:18" x14ac:dyDescent="0.25">
      <c r="A202" s="1">
        <v>168</v>
      </c>
      <c r="B202" s="17">
        <f t="shared" si="78"/>
        <v>21</v>
      </c>
      <c r="C202" s="1">
        <f t="shared" si="72"/>
        <v>0</v>
      </c>
      <c r="D202" s="1">
        <f t="shared" si="73"/>
        <v>0</v>
      </c>
      <c r="E202" s="1">
        <f t="shared" si="79"/>
        <v>-7282.4535000000014</v>
      </c>
      <c r="F202" s="1">
        <f t="shared" si="80"/>
        <v>-2354.4</v>
      </c>
      <c r="G202" s="1">
        <f t="shared" si="81"/>
        <v>33767.982000000004</v>
      </c>
      <c r="H202" s="1">
        <f t="shared" si="82"/>
        <v>9417.5999999999985</v>
      </c>
      <c r="I202" s="1">
        <f t="shared" si="74"/>
        <v>0</v>
      </c>
      <c r="J202" s="1">
        <f t="shared" si="75"/>
        <v>0</v>
      </c>
      <c r="K202" s="1">
        <f t="shared" si="83"/>
        <v>49815779.557428882</v>
      </c>
      <c r="L202" s="1">
        <f t="shared" si="84"/>
        <v>13893192.834562697</v>
      </c>
      <c r="M202" s="1">
        <f t="shared" si="85"/>
        <v>-3505911.7552160178</v>
      </c>
      <c r="N202" s="1">
        <f t="shared" si="86"/>
        <v>-1133452.9820864068</v>
      </c>
      <c r="O202" s="1">
        <f t="shared" si="87"/>
        <v>49815779.557428882</v>
      </c>
      <c r="P202" s="1">
        <f t="shared" si="88"/>
        <v>13893192.834562697</v>
      </c>
      <c r="Q202">
        <f t="shared" si="76"/>
        <v>3505911.7552160178</v>
      </c>
      <c r="R202">
        <f t="shared" si="77"/>
        <v>1133452.9820864068</v>
      </c>
    </row>
    <row r="203" spans="1:18" x14ac:dyDescent="0.25">
      <c r="A203" s="1">
        <v>169</v>
      </c>
      <c r="B203" s="17">
        <f t="shared" si="78"/>
        <v>21.125</v>
      </c>
      <c r="C203" s="1">
        <f t="shared" si="72"/>
        <v>0</v>
      </c>
      <c r="D203" s="1">
        <f t="shared" si="73"/>
        <v>0</v>
      </c>
      <c r="E203" s="1">
        <f t="shared" si="79"/>
        <v>-7354.9248749999988</v>
      </c>
      <c r="F203" s="1">
        <f t="shared" si="80"/>
        <v>-2354.4</v>
      </c>
      <c r="G203" s="1">
        <f t="shared" si="81"/>
        <v>32853.145851562498</v>
      </c>
      <c r="H203" s="1">
        <f t="shared" si="82"/>
        <v>9123.2999999999956</v>
      </c>
      <c r="I203" s="1">
        <f t="shared" si="74"/>
        <v>0</v>
      </c>
      <c r="J203" s="1">
        <f t="shared" si="75"/>
        <v>0</v>
      </c>
      <c r="K203" s="1">
        <f t="shared" si="83"/>
        <v>48466179.338448368</v>
      </c>
      <c r="L203" s="1">
        <f t="shared" si="84"/>
        <v>13459030.558482608</v>
      </c>
      <c r="M203" s="1">
        <f t="shared" si="85"/>
        <v>-3540800.8548208638</v>
      </c>
      <c r="N203" s="1">
        <f t="shared" si="86"/>
        <v>-1133452.9820864068</v>
      </c>
      <c r="O203" s="1">
        <f t="shared" si="87"/>
        <v>48466179.338448368</v>
      </c>
      <c r="P203" s="1">
        <f t="shared" si="88"/>
        <v>13459030.558482608</v>
      </c>
      <c r="Q203">
        <f t="shared" si="76"/>
        <v>3540800.8548208638</v>
      </c>
      <c r="R203">
        <f t="shared" si="77"/>
        <v>1133452.9820864068</v>
      </c>
    </row>
    <row r="204" spans="1:18" x14ac:dyDescent="0.25">
      <c r="A204" s="1">
        <v>170</v>
      </c>
      <c r="B204" s="17">
        <f t="shared" si="78"/>
        <v>21.25</v>
      </c>
      <c r="C204" s="1">
        <f t="shared" si="72"/>
        <v>0</v>
      </c>
      <c r="D204" s="1">
        <f t="shared" si="73"/>
        <v>0</v>
      </c>
      <c r="E204" s="1">
        <f t="shared" si="79"/>
        <v>-7427.3962499999998</v>
      </c>
      <c r="F204" s="1">
        <f t="shared" si="80"/>
        <v>-2354.4</v>
      </c>
      <c r="G204" s="1">
        <f t="shared" si="81"/>
        <v>31929.250781250026</v>
      </c>
      <c r="H204" s="1">
        <f t="shared" si="82"/>
        <v>8829</v>
      </c>
      <c r="I204" s="1">
        <f t="shared" si="74"/>
        <v>0</v>
      </c>
      <c r="J204" s="1">
        <f t="shared" si="75"/>
        <v>0</v>
      </c>
      <c r="K204" s="1">
        <f t="shared" si="83"/>
        <v>47103215.061907306</v>
      </c>
      <c r="L204" s="1">
        <f t="shared" si="84"/>
        <v>13024868.282402528</v>
      </c>
      <c r="M204" s="1">
        <f t="shared" si="85"/>
        <v>-3575689.9544257117</v>
      </c>
      <c r="N204" s="1">
        <f t="shared" si="86"/>
        <v>-1133452.9820864068</v>
      </c>
      <c r="O204" s="1">
        <f t="shared" si="87"/>
        <v>47103215.061907306</v>
      </c>
      <c r="P204" s="1">
        <f t="shared" si="88"/>
        <v>13024868.282402528</v>
      </c>
      <c r="Q204">
        <f t="shared" si="76"/>
        <v>3575689.9544257117</v>
      </c>
      <c r="R204">
        <f t="shared" si="77"/>
        <v>1133452.9820864068</v>
      </c>
    </row>
    <row r="205" spans="1:18" x14ac:dyDescent="0.25">
      <c r="A205" s="1">
        <v>171</v>
      </c>
      <c r="B205" s="17">
        <f t="shared" si="78"/>
        <v>21.375</v>
      </c>
      <c r="C205" s="1">
        <f t="shared" si="72"/>
        <v>0</v>
      </c>
      <c r="D205" s="1">
        <f t="shared" si="73"/>
        <v>0</v>
      </c>
      <c r="E205" s="1">
        <f t="shared" si="79"/>
        <v>-7499.8676250000008</v>
      </c>
      <c r="F205" s="1">
        <f t="shared" si="80"/>
        <v>-2354.4</v>
      </c>
      <c r="G205" s="1">
        <f t="shared" si="81"/>
        <v>30996.2967890625</v>
      </c>
      <c r="H205" s="1">
        <f t="shared" si="82"/>
        <v>8534.6999999999971</v>
      </c>
      <c r="I205" s="1">
        <f t="shared" si="74"/>
        <v>0</v>
      </c>
      <c r="J205" s="1">
        <f t="shared" si="75"/>
        <v>0</v>
      </c>
      <c r="K205" s="1">
        <f t="shared" si="83"/>
        <v>45726886.727805592</v>
      </c>
      <c r="L205" s="1">
        <f t="shared" si="84"/>
        <v>12590706.00632244</v>
      </c>
      <c r="M205" s="1">
        <f t="shared" si="85"/>
        <v>-3610579.054030559</v>
      </c>
      <c r="N205" s="1">
        <f t="shared" si="86"/>
        <v>-1133452.9820864068</v>
      </c>
      <c r="O205" s="1">
        <f t="shared" si="87"/>
        <v>45726886.727805592</v>
      </c>
      <c r="P205" s="1">
        <f t="shared" si="88"/>
        <v>12590706.00632244</v>
      </c>
      <c r="Q205">
        <f t="shared" si="76"/>
        <v>3610579.054030559</v>
      </c>
      <c r="R205">
        <f t="shared" si="77"/>
        <v>1133452.9820864068</v>
      </c>
    </row>
    <row r="206" spans="1:18" x14ac:dyDescent="0.25">
      <c r="A206" s="1">
        <v>172</v>
      </c>
      <c r="B206" s="17">
        <f t="shared" si="78"/>
        <v>21.5</v>
      </c>
      <c r="C206" s="1">
        <f t="shared" si="72"/>
        <v>0</v>
      </c>
      <c r="D206" s="1">
        <f t="shared" si="73"/>
        <v>0</v>
      </c>
      <c r="E206" s="1">
        <f t="shared" si="79"/>
        <v>-7572.3389999999999</v>
      </c>
      <c r="F206" s="1">
        <f t="shared" si="80"/>
        <v>-2354.4</v>
      </c>
      <c r="G206" s="1">
        <f t="shared" si="81"/>
        <v>30054.283874999994</v>
      </c>
      <c r="H206" s="1">
        <f t="shared" si="82"/>
        <v>8240.4000000000015</v>
      </c>
      <c r="I206" s="1">
        <f t="shared" si="74"/>
        <v>0</v>
      </c>
      <c r="J206" s="1">
        <f t="shared" si="75"/>
        <v>0</v>
      </c>
      <c r="K206" s="1">
        <f t="shared" si="83"/>
        <v>44337194.3361433</v>
      </c>
      <c r="L206" s="1">
        <f t="shared" si="84"/>
        <v>12156543.730242362</v>
      </c>
      <c r="M206" s="1">
        <f t="shared" si="85"/>
        <v>-3645468.1536354059</v>
      </c>
      <c r="N206" s="1">
        <f t="shared" si="86"/>
        <v>-1133452.9820864068</v>
      </c>
      <c r="O206" s="1">
        <f t="shared" si="87"/>
        <v>44337194.3361433</v>
      </c>
      <c r="P206" s="1">
        <f t="shared" si="88"/>
        <v>12156543.730242362</v>
      </c>
      <c r="Q206">
        <f t="shared" si="76"/>
        <v>3645468.1536354059</v>
      </c>
      <c r="R206">
        <f t="shared" si="77"/>
        <v>1133452.9820864068</v>
      </c>
    </row>
    <row r="207" spans="1:18" x14ac:dyDescent="0.25">
      <c r="A207" s="1">
        <v>173</v>
      </c>
      <c r="B207" s="17">
        <f t="shared" si="78"/>
        <v>21.625</v>
      </c>
      <c r="C207" s="1">
        <f t="shared" si="72"/>
        <v>0</v>
      </c>
      <c r="D207" s="1">
        <f t="shared" si="73"/>
        <v>0</v>
      </c>
      <c r="E207" s="1">
        <f t="shared" si="79"/>
        <v>-7644.8103750000009</v>
      </c>
      <c r="F207" s="1">
        <f t="shared" si="80"/>
        <v>-2354.4</v>
      </c>
      <c r="G207" s="1">
        <f t="shared" si="81"/>
        <v>29103.212039062491</v>
      </c>
      <c r="H207" s="1">
        <f t="shared" si="82"/>
        <v>7946.0999999999985</v>
      </c>
      <c r="I207" s="1">
        <f t="shared" si="74"/>
        <v>0</v>
      </c>
      <c r="J207" s="1">
        <f t="shared" si="75"/>
        <v>0</v>
      </c>
      <c r="K207" s="1">
        <f t="shared" si="83"/>
        <v>42934137.88692043</v>
      </c>
      <c r="L207" s="1">
        <f t="shared" si="84"/>
        <v>11722381.454162274</v>
      </c>
      <c r="M207" s="1">
        <f t="shared" si="85"/>
        <v>-3680357.2532402533</v>
      </c>
      <c r="N207" s="1">
        <f t="shared" si="86"/>
        <v>-1133452.9820864068</v>
      </c>
      <c r="O207" s="1">
        <f t="shared" si="87"/>
        <v>42934137.88692043</v>
      </c>
      <c r="P207" s="1">
        <f t="shared" si="88"/>
        <v>11722381.454162274</v>
      </c>
      <c r="Q207">
        <f t="shared" si="76"/>
        <v>3680357.2532402533</v>
      </c>
      <c r="R207">
        <f t="shared" si="77"/>
        <v>1133452.9820864068</v>
      </c>
    </row>
    <row r="208" spans="1:18" x14ac:dyDescent="0.25">
      <c r="A208" s="1">
        <v>174</v>
      </c>
      <c r="B208" s="17">
        <f t="shared" si="78"/>
        <v>21.75</v>
      </c>
      <c r="C208" s="1">
        <f t="shared" si="72"/>
        <v>0</v>
      </c>
      <c r="D208" s="1">
        <f t="shared" si="73"/>
        <v>0</v>
      </c>
      <c r="E208" s="1">
        <f t="shared" si="79"/>
        <v>-7717.2817499999983</v>
      </c>
      <c r="F208" s="1">
        <f t="shared" si="80"/>
        <v>-2354.4</v>
      </c>
      <c r="G208" s="1">
        <f t="shared" si="81"/>
        <v>28143.081281250023</v>
      </c>
      <c r="H208" s="1">
        <f t="shared" si="82"/>
        <v>7651.7999999999956</v>
      </c>
      <c r="I208" s="1">
        <f t="shared" si="74"/>
        <v>0</v>
      </c>
      <c r="J208" s="1">
        <f t="shared" si="75"/>
        <v>0</v>
      </c>
      <c r="K208" s="1">
        <f t="shared" si="83"/>
        <v>41517717.380137019</v>
      </c>
      <c r="L208" s="1">
        <f t="shared" si="84"/>
        <v>11288219.178082185</v>
      </c>
      <c r="M208" s="1">
        <f t="shared" si="85"/>
        <v>-3715246.3528450993</v>
      </c>
      <c r="N208" s="1">
        <f t="shared" si="86"/>
        <v>-1133452.9820864068</v>
      </c>
      <c r="O208" s="1">
        <f t="shared" si="87"/>
        <v>41517717.380137019</v>
      </c>
      <c r="P208" s="1">
        <f t="shared" si="88"/>
        <v>11288219.178082185</v>
      </c>
      <c r="Q208">
        <f t="shared" si="76"/>
        <v>3715246.3528450993</v>
      </c>
      <c r="R208">
        <f t="shared" si="77"/>
        <v>1133452.9820864068</v>
      </c>
    </row>
    <row r="209" spans="1:18" x14ac:dyDescent="0.25">
      <c r="A209" s="1">
        <v>175</v>
      </c>
      <c r="B209" s="17">
        <f t="shared" si="78"/>
        <v>21.875</v>
      </c>
      <c r="C209" s="1">
        <f t="shared" si="72"/>
        <v>0</v>
      </c>
      <c r="D209" s="1">
        <f t="shared" si="73"/>
        <v>0</v>
      </c>
      <c r="E209" s="1">
        <f t="shared" si="79"/>
        <v>-7789.7531249999993</v>
      </c>
      <c r="F209" s="1">
        <f t="shared" si="80"/>
        <v>-2354.4</v>
      </c>
      <c r="G209" s="1">
        <f t="shared" si="81"/>
        <v>27173.8916015625</v>
      </c>
      <c r="H209" s="1">
        <f t="shared" si="82"/>
        <v>7357.5</v>
      </c>
      <c r="I209" s="1">
        <f t="shared" si="74"/>
        <v>0</v>
      </c>
      <c r="J209" s="1">
        <f t="shared" si="75"/>
        <v>0</v>
      </c>
      <c r="K209" s="1">
        <f t="shared" si="83"/>
        <v>40087932.815792941</v>
      </c>
      <c r="L209" s="1">
        <f t="shared" si="84"/>
        <v>10854056.902002107</v>
      </c>
      <c r="M209" s="1">
        <f t="shared" si="85"/>
        <v>-3750135.4524499476</v>
      </c>
      <c r="N209" s="1">
        <f t="shared" si="86"/>
        <v>-1133452.9820864068</v>
      </c>
      <c r="O209" s="1">
        <f t="shared" si="87"/>
        <v>40087932.815792941</v>
      </c>
      <c r="P209" s="1">
        <f t="shared" si="88"/>
        <v>10854056.902002107</v>
      </c>
      <c r="Q209">
        <f t="shared" si="76"/>
        <v>3750135.4524499476</v>
      </c>
      <c r="R209">
        <f t="shared" si="77"/>
        <v>1133452.9820864068</v>
      </c>
    </row>
    <row r="210" spans="1:18" x14ac:dyDescent="0.25">
      <c r="A210" s="1">
        <v>176</v>
      </c>
      <c r="B210" s="17">
        <f t="shared" si="78"/>
        <v>22</v>
      </c>
      <c r="C210" s="1">
        <f t="shared" si="72"/>
        <v>0</v>
      </c>
      <c r="D210" s="1">
        <f t="shared" si="73"/>
        <v>0</v>
      </c>
      <c r="E210" s="1">
        <f t="shared" si="79"/>
        <v>-7862.2245000000003</v>
      </c>
      <c r="F210" s="1">
        <f t="shared" si="80"/>
        <v>-2354.4</v>
      </c>
      <c r="G210" s="1">
        <f t="shared" si="81"/>
        <v>26195.643000000011</v>
      </c>
      <c r="H210" s="1">
        <f t="shared" si="82"/>
        <v>7063.1999999999971</v>
      </c>
      <c r="I210" s="1">
        <f t="shared" si="74"/>
        <v>0</v>
      </c>
      <c r="J210" s="1">
        <f t="shared" si="75"/>
        <v>0</v>
      </c>
      <c r="K210" s="1">
        <f t="shared" si="83"/>
        <v>38644784.193888322</v>
      </c>
      <c r="L210" s="1">
        <f t="shared" si="84"/>
        <v>10419894.625922021</v>
      </c>
      <c r="M210" s="1">
        <f t="shared" si="85"/>
        <v>-3785024.552054795</v>
      </c>
      <c r="N210" s="1">
        <f t="shared" si="86"/>
        <v>-1133452.9820864068</v>
      </c>
      <c r="O210" s="1">
        <f t="shared" si="87"/>
        <v>38644784.193888322</v>
      </c>
      <c r="P210" s="1">
        <f t="shared" si="88"/>
        <v>10419894.625922021</v>
      </c>
      <c r="Q210">
        <f t="shared" si="76"/>
        <v>3785024.552054795</v>
      </c>
      <c r="R210">
        <f t="shared" si="77"/>
        <v>1133452.9820864068</v>
      </c>
    </row>
    <row r="211" spans="1:18" x14ac:dyDescent="0.25">
      <c r="A211" s="1">
        <v>177</v>
      </c>
      <c r="B211" s="17">
        <f t="shared" si="78"/>
        <v>22.125</v>
      </c>
      <c r="C211" s="1">
        <f t="shared" si="72"/>
        <v>0</v>
      </c>
      <c r="D211" s="1">
        <f t="shared" si="73"/>
        <v>0</v>
      </c>
      <c r="E211" s="1">
        <f t="shared" si="79"/>
        <v>-7934.6958750000013</v>
      </c>
      <c r="F211" s="1">
        <f t="shared" si="80"/>
        <v>-2354.4</v>
      </c>
      <c r="G211" s="1">
        <f t="shared" si="81"/>
        <v>25208.335476562497</v>
      </c>
      <c r="H211" s="1">
        <f t="shared" si="82"/>
        <v>6768.9000000000015</v>
      </c>
      <c r="I211" s="1">
        <f t="shared" si="74"/>
        <v>0</v>
      </c>
      <c r="J211" s="1">
        <f t="shared" si="75"/>
        <v>0</v>
      </c>
      <c r="K211" s="1">
        <f t="shared" si="83"/>
        <v>37188271.514423072</v>
      </c>
      <c r="L211" s="1">
        <f t="shared" si="84"/>
        <v>9985732.3498419411</v>
      </c>
      <c r="M211" s="1">
        <f t="shared" si="85"/>
        <v>-3819913.6516596423</v>
      </c>
      <c r="N211" s="1">
        <f t="shared" si="86"/>
        <v>-1133452.9820864068</v>
      </c>
      <c r="O211" s="1">
        <f t="shared" si="87"/>
        <v>37188271.514423072</v>
      </c>
      <c r="P211" s="1">
        <f t="shared" si="88"/>
        <v>9985732.3498419411</v>
      </c>
      <c r="Q211">
        <f t="shared" si="76"/>
        <v>3819913.6516596423</v>
      </c>
      <c r="R211">
        <f t="shared" si="77"/>
        <v>1133452.9820864068</v>
      </c>
    </row>
    <row r="212" spans="1:18" x14ac:dyDescent="0.25">
      <c r="A212" s="1">
        <v>178</v>
      </c>
      <c r="B212" s="17">
        <f t="shared" si="78"/>
        <v>22.25</v>
      </c>
      <c r="C212" s="1">
        <f t="shared" si="72"/>
        <v>0</v>
      </c>
      <c r="D212" s="1">
        <f t="shared" si="73"/>
        <v>0</v>
      </c>
      <c r="E212" s="1">
        <f t="shared" si="79"/>
        <v>-8007.1672500000004</v>
      </c>
      <c r="F212" s="1">
        <f t="shared" si="80"/>
        <v>-2354.4</v>
      </c>
      <c r="G212" s="1">
        <f t="shared" si="81"/>
        <v>24211.969031249988</v>
      </c>
      <c r="H212" s="1">
        <f t="shared" si="82"/>
        <v>6474.5999999999985</v>
      </c>
      <c r="I212" s="1">
        <f t="shared" si="74"/>
        <v>0</v>
      </c>
      <c r="J212" s="1">
        <f t="shared" si="75"/>
        <v>0</v>
      </c>
      <c r="K212" s="1">
        <f t="shared" si="83"/>
        <v>35718394.777397245</v>
      </c>
      <c r="L212" s="1">
        <f t="shared" si="84"/>
        <v>9551570.0737618525</v>
      </c>
      <c r="M212" s="1">
        <f t="shared" si="85"/>
        <v>-3854802.7512644893</v>
      </c>
      <c r="N212" s="1">
        <f t="shared" si="86"/>
        <v>-1133452.9820864068</v>
      </c>
      <c r="O212" s="1">
        <f t="shared" si="87"/>
        <v>35718394.777397245</v>
      </c>
      <c r="P212" s="1">
        <f t="shared" si="88"/>
        <v>9551570.0737618525</v>
      </c>
      <c r="Q212">
        <f t="shared" si="76"/>
        <v>3854802.7512644893</v>
      </c>
      <c r="R212">
        <f t="shared" si="77"/>
        <v>1133452.9820864068</v>
      </c>
    </row>
    <row r="213" spans="1:18" x14ac:dyDescent="0.25">
      <c r="A213" s="1">
        <v>179</v>
      </c>
      <c r="B213" s="17">
        <f t="shared" si="78"/>
        <v>22.375</v>
      </c>
      <c r="C213" s="1">
        <f t="shared" si="72"/>
        <v>0</v>
      </c>
      <c r="D213" s="1">
        <f t="shared" si="73"/>
        <v>0</v>
      </c>
      <c r="E213" s="1">
        <f t="shared" si="79"/>
        <v>-8079.6386249999996</v>
      </c>
      <c r="F213" s="1">
        <f t="shared" si="80"/>
        <v>-2354.4</v>
      </c>
      <c r="G213" s="1">
        <f t="shared" si="81"/>
        <v>23206.543664062483</v>
      </c>
      <c r="H213" s="1">
        <f t="shared" si="82"/>
        <v>6180.2999999999956</v>
      </c>
      <c r="I213" s="1">
        <f t="shared" si="74"/>
        <v>0</v>
      </c>
      <c r="J213" s="1">
        <f t="shared" si="75"/>
        <v>0</v>
      </c>
      <c r="K213" s="1">
        <f t="shared" si="83"/>
        <v>34235153.982810825</v>
      </c>
      <c r="L213" s="1">
        <f t="shared" si="84"/>
        <v>9117407.7976817638</v>
      </c>
      <c r="M213" s="1">
        <f t="shared" si="85"/>
        <v>-3889691.8508693357</v>
      </c>
      <c r="N213" s="1">
        <f t="shared" si="86"/>
        <v>-1133452.9820864068</v>
      </c>
      <c r="O213" s="1">
        <f t="shared" si="87"/>
        <v>34235153.982810825</v>
      </c>
      <c r="P213" s="1">
        <f t="shared" si="88"/>
        <v>9117407.7976817638</v>
      </c>
      <c r="Q213">
        <f t="shared" si="76"/>
        <v>3889691.8508693357</v>
      </c>
      <c r="R213">
        <f t="shared" si="77"/>
        <v>1133452.9820864068</v>
      </c>
    </row>
    <row r="214" spans="1:18" x14ac:dyDescent="0.25">
      <c r="A214" s="1">
        <v>180</v>
      </c>
      <c r="B214" s="17">
        <f t="shared" si="78"/>
        <v>22.5</v>
      </c>
      <c r="C214" s="1">
        <f t="shared" si="72"/>
        <v>0</v>
      </c>
      <c r="D214" s="1">
        <f t="shared" si="73"/>
        <v>0</v>
      </c>
      <c r="E214" s="1">
        <f t="shared" si="79"/>
        <v>-8152.1099999999988</v>
      </c>
      <c r="F214" s="1">
        <f t="shared" si="80"/>
        <v>-2354.4</v>
      </c>
      <c r="G214" s="1">
        <f t="shared" si="81"/>
        <v>22192.059375000012</v>
      </c>
      <c r="H214" s="1">
        <f t="shared" si="82"/>
        <v>5886</v>
      </c>
      <c r="I214" s="1">
        <f t="shared" si="74"/>
        <v>0</v>
      </c>
      <c r="J214" s="1">
        <f t="shared" si="75"/>
        <v>0</v>
      </c>
      <c r="K214" s="1">
        <f t="shared" si="83"/>
        <v>32738549.130663875</v>
      </c>
      <c r="L214" s="1">
        <f t="shared" si="84"/>
        <v>8683245.5216016863</v>
      </c>
      <c r="M214" s="1">
        <f t="shared" si="85"/>
        <v>-3924580.9504741831</v>
      </c>
      <c r="N214" s="1">
        <f t="shared" si="86"/>
        <v>-1133452.9820864068</v>
      </c>
      <c r="O214" s="1">
        <f t="shared" si="87"/>
        <v>32738549.130663875</v>
      </c>
      <c r="P214" s="1">
        <f t="shared" si="88"/>
        <v>8683245.5216016863</v>
      </c>
      <c r="Q214">
        <f t="shared" si="76"/>
        <v>3924580.9504741831</v>
      </c>
      <c r="R214">
        <f t="shared" si="77"/>
        <v>1133452.9820864068</v>
      </c>
    </row>
    <row r="215" spans="1:18" x14ac:dyDescent="0.25">
      <c r="A215" s="1">
        <v>181</v>
      </c>
      <c r="B215" s="17">
        <f t="shared" si="78"/>
        <v>22.625</v>
      </c>
      <c r="C215" s="1">
        <f t="shared" si="72"/>
        <v>0</v>
      </c>
      <c r="D215" s="1">
        <f t="shared" si="73"/>
        <v>0</v>
      </c>
      <c r="E215" s="1">
        <f t="shared" si="79"/>
        <v>-8224.5813749999998</v>
      </c>
      <c r="F215" s="1">
        <f t="shared" si="80"/>
        <v>-2354.4</v>
      </c>
      <c r="G215" s="1">
        <f t="shared" si="81"/>
        <v>21168.516164062516</v>
      </c>
      <c r="H215" s="1">
        <f t="shared" si="82"/>
        <v>5591.6999999999971</v>
      </c>
      <c r="I215" s="1">
        <f t="shared" si="74"/>
        <v>0</v>
      </c>
      <c r="J215" s="1">
        <f t="shared" si="75"/>
        <v>0</v>
      </c>
      <c r="K215" s="1">
        <f t="shared" si="83"/>
        <v>31228580.220956292</v>
      </c>
      <c r="L215" s="1">
        <f t="shared" si="84"/>
        <v>8249083.2455215966</v>
      </c>
      <c r="M215" s="1">
        <f t="shared" si="85"/>
        <v>-3959470.0500790305</v>
      </c>
      <c r="N215" s="1">
        <f t="shared" si="86"/>
        <v>-1133452.9820864068</v>
      </c>
      <c r="O215" s="1">
        <f t="shared" si="87"/>
        <v>31228580.220956292</v>
      </c>
      <c r="P215" s="1">
        <f t="shared" si="88"/>
        <v>8249083.2455215966</v>
      </c>
      <c r="Q215">
        <f t="shared" si="76"/>
        <v>3959470.0500790305</v>
      </c>
      <c r="R215">
        <f t="shared" si="77"/>
        <v>1133452.9820864068</v>
      </c>
    </row>
    <row r="216" spans="1:18" x14ac:dyDescent="0.25">
      <c r="A216" s="1">
        <v>182</v>
      </c>
      <c r="B216" s="17">
        <f t="shared" si="78"/>
        <v>22.75</v>
      </c>
      <c r="C216" s="1">
        <f t="shared" si="72"/>
        <v>0</v>
      </c>
      <c r="D216" s="1">
        <f t="shared" si="73"/>
        <v>0</v>
      </c>
      <c r="E216" s="1">
        <f t="shared" si="79"/>
        <v>-8297.0527500000007</v>
      </c>
      <c r="F216" s="1">
        <f t="shared" si="80"/>
        <v>-2354.4</v>
      </c>
      <c r="G216" s="1">
        <f t="shared" si="81"/>
        <v>20135.914031249995</v>
      </c>
      <c r="H216" s="1">
        <f t="shared" si="82"/>
        <v>5297.4000000000015</v>
      </c>
      <c r="I216" s="1">
        <f t="shared" si="74"/>
        <v>0</v>
      </c>
      <c r="J216" s="1">
        <f t="shared" si="75"/>
        <v>0</v>
      </c>
      <c r="K216" s="1">
        <f t="shared" si="83"/>
        <v>29705247.25368809</v>
      </c>
      <c r="L216" s="1">
        <f t="shared" si="84"/>
        <v>7814920.9694415201</v>
      </c>
      <c r="M216" s="1">
        <f t="shared" si="85"/>
        <v>-3994359.1496838778</v>
      </c>
      <c r="N216" s="1">
        <f t="shared" si="86"/>
        <v>-1133452.9820864068</v>
      </c>
      <c r="O216" s="1">
        <f t="shared" si="87"/>
        <v>29705247.25368809</v>
      </c>
      <c r="P216" s="1">
        <f t="shared" si="88"/>
        <v>7814920.9694415201</v>
      </c>
      <c r="Q216">
        <f t="shared" si="76"/>
        <v>3994359.1496838778</v>
      </c>
      <c r="R216">
        <f t="shared" si="77"/>
        <v>1133452.9820864068</v>
      </c>
    </row>
    <row r="217" spans="1:18" x14ac:dyDescent="0.25">
      <c r="A217" s="1">
        <v>183</v>
      </c>
      <c r="B217" s="17">
        <f t="shared" si="78"/>
        <v>22.875</v>
      </c>
      <c r="C217" s="1">
        <f t="shared" si="72"/>
        <v>0</v>
      </c>
      <c r="D217" s="1">
        <f t="shared" si="73"/>
        <v>0</v>
      </c>
      <c r="E217" s="1">
        <f t="shared" si="79"/>
        <v>-8369.5241250000017</v>
      </c>
      <c r="F217" s="1">
        <f t="shared" si="80"/>
        <v>-2354.4</v>
      </c>
      <c r="G217" s="1">
        <f t="shared" si="81"/>
        <v>19094.252976562508</v>
      </c>
      <c r="H217" s="1">
        <f t="shared" si="82"/>
        <v>5003.0999999999985</v>
      </c>
      <c r="I217" s="1">
        <f t="shared" si="74"/>
        <v>0</v>
      </c>
      <c r="J217" s="1">
        <f t="shared" si="75"/>
        <v>0</v>
      </c>
      <c r="K217" s="1">
        <f t="shared" si="83"/>
        <v>28168550.228859335</v>
      </c>
      <c r="L217" s="1">
        <f t="shared" si="84"/>
        <v>7380758.6933614314</v>
      </c>
      <c r="M217" s="1">
        <f t="shared" si="85"/>
        <v>-4029248.2492887257</v>
      </c>
      <c r="N217" s="1">
        <f t="shared" si="86"/>
        <v>-1133452.9820864068</v>
      </c>
      <c r="O217" s="1">
        <f t="shared" si="87"/>
        <v>28168550.228859335</v>
      </c>
      <c r="P217" s="1">
        <f t="shared" si="88"/>
        <v>7380758.6933614314</v>
      </c>
      <c r="Q217">
        <f t="shared" si="76"/>
        <v>4029248.2492887257</v>
      </c>
      <c r="R217">
        <f t="shared" si="77"/>
        <v>1133452.9820864068</v>
      </c>
    </row>
    <row r="218" spans="1:18" x14ac:dyDescent="0.25">
      <c r="A218" s="1">
        <v>184</v>
      </c>
      <c r="B218" s="17">
        <f t="shared" si="78"/>
        <v>23</v>
      </c>
      <c r="C218" s="1">
        <f t="shared" si="72"/>
        <v>0</v>
      </c>
      <c r="D218" s="1">
        <f t="shared" si="73"/>
        <v>0</v>
      </c>
      <c r="E218" s="1">
        <f t="shared" si="79"/>
        <v>-8441.9954999999991</v>
      </c>
      <c r="F218" s="1">
        <f t="shared" si="80"/>
        <v>-2354.4</v>
      </c>
      <c r="G218" s="1">
        <f t="shared" si="81"/>
        <v>18043.532999999996</v>
      </c>
      <c r="H218" s="1">
        <f t="shared" si="82"/>
        <v>4708.7999999999956</v>
      </c>
      <c r="I218" s="1">
        <f t="shared" si="74"/>
        <v>0</v>
      </c>
      <c r="J218" s="1">
        <f t="shared" si="75"/>
        <v>0</v>
      </c>
      <c r="K218" s="1">
        <f t="shared" si="83"/>
        <v>26618489.146469962</v>
      </c>
      <c r="L218" s="1">
        <f t="shared" si="84"/>
        <v>6946596.4172813427</v>
      </c>
      <c r="M218" s="1">
        <f t="shared" si="85"/>
        <v>-4064137.3488935716</v>
      </c>
      <c r="N218" s="1">
        <f t="shared" si="86"/>
        <v>-1133452.9820864068</v>
      </c>
      <c r="O218" s="1">
        <f t="shared" si="87"/>
        <v>26618489.146469962</v>
      </c>
      <c r="P218" s="1">
        <f t="shared" si="88"/>
        <v>6946596.4172813427</v>
      </c>
      <c r="Q218">
        <f t="shared" si="76"/>
        <v>4064137.3488935716</v>
      </c>
      <c r="R218">
        <f t="shared" si="77"/>
        <v>1133452.9820864068</v>
      </c>
    </row>
    <row r="219" spans="1:18" x14ac:dyDescent="0.25">
      <c r="A219" s="1">
        <v>185</v>
      </c>
      <c r="B219" s="17">
        <f t="shared" si="78"/>
        <v>23.125</v>
      </c>
      <c r="C219" s="1">
        <f t="shared" si="72"/>
        <v>0</v>
      </c>
      <c r="D219" s="1">
        <f t="shared" si="73"/>
        <v>0</v>
      </c>
      <c r="E219" s="1">
        <f t="shared" si="79"/>
        <v>-8514.4668750000001</v>
      </c>
      <c r="F219" s="1">
        <f t="shared" si="80"/>
        <v>-2354.4</v>
      </c>
      <c r="G219" s="1">
        <f t="shared" si="81"/>
        <v>16983.754101562517</v>
      </c>
      <c r="H219" s="1">
        <f t="shared" si="82"/>
        <v>4414.5</v>
      </c>
      <c r="I219" s="1">
        <f t="shared" si="74"/>
        <v>0</v>
      </c>
      <c r="J219" s="1">
        <f t="shared" si="75"/>
        <v>0</v>
      </c>
      <c r="K219" s="1">
        <f t="shared" si="83"/>
        <v>25055064.006520048</v>
      </c>
      <c r="L219" s="1">
        <f t="shared" si="84"/>
        <v>6512434.1412012642</v>
      </c>
      <c r="M219" s="1">
        <f t="shared" si="85"/>
        <v>-4099026.4484984195</v>
      </c>
      <c r="N219" s="1">
        <f t="shared" si="86"/>
        <v>-1133452.9820864068</v>
      </c>
      <c r="O219" s="1">
        <f t="shared" si="87"/>
        <v>25055064.006520048</v>
      </c>
      <c r="P219" s="1">
        <f t="shared" si="88"/>
        <v>6512434.1412012642</v>
      </c>
      <c r="Q219">
        <f t="shared" si="76"/>
        <v>4099026.4484984195</v>
      </c>
      <c r="R219">
        <f t="shared" si="77"/>
        <v>1133452.9820864068</v>
      </c>
    </row>
    <row r="220" spans="1:18" x14ac:dyDescent="0.25">
      <c r="A220" s="1">
        <v>186</v>
      </c>
      <c r="B220" s="17">
        <f t="shared" si="78"/>
        <v>23.25</v>
      </c>
      <c r="C220" s="1">
        <f t="shared" si="72"/>
        <v>0</v>
      </c>
      <c r="D220" s="1">
        <f t="shared" si="73"/>
        <v>0</v>
      </c>
      <c r="E220" s="1">
        <f t="shared" si="79"/>
        <v>-8586.9382499999992</v>
      </c>
      <c r="F220" s="1">
        <f t="shared" si="80"/>
        <v>-2354.4</v>
      </c>
      <c r="G220" s="1">
        <f t="shared" si="81"/>
        <v>15914.916281250014</v>
      </c>
      <c r="H220" s="1">
        <f t="shared" si="82"/>
        <v>4120.1999999999971</v>
      </c>
      <c r="I220" s="1">
        <f t="shared" si="74"/>
        <v>0</v>
      </c>
      <c r="J220" s="1">
        <f t="shared" si="75"/>
        <v>0</v>
      </c>
      <c r="K220" s="1">
        <f t="shared" si="83"/>
        <v>23478274.809009504</v>
      </c>
      <c r="L220" s="1">
        <f t="shared" si="84"/>
        <v>6078271.8651211755</v>
      </c>
      <c r="M220" s="1">
        <f t="shared" si="85"/>
        <v>-4133915.5481032664</v>
      </c>
      <c r="N220" s="1">
        <f t="shared" si="86"/>
        <v>-1133452.9820864068</v>
      </c>
      <c r="O220" s="1">
        <f t="shared" si="87"/>
        <v>23478274.809009504</v>
      </c>
      <c r="P220" s="1">
        <f t="shared" si="88"/>
        <v>6078271.8651211755</v>
      </c>
      <c r="Q220">
        <f t="shared" si="76"/>
        <v>4133915.5481032664</v>
      </c>
      <c r="R220">
        <f t="shared" si="77"/>
        <v>1133452.9820864068</v>
      </c>
    </row>
    <row r="221" spans="1:18" x14ac:dyDescent="0.25">
      <c r="A221" s="1">
        <v>187</v>
      </c>
      <c r="B221" s="17">
        <f t="shared" si="78"/>
        <v>23.375</v>
      </c>
      <c r="C221" s="1">
        <f t="shared" si="72"/>
        <v>0</v>
      </c>
      <c r="D221" s="1">
        <f t="shared" si="73"/>
        <v>0</v>
      </c>
      <c r="E221" s="1">
        <f t="shared" si="79"/>
        <v>-8659.4096250000002</v>
      </c>
      <c r="F221" s="1">
        <f t="shared" si="80"/>
        <v>-2354.4</v>
      </c>
      <c r="G221" s="1">
        <f t="shared" si="81"/>
        <v>14837.019539062487</v>
      </c>
      <c r="H221" s="1">
        <f t="shared" si="82"/>
        <v>3825.9000000000015</v>
      </c>
      <c r="I221" s="1">
        <f t="shared" si="74"/>
        <v>0</v>
      </c>
      <c r="J221" s="1">
        <f t="shared" si="75"/>
        <v>0</v>
      </c>
      <c r="K221" s="1">
        <f t="shared" si="83"/>
        <v>21888121.553938337</v>
      </c>
      <c r="L221" s="1">
        <f t="shared" si="84"/>
        <v>5644109.589041098</v>
      </c>
      <c r="M221" s="1">
        <f t="shared" si="85"/>
        <v>-4168804.6477081138</v>
      </c>
      <c r="N221" s="1">
        <f t="shared" si="86"/>
        <v>-1133452.9820864068</v>
      </c>
      <c r="O221" s="1">
        <f t="shared" si="87"/>
        <v>21888121.553938337</v>
      </c>
      <c r="P221" s="1">
        <f t="shared" si="88"/>
        <v>5644109.589041098</v>
      </c>
      <c r="Q221">
        <f t="shared" si="76"/>
        <v>4168804.6477081138</v>
      </c>
      <c r="R221">
        <f t="shared" si="77"/>
        <v>1133452.9820864068</v>
      </c>
    </row>
    <row r="222" spans="1:18" x14ac:dyDescent="0.25">
      <c r="A222" s="1">
        <v>188</v>
      </c>
      <c r="B222" s="17">
        <f t="shared" si="78"/>
        <v>23.5</v>
      </c>
      <c r="C222" s="1">
        <f t="shared" si="72"/>
        <v>0</v>
      </c>
      <c r="D222" s="1">
        <f t="shared" si="73"/>
        <v>0</v>
      </c>
      <c r="E222" s="1">
        <f t="shared" si="79"/>
        <v>-8731.8810000000012</v>
      </c>
      <c r="F222" s="1">
        <f t="shared" si="80"/>
        <v>-2354.4</v>
      </c>
      <c r="G222" s="1">
        <f t="shared" si="81"/>
        <v>13750.063874999993</v>
      </c>
      <c r="H222" s="1">
        <f t="shared" si="82"/>
        <v>3531.5999999999985</v>
      </c>
      <c r="I222" s="1">
        <f t="shared" si="74"/>
        <v>0</v>
      </c>
      <c r="J222" s="1">
        <f t="shared" si="75"/>
        <v>0</v>
      </c>
      <c r="K222" s="1">
        <f t="shared" si="83"/>
        <v>20284604.241306625</v>
      </c>
      <c r="L222" s="1">
        <f t="shared" si="84"/>
        <v>5209947.3129610103</v>
      </c>
      <c r="M222" s="1">
        <f t="shared" si="85"/>
        <v>-4203693.7473129611</v>
      </c>
      <c r="N222" s="1">
        <f t="shared" si="86"/>
        <v>-1133452.9820864068</v>
      </c>
      <c r="O222" s="1">
        <f t="shared" si="87"/>
        <v>20284604.241306625</v>
      </c>
      <c r="P222" s="1">
        <f t="shared" si="88"/>
        <v>5209947.3129610103</v>
      </c>
      <c r="Q222">
        <f t="shared" si="76"/>
        <v>4203693.7473129611</v>
      </c>
      <c r="R222">
        <f t="shared" si="77"/>
        <v>1133452.9820864068</v>
      </c>
    </row>
    <row r="223" spans="1:18" x14ac:dyDescent="0.25">
      <c r="A223" s="1">
        <v>189</v>
      </c>
      <c r="B223" s="17">
        <f t="shared" si="78"/>
        <v>23.625</v>
      </c>
      <c r="C223" s="1">
        <f t="shared" si="72"/>
        <v>0</v>
      </c>
      <c r="D223" s="1">
        <f t="shared" si="73"/>
        <v>0</v>
      </c>
      <c r="E223" s="1">
        <f t="shared" si="79"/>
        <v>-8804.3523749999986</v>
      </c>
      <c r="F223" s="1">
        <f t="shared" si="80"/>
        <v>-2354.4</v>
      </c>
      <c r="G223" s="1">
        <f t="shared" si="81"/>
        <v>12654.049289062503</v>
      </c>
      <c r="H223" s="1">
        <f t="shared" si="82"/>
        <v>3237.2999999999956</v>
      </c>
      <c r="I223" s="1">
        <f t="shared" si="74"/>
        <v>0</v>
      </c>
      <c r="J223" s="1">
        <f t="shared" si="75"/>
        <v>0</v>
      </c>
      <c r="K223" s="1">
        <f t="shared" si="83"/>
        <v>18667722.871114336</v>
      </c>
      <c r="L223" s="1">
        <f t="shared" si="84"/>
        <v>4775785.0368809216</v>
      </c>
      <c r="M223" s="1">
        <f t="shared" si="85"/>
        <v>-4238582.8469178081</v>
      </c>
      <c r="N223" s="1">
        <f t="shared" si="86"/>
        <v>-1133452.9820864068</v>
      </c>
      <c r="O223" s="1">
        <f t="shared" si="87"/>
        <v>18667722.871114336</v>
      </c>
      <c r="P223" s="1">
        <f t="shared" si="88"/>
        <v>4775785.0368809216</v>
      </c>
      <c r="Q223">
        <f t="shared" si="76"/>
        <v>4238582.8469178081</v>
      </c>
      <c r="R223">
        <f t="shared" si="77"/>
        <v>1133452.9820864068</v>
      </c>
    </row>
    <row r="224" spans="1:18" x14ac:dyDescent="0.25">
      <c r="A224" s="1">
        <v>190</v>
      </c>
      <c r="B224" s="17">
        <f t="shared" si="78"/>
        <v>23.75</v>
      </c>
      <c r="C224" s="1">
        <f t="shared" si="72"/>
        <v>0</v>
      </c>
      <c r="D224" s="1">
        <f t="shared" si="73"/>
        <v>0</v>
      </c>
      <c r="E224" s="1">
        <f t="shared" si="79"/>
        <v>-8876.8237499999996</v>
      </c>
      <c r="F224" s="1">
        <f t="shared" si="80"/>
        <v>-2354.4</v>
      </c>
      <c r="G224" s="1">
        <f t="shared" si="81"/>
        <v>11548.975781249988</v>
      </c>
      <c r="H224" s="1">
        <f t="shared" si="82"/>
        <v>2943</v>
      </c>
      <c r="I224" s="1">
        <f t="shared" si="74"/>
        <v>0</v>
      </c>
      <c r="J224" s="1">
        <f t="shared" si="75"/>
        <v>0</v>
      </c>
      <c r="K224" s="1">
        <f t="shared" si="83"/>
        <v>17037477.443361413</v>
      </c>
      <c r="L224" s="1">
        <f t="shared" si="84"/>
        <v>4341622.7608008431</v>
      </c>
      <c r="M224" s="1">
        <f t="shared" si="85"/>
        <v>-4273471.946522655</v>
      </c>
      <c r="N224" s="1">
        <f t="shared" si="86"/>
        <v>-1133452.9820864068</v>
      </c>
      <c r="O224" s="1">
        <f t="shared" si="87"/>
        <v>17037477.443361413</v>
      </c>
      <c r="P224" s="1">
        <f t="shared" si="88"/>
        <v>4341622.7608008431</v>
      </c>
      <c r="Q224">
        <f t="shared" si="76"/>
        <v>4273471.946522655</v>
      </c>
      <c r="R224">
        <f t="shared" si="77"/>
        <v>1133452.9820864068</v>
      </c>
    </row>
    <row r="225" spans="1:18" x14ac:dyDescent="0.25">
      <c r="A225" s="1">
        <v>191</v>
      </c>
      <c r="B225" s="17">
        <f t="shared" si="78"/>
        <v>23.875</v>
      </c>
      <c r="C225" s="1">
        <f t="shared" si="72"/>
        <v>0</v>
      </c>
      <c r="D225" s="1">
        <f t="shared" si="73"/>
        <v>0</v>
      </c>
      <c r="E225" s="1">
        <f t="shared" si="79"/>
        <v>-8949.2951250000006</v>
      </c>
      <c r="F225" s="1">
        <f t="shared" si="80"/>
        <v>-2354.4</v>
      </c>
      <c r="G225" s="1">
        <f t="shared" si="81"/>
        <v>10434.843351562507</v>
      </c>
      <c r="H225" s="1">
        <f t="shared" si="82"/>
        <v>2648.6999999999971</v>
      </c>
      <c r="I225" s="1">
        <f t="shared" si="74"/>
        <v>0</v>
      </c>
      <c r="J225" s="1">
        <f t="shared" si="75"/>
        <v>0</v>
      </c>
      <c r="K225" s="1">
        <f t="shared" si="83"/>
        <v>15393867.958047958</v>
      </c>
      <c r="L225" s="1">
        <f t="shared" si="84"/>
        <v>3907460.4847207549</v>
      </c>
      <c r="M225" s="1">
        <f t="shared" si="85"/>
        <v>-4308361.0461275028</v>
      </c>
      <c r="N225" s="1">
        <f t="shared" si="86"/>
        <v>-1133452.9820864068</v>
      </c>
      <c r="O225" s="1">
        <f t="shared" si="87"/>
        <v>15393867.958047958</v>
      </c>
      <c r="P225" s="1">
        <f t="shared" si="88"/>
        <v>3907460.4847207549</v>
      </c>
      <c r="Q225">
        <f t="shared" si="76"/>
        <v>4308361.0461275028</v>
      </c>
      <c r="R225">
        <f t="shared" si="77"/>
        <v>1133452.9820864068</v>
      </c>
    </row>
    <row r="226" spans="1:18" x14ac:dyDescent="0.25">
      <c r="A226" s="1">
        <v>192</v>
      </c>
      <c r="B226" s="17">
        <f t="shared" si="78"/>
        <v>24</v>
      </c>
      <c r="C226" s="1">
        <f t="shared" ref="C226:C237" si="89">ax</f>
        <v>0</v>
      </c>
      <c r="D226" s="1">
        <f t="shared" ref="D226:D237" si="90">ax_0</f>
        <v>0</v>
      </c>
      <c r="E226" s="1">
        <f t="shared" si="79"/>
        <v>-9021.7664999999997</v>
      </c>
      <c r="F226" s="1">
        <f t="shared" si="80"/>
        <v>-2354.4</v>
      </c>
      <c r="G226" s="1">
        <f t="shared" si="81"/>
        <v>9311.6520000000019</v>
      </c>
      <c r="H226" s="1">
        <f t="shared" si="82"/>
        <v>2354.3999999999942</v>
      </c>
      <c r="I226" s="1">
        <f t="shared" ref="I226:I237" si="91">ax/cross_section_area</f>
        <v>0</v>
      </c>
      <c r="J226" s="1">
        <f t="shared" ref="J226:J237" si="92">ax_0/cross_section_area_0</f>
        <v>0</v>
      </c>
      <c r="K226" s="1">
        <f t="shared" si="83"/>
        <v>13736894.41517387</v>
      </c>
      <c r="L226" s="1">
        <f t="shared" si="84"/>
        <v>3473298.2086406657</v>
      </c>
      <c r="M226" s="1">
        <f t="shared" si="85"/>
        <v>-4343250.1457323497</v>
      </c>
      <c r="N226" s="1">
        <f t="shared" si="86"/>
        <v>-1133452.9820864068</v>
      </c>
      <c r="O226" s="1">
        <f t="shared" si="87"/>
        <v>13736894.41517387</v>
      </c>
      <c r="P226" s="1">
        <f t="shared" si="88"/>
        <v>3473298.2086406657</v>
      </c>
      <c r="Q226">
        <f t="shared" si="76"/>
        <v>4343250.1457323497</v>
      </c>
      <c r="R226">
        <f t="shared" si="77"/>
        <v>1133452.9820864068</v>
      </c>
    </row>
    <row r="227" spans="1:18" x14ac:dyDescent="0.25">
      <c r="A227" s="1">
        <v>193</v>
      </c>
      <c r="B227" s="17">
        <f t="shared" si="78"/>
        <v>24.125</v>
      </c>
      <c r="C227" s="1">
        <f t="shared" si="89"/>
        <v>0</v>
      </c>
      <c r="D227" s="1">
        <f t="shared" si="90"/>
        <v>0</v>
      </c>
      <c r="E227" s="1">
        <f t="shared" si="79"/>
        <v>-9094.2378750000007</v>
      </c>
      <c r="F227" s="1">
        <f t="shared" si="80"/>
        <v>-2354.4</v>
      </c>
      <c r="G227" s="1">
        <f t="shared" si="81"/>
        <v>8179.4017265625007</v>
      </c>
      <c r="H227" s="1">
        <f t="shared" si="82"/>
        <v>2060.0999999999985</v>
      </c>
      <c r="I227" s="1">
        <f t="shared" si="91"/>
        <v>0</v>
      </c>
      <c r="J227" s="1">
        <f t="shared" si="92"/>
        <v>0</v>
      </c>
      <c r="K227" s="1">
        <f t="shared" si="83"/>
        <v>12066556.814739199</v>
      </c>
      <c r="L227" s="1">
        <f t="shared" si="84"/>
        <v>3039135.9325605878</v>
      </c>
      <c r="M227" s="1">
        <f t="shared" si="85"/>
        <v>-4378139.2453371976</v>
      </c>
      <c r="N227" s="1">
        <f t="shared" si="86"/>
        <v>-1133452.9820864068</v>
      </c>
      <c r="O227" s="1">
        <f t="shared" si="87"/>
        <v>12066556.814739199</v>
      </c>
      <c r="P227" s="1">
        <f t="shared" si="88"/>
        <v>3039135.9325605878</v>
      </c>
      <c r="Q227">
        <f t="shared" ref="Q227:Q234" si="93">(0)/2+SQRT( ((0)/2)^2 + (M227)^2 )</f>
        <v>4378139.2453371976</v>
      </c>
      <c r="R227">
        <f t="shared" ref="R227:R234" si="94">(0)/2+SQRT( ((0)/2)^2 + (N227)^2 )</f>
        <v>1133452.9820864068</v>
      </c>
    </row>
    <row r="228" spans="1:18" x14ac:dyDescent="0.25">
      <c r="A228" s="1">
        <v>194</v>
      </c>
      <c r="B228" s="17">
        <f t="shared" si="78"/>
        <v>24.25</v>
      </c>
      <c r="C228" s="1">
        <f t="shared" si="89"/>
        <v>0</v>
      </c>
      <c r="D228" s="1">
        <f t="shared" si="90"/>
        <v>0</v>
      </c>
      <c r="E228" s="1">
        <f t="shared" si="79"/>
        <v>-9166.7092499999999</v>
      </c>
      <c r="F228" s="1">
        <f t="shared" si="80"/>
        <v>-2354.4</v>
      </c>
      <c r="G228" s="1">
        <f t="shared" si="81"/>
        <v>7038.092531250004</v>
      </c>
      <c r="H228" s="1">
        <f t="shared" si="82"/>
        <v>1765.7999999999956</v>
      </c>
      <c r="I228" s="1">
        <f t="shared" si="91"/>
        <v>0</v>
      </c>
      <c r="J228" s="1">
        <f t="shared" si="92"/>
        <v>0</v>
      </c>
      <c r="K228" s="1">
        <f t="shared" si="83"/>
        <v>10382855.156743947</v>
      </c>
      <c r="L228" s="1">
        <f t="shared" si="84"/>
        <v>2604973.6564804995</v>
      </c>
      <c r="M228" s="1">
        <f t="shared" si="85"/>
        <v>-4413028.3449420435</v>
      </c>
      <c r="N228" s="1">
        <f t="shared" si="86"/>
        <v>-1133452.9820864068</v>
      </c>
      <c r="O228" s="1">
        <f t="shared" si="87"/>
        <v>10382855.156743947</v>
      </c>
      <c r="P228" s="1">
        <f t="shared" si="88"/>
        <v>2604973.6564804995</v>
      </c>
      <c r="Q228">
        <f t="shared" si="93"/>
        <v>4413028.3449420435</v>
      </c>
      <c r="R228">
        <f t="shared" si="94"/>
        <v>1133452.9820864068</v>
      </c>
    </row>
    <row r="229" spans="1:18" x14ac:dyDescent="0.25">
      <c r="A229" s="1">
        <v>195</v>
      </c>
      <c r="B229" s="17">
        <f t="shared" si="78"/>
        <v>24.375</v>
      </c>
      <c r="C229" s="1">
        <f t="shared" si="89"/>
        <v>0</v>
      </c>
      <c r="D229" s="1">
        <f t="shared" si="90"/>
        <v>0</v>
      </c>
      <c r="E229" s="1">
        <f t="shared" si="79"/>
        <v>-9239.1806249999991</v>
      </c>
      <c r="F229" s="1">
        <f t="shared" si="80"/>
        <v>-2354.4</v>
      </c>
      <c r="G229" s="1">
        <f t="shared" si="81"/>
        <v>5887.7244140625116</v>
      </c>
      <c r="H229" s="1">
        <f t="shared" si="82"/>
        <v>1471.5</v>
      </c>
      <c r="I229" s="1">
        <f t="shared" si="91"/>
        <v>0</v>
      </c>
      <c r="J229" s="1">
        <f t="shared" si="92"/>
        <v>0</v>
      </c>
      <c r="K229" s="1">
        <f t="shared" si="83"/>
        <v>8685789.44118811</v>
      </c>
      <c r="L229" s="1">
        <f t="shared" si="84"/>
        <v>2170811.3804004216</v>
      </c>
      <c r="M229" s="1">
        <f t="shared" si="85"/>
        <v>-4447917.4445468914</v>
      </c>
      <c r="N229" s="1">
        <f t="shared" si="86"/>
        <v>-1133452.9820864068</v>
      </c>
      <c r="O229" s="1">
        <f t="shared" si="87"/>
        <v>8685789.44118811</v>
      </c>
      <c r="P229" s="1">
        <f t="shared" si="88"/>
        <v>2170811.3804004216</v>
      </c>
      <c r="Q229">
        <f t="shared" si="93"/>
        <v>4447917.4445468914</v>
      </c>
      <c r="R229">
        <f t="shared" si="94"/>
        <v>1133452.9820864068</v>
      </c>
    </row>
    <row r="230" spans="1:18" x14ac:dyDescent="0.25">
      <c r="A230" s="1">
        <v>196</v>
      </c>
      <c r="B230" s="17">
        <f t="shared" si="78"/>
        <v>24.5</v>
      </c>
      <c r="C230" s="1">
        <f t="shared" si="89"/>
        <v>0</v>
      </c>
      <c r="D230" s="1">
        <f t="shared" si="90"/>
        <v>0</v>
      </c>
      <c r="E230" s="1">
        <f t="shared" si="79"/>
        <v>-9311.652</v>
      </c>
      <c r="F230" s="1">
        <f t="shared" si="80"/>
        <v>-2354.4</v>
      </c>
      <c r="G230" s="1">
        <f t="shared" si="81"/>
        <v>4728.2973750000237</v>
      </c>
      <c r="H230" s="1">
        <f t="shared" si="82"/>
        <v>1177.1999999999971</v>
      </c>
      <c r="I230" s="1">
        <f t="shared" si="91"/>
        <v>0</v>
      </c>
      <c r="J230" s="1">
        <f t="shared" si="92"/>
        <v>0</v>
      </c>
      <c r="K230" s="1">
        <f t="shared" si="83"/>
        <v>6975359.66807169</v>
      </c>
      <c r="L230" s="1">
        <f t="shared" si="84"/>
        <v>1736649.1043203329</v>
      </c>
      <c r="M230" s="1">
        <f t="shared" si="85"/>
        <v>-4482806.5441517383</v>
      </c>
      <c r="N230" s="1">
        <f t="shared" si="86"/>
        <v>-1133452.9820864068</v>
      </c>
      <c r="O230" s="1">
        <f t="shared" si="87"/>
        <v>6975359.66807169</v>
      </c>
      <c r="P230" s="1">
        <f t="shared" si="88"/>
        <v>1736649.1043203329</v>
      </c>
      <c r="Q230">
        <f t="shared" si="93"/>
        <v>4482806.5441517383</v>
      </c>
      <c r="R230">
        <f t="shared" si="94"/>
        <v>1133452.9820864068</v>
      </c>
    </row>
    <row r="231" spans="1:18" x14ac:dyDescent="0.25">
      <c r="A231" s="1">
        <v>197</v>
      </c>
      <c r="B231" s="17">
        <f t="shared" si="78"/>
        <v>24.625</v>
      </c>
      <c r="C231" s="1">
        <f t="shared" si="89"/>
        <v>0</v>
      </c>
      <c r="D231" s="1">
        <f t="shared" si="90"/>
        <v>0</v>
      </c>
      <c r="E231" s="1">
        <f t="shared" si="79"/>
        <v>-9384.123375000001</v>
      </c>
      <c r="F231" s="1">
        <f t="shared" si="80"/>
        <v>-2354.4</v>
      </c>
      <c r="G231" s="1">
        <f t="shared" si="81"/>
        <v>3559.8114140625112</v>
      </c>
      <c r="H231" s="1">
        <f t="shared" si="82"/>
        <v>882.89999999999418</v>
      </c>
      <c r="I231" s="1">
        <f t="shared" si="91"/>
        <v>0</v>
      </c>
      <c r="J231" s="1">
        <f t="shared" si="92"/>
        <v>0</v>
      </c>
      <c r="K231" s="1">
        <f t="shared" si="83"/>
        <v>5251565.8373946426</v>
      </c>
      <c r="L231" s="1">
        <f t="shared" si="84"/>
        <v>1302486.8282402444</v>
      </c>
      <c r="M231" s="1">
        <f t="shared" si="85"/>
        <v>-4517695.6437565871</v>
      </c>
      <c r="N231" s="1">
        <f t="shared" si="86"/>
        <v>-1133452.9820864068</v>
      </c>
      <c r="O231" s="1">
        <f t="shared" si="87"/>
        <v>5251565.8373946426</v>
      </c>
      <c r="P231" s="1">
        <f t="shared" si="88"/>
        <v>1302486.8282402444</v>
      </c>
      <c r="Q231">
        <f t="shared" si="93"/>
        <v>4517695.6437565871</v>
      </c>
      <c r="R231">
        <f t="shared" si="94"/>
        <v>1133452.9820864068</v>
      </c>
    </row>
    <row r="232" spans="1:18" x14ac:dyDescent="0.25">
      <c r="A232" s="1">
        <v>198</v>
      </c>
      <c r="B232" s="17">
        <f t="shared" si="78"/>
        <v>24.75</v>
      </c>
      <c r="C232" s="1">
        <f t="shared" si="89"/>
        <v>0</v>
      </c>
      <c r="D232" s="1">
        <f t="shared" si="90"/>
        <v>0</v>
      </c>
      <c r="E232" s="1">
        <f t="shared" si="79"/>
        <v>-9456.5947500000002</v>
      </c>
      <c r="F232" s="1">
        <f t="shared" si="80"/>
        <v>-2354.4</v>
      </c>
      <c r="G232" s="1">
        <f t="shared" si="81"/>
        <v>2382.266531250003</v>
      </c>
      <c r="H232" s="1">
        <f t="shared" si="82"/>
        <v>588.59999999999854</v>
      </c>
      <c r="I232" s="1">
        <f t="shared" si="91"/>
        <v>0</v>
      </c>
      <c r="J232" s="1">
        <f t="shared" si="92"/>
        <v>0</v>
      </c>
      <c r="K232" s="1">
        <f t="shared" si="83"/>
        <v>3514407.9491570117</v>
      </c>
      <c r="L232" s="1">
        <f t="shared" si="84"/>
        <v>868324.55216016644</v>
      </c>
      <c r="M232" s="1">
        <f t="shared" si="85"/>
        <v>-4552584.743361433</v>
      </c>
      <c r="N232" s="1">
        <f t="shared" si="86"/>
        <v>-1133452.9820864068</v>
      </c>
      <c r="O232" s="1">
        <f t="shared" si="87"/>
        <v>3514407.9491570117</v>
      </c>
      <c r="P232" s="1">
        <f t="shared" si="88"/>
        <v>868324.55216016644</v>
      </c>
      <c r="Q232">
        <f t="shared" si="93"/>
        <v>4552584.743361433</v>
      </c>
      <c r="R232">
        <f t="shared" si="94"/>
        <v>1133452.9820864068</v>
      </c>
    </row>
    <row r="233" spans="1:18" x14ac:dyDescent="0.25">
      <c r="A233" s="1">
        <v>199</v>
      </c>
      <c r="B233" s="17">
        <f t="shared" si="78"/>
        <v>24.875</v>
      </c>
      <c r="C233" s="1">
        <f t="shared" si="89"/>
        <v>0</v>
      </c>
      <c r="D233" s="1">
        <f t="shared" si="90"/>
        <v>0</v>
      </c>
      <c r="E233" s="1">
        <f t="shared" si="79"/>
        <v>-9529.0661249999994</v>
      </c>
      <c r="F233" s="1">
        <f t="shared" si="80"/>
        <v>-2354.4</v>
      </c>
      <c r="G233" s="1">
        <f t="shared" si="81"/>
        <v>1195.6627265624993</v>
      </c>
      <c r="H233" s="1">
        <f t="shared" si="82"/>
        <v>294.29999999999563</v>
      </c>
      <c r="I233" s="1">
        <f t="shared" si="91"/>
        <v>0</v>
      </c>
      <c r="J233" s="1">
        <f t="shared" si="92"/>
        <v>0</v>
      </c>
      <c r="K233" s="1">
        <f t="shared" si="83"/>
        <v>1763886.0033587979</v>
      </c>
      <c r="L233" s="1">
        <f t="shared" si="84"/>
        <v>434162.27608007786</v>
      </c>
      <c r="M233" s="1">
        <f t="shared" si="85"/>
        <v>-4587473.8429662799</v>
      </c>
      <c r="N233" s="1">
        <f t="shared" si="86"/>
        <v>-1133452.9820864068</v>
      </c>
      <c r="O233" s="1">
        <f t="shared" si="87"/>
        <v>1763886.0033587979</v>
      </c>
      <c r="P233" s="1">
        <f t="shared" si="88"/>
        <v>434162.27608007786</v>
      </c>
      <c r="Q233">
        <f t="shared" si="93"/>
        <v>4587473.8429662799</v>
      </c>
      <c r="R233">
        <f t="shared" si="94"/>
        <v>1133452.9820864068</v>
      </c>
    </row>
    <row r="234" spans="1:18" x14ac:dyDescent="0.25">
      <c r="A234" s="1">
        <v>200</v>
      </c>
      <c r="B234" s="17">
        <f t="shared" si="78"/>
        <v>25</v>
      </c>
      <c r="C234" s="1">
        <f t="shared" si="89"/>
        <v>0</v>
      </c>
      <c r="D234" s="1">
        <f t="shared" si="90"/>
        <v>0</v>
      </c>
      <c r="E234" s="1">
        <f t="shared" si="79"/>
        <v>-9601.5375000000004</v>
      </c>
      <c r="F234" s="1">
        <f t="shared" si="80"/>
        <v>-2354.4</v>
      </c>
      <c r="G234" s="1">
        <f t="shared" si="81"/>
        <v>0</v>
      </c>
      <c r="H234" s="1">
        <f t="shared" si="82"/>
        <v>0</v>
      </c>
      <c r="I234" s="1">
        <f t="shared" si="91"/>
        <v>0</v>
      </c>
      <c r="J234" s="1">
        <f t="shared" si="92"/>
        <v>0</v>
      </c>
      <c r="K234" s="1">
        <f t="shared" si="83"/>
        <v>0</v>
      </c>
      <c r="L234" s="1">
        <f t="shared" si="84"/>
        <v>0</v>
      </c>
      <c r="M234" s="1">
        <f t="shared" si="85"/>
        <v>-4622362.9425711278</v>
      </c>
      <c r="N234" s="1">
        <f t="shared" si="86"/>
        <v>-1133452.9820864068</v>
      </c>
      <c r="O234" s="1">
        <f t="shared" si="87"/>
        <v>0</v>
      </c>
      <c r="P234" s="1">
        <f t="shared" si="88"/>
        <v>0</v>
      </c>
      <c r="Q234">
        <f t="shared" si="93"/>
        <v>4622362.9425711278</v>
      </c>
      <c r="R234">
        <f t="shared" si="94"/>
        <v>1133452.9820864068</v>
      </c>
    </row>
    <row r="235" spans="1:18" x14ac:dyDescent="0.25">
      <c r="B235" s="17">
        <f>(B234*1000-1)/1000</f>
        <v>24.998999999999999</v>
      </c>
      <c r="C235" s="1">
        <f t="shared" si="89"/>
        <v>0</v>
      </c>
      <c r="D235" s="1">
        <f t="shared" si="90"/>
        <v>0</v>
      </c>
      <c r="E235" s="1">
        <f t="shared" ref="E235:E237" si="95">IF(B235&lt;force_position,ay-(mass_per_length*B235*gravity),ay-(mass_per_length*B235*gravity)-force)</f>
        <v>-9600.9577289999997</v>
      </c>
      <c r="F235" s="1">
        <f t="shared" ref="F235:F237" si="96">IF(B235&lt;force_position_0,ay_0-(mass_per_length_0*B235*gravity_0),ay_0-(mass_per_length_0*B235*gravity_0)-force_0)</f>
        <v>-2354.4</v>
      </c>
      <c r="G235" s="1">
        <f t="shared" ref="G235:G237" si="97">IF(B235&lt;force_position,(ay*B235)-(0.5*mass_per_length*gravity*B235*B235),(ay*B235)-(0.5*mass_per_length*gravity*B235*B235)-force*(B235-force_position))</f>
        <v>9.6012476145187975</v>
      </c>
      <c r="H235" s="1">
        <f t="shared" ref="H235:H237" si="98">IF(B235&lt;force_position_0,(ay_0*B235)-(0.5*mass_per_length_0*gravity_0*B235*B235),(ay_0*B235)-(0.5*mass_per_length_0*gravity_0*B235*B235)-force_0*(B235-force_position_0))</f>
        <v>2.3544000000038068</v>
      </c>
      <c r="I235" s="1">
        <f t="shared" si="91"/>
        <v>0</v>
      </c>
      <c r="J235" s="1">
        <f t="shared" si="92"/>
        <v>0</v>
      </c>
      <c r="K235" s="1">
        <f t="shared" ref="K235:K237" si="99">((G235*(0.5*h))/(ix))*(100000000/1000)</f>
        <v>14164.116607298542</v>
      </c>
      <c r="L235" s="1">
        <f t="shared" ref="L235:L237" si="100">(H235*(0.5*h_0/1000))/(ix_0/100000000)</f>
        <v>3473.2982086462903</v>
      </c>
      <c r="M235" s="1">
        <f t="shared" ref="M235:M237" si="101">((E235*q)/(ix*thickness_web))*((100000000*1000)/1000000000)</f>
        <v>-4622083.8297742894</v>
      </c>
      <c r="N235" s="1">
        <f t="shared" ref="N235:N237" si="102">((F235*q)/(ix*thickness_web))*((100000000*1000)/1000000000)</f>
        <v>-1133452.9820864068</v>
      </c>
      <c r="O235" s="1">
        <f t="shared" ref="O235:O237" si="103">(I235+K235)/2+SQRT( ((I235+K235)/2)^2 + 0 )</f>
        <v>14164.116607298542</v>
      </c>
      <c r="P235" s="1">
        <f t="shared" ref="P235:P237" si="104">(J235+L235)/2+SQRT( ((J235+L235)/2)^2 + 0 )</f>
        <v>3473.2982086462903</v>
      </c>
      <c r="Q235">
        <f t="shared" ref="Q235:Q237" si="105">(0)/2+SQRT( ((0)/2)^2 + (M235)^2 )</f>
        <v>4622083.8297742894</v>
      </c>
      <c r="R235">
        <f t="shared" ref="R235:R237" si="106">(0)/2+SQRT( ((0)/2)^2 + (N235)^2 )</f>
        <v>1133452.9820864068</v>
      </c>
    </row>
    <row r="236" spans="1:18" x14ac:dyDescent="0.25">
      <c r="B236" s="17">
        <f>force_position</f>
        <v>15</v>
      </c>
      <c r="C236" s="1">
        <f t="shared" si="89"/>
        <v>0</v>
      </c>
      <c r="D236" s="1">
        <f t="shared" si="90"/>
        <v>0</v>
      </c>
      <c r="E236" s="1">
        <f t="shared" si="95"/>
        <v>-3803.8274999999994</v>
      </c>
      <c r="F236" s="1">
        <f t="shared" si="96"/>
        <v>-2354.4</v>
      </c>
      <c r="G236" s="1">
        <f t="shared" si="97"/>
        <v>67026.825000000026</v>
      </c>
      <c r="H236" s="1">
        <f t="shared" si="98"/>
        <v>23544</v>
      </c>
      <c r="I236" s="1">
        <f t="shared" si="91"/>
        <v>0</v>
      </c>
      <c r="J236" s="1">
        <f t="shared" si="92"/>
        <v>0</v>
      </c>
      <c r="K236" s="1">
        <f t="shared" si="99"/>
        <v>98880458.377239227</v>
      </c>
      <c r="L236" s="1">
        <f t="shared" si="100"/>
        <v>34732982.086406745</v>
      </c>
      <c r="M236" s="1">
        <f t="shared" si="101"/>
        <v>-1831234.9741833506</v>
      </c>
      <c r="N236" s="1">
        <f t="shared" si="102"/>
        <v>-1133452.9820864068</v>
      </c>
      <c r="O236" s="1">
        <f t="shared" si="103"/>
        <v>98880458.377239227</v>
      </c>
      <c r="P236" s="1">
        <f t="shared" si="104"/>
        <v>34732982.086406745</v>
      </c>
      <c r="Q236">
        <f t="shared" si="105"/>
        <v>1831234.9741833506</v>
      </c>
      <c r="R236">
        <f t="shared" si="106"/>
        <v>1133452.9820864068</v>
      </c>
    </row>
    <row r="237" spans="1:18" x14ac:dyDescent="0.25">
      <c r="B237" s="17">
        <f>(B236*1000-1)/1000</f>
        <v>14.999000000000001</v>
      </c>
      <c r="C237" s="1">
        <f t="shared" si="89"/>
        <v>0</v>
      </c>
      <c r="D237" s="1">
        <f t="shared" si="90"/>
        <v>0</v>
      </c>
      <c r="E237" s="1">
        <f t="shared" si="95"/>
        <v>120.75227099999938</v>
      </c>
      <c r="F237" s="1">
        <f t="shared" si="96"/>
        <v>1569.6</v>
      </c>
      <c r="G237" s="1">
        <f t="shared" si="97"/>
        <v>67026.704537614496</v>
      </c>
      <c r="H237" s="1">
        <f t="shared" si="98"/>
        <v>23542.430400000001</v>
      </c>
      <c r="I237" s="1">
        <f t="shared" si="91"/>
        <v>0</v>
      </c>
      <c r="J237" s="1">
        <f t="shared" si="92"/>
        <v>0</v>
      </c>
      <c r="K237" s="1">
        <f t="shared" si="99"/>
        <v>98880280.666659966</v>
      </c>
      <c r="L237" s="1">
        <f t="shared" si="100"/>
        <v>34730666.554267652</v>
      </c>
      <c r="M237" s="1">
        <f t="shared" si="101"/>
        <v>58132.442090832148</v>
      </c>
      <c r="N237" s="1">
        <f t="shared" si="102"/>
        <v>755635.32139093778</v>
      </c>
      <c r="O237" s="1">
        <f t="shared" si="103"/>
        <v>98880280.666659966</v>
      </c>
      <c r="P237" s="1">
        <f t="shared" si="104"/>
        <v>34730666.554267652</v>
      </c>
      <c r="Q237">
        <f t="shared" si="105"/>
        <v>58132.442090832148</v>
      </c>
      <c r="R237">
        <f t="shared" si="106"/>
        <v>755635.32139093778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3"/>
  <sheetViews>
    <sheetView topLeftCell="A22" workbookViewId="0">
      <selection activeCell="U22" sqref="U22"/>
    </sheetView>
  </sheetViews>
  <sheetFormatPr defaultRowHeight="15" x14ac:dyDescent="0.25"/>
  <cols>
    <col min="1" max="1" width="29.28515625" bestFit="1" customWidth="1"/>
    <col min="2" max="2" width="12.7109375" bestFit="1" customWidth="1"/>
    <col min="3" max="3" width="16.7109375" bestFit="1" customWidth="1"/>
    <col min="5" max="5" width="13.5703125" bestFit="1" customWidth="1"/>
    <col min="6" max="6" width="15" bestFit="1" customWidth="1"/>
    <col min="7" max="7" width="19.140625" bestFit="1" customWidth="1"/>
    <col min="8" max="8" width="15.5703125" bestFit="1" customWidth="1"/>
    <col min="9" max="9" width="24.140625" bestFit="1" customWidth="1"/>
    <col min="10" max="10" width="14.140625" bestFit="1" customWidth="1"/>
    <col min="11" max="11" width="22.85546875" bestFit="1" customWidth="1"/>
    <col min="12" max="12" width="20" bestFit="1" customWidth="1"/>
    <col min="13" max="13" width="1.5703125" customWidth="1"/>
    <col min="16" max="16" width="15.5703125" bestFit="1" customWidth="1"/>
    <col min="17" max="17" width="17" bestFit="1" customWidth="1"/>
    <col min="18" max="18" width="21.140625" bestFit="1" customWidth="1"/>
    <col min="19" max="19" width="17.7109375" bestFit="1" customWidth="1"/>
    <col min="20" max="20" width="26.28515625" bestFit="1" customWidth="1"/>
    <col min="21" max="21" width="16.140625" bestFit="1" customWidth="1"/>
    <col min="22" max="22" width="24.85546875" bestFit="1" customWidth="1"/>
    <col min="23" max="23" width="22.140625" bestFit="1" customWidth="1"/>
  </cols>
  <sheetData>
    <row r="2" spans="1:3" x14ac:dyDescent="0.25">
      <c r="B2" s="16" t="s">
        <v>92</v>
      </c>
      <c r="C2" s="16" t="s">
        <v>93</v>
      </c>
    </row>
    <row r="3" spans="1:3" x14ac:dyDescent="0.25">
      <c r="A3" s="20" t="s">
        <v>238</v>
      </c>
      <c r="B3" s="32">
        <v>25</v>
      </c>
      <c r="C3" s="11">
        <f>sim2_beam_length</f>
        <v>25</v>
      </c>
    </row>
    <row r="4" spans="1:3" x14ac:dyDescent="0.25">
      <c r="A4" s="20" t="s">
        <v>239</v>
      </c>
      <c r="B4" s="32">
        <v>15</v>
      </c>
      <c r="C4" s="11">
        <f>sim2_force_position</f>
        <v>15</v>
      </c>
    </row>
    <row r="5" spans="1:3" x14ac:dyDescent="0.25">
      <c r="A5" s="20" t="s">
        <v>240</v>
      </c>
      <c r="B5" s="32">
        <v>400</v>
      </c>
      <c r="C5" s="11">
        <f>sim2_mass</f>
        <v>400</v>
      </c>
    </row>
    <row r="6" spans="1:3" x14ac:dyDescent="0.25">
      <c r="A6" s="20" t="s">
        <v>241</v>
      </c>
      <c r="B6" s="32">
        <v>25</v>
      </c>
      <c r="C6" s="11">
        <f>sim2_l_tx</f>
        <v>25</v>
      </c>
    </row>
    <row r="7" spans="1:3" x14ac:dyDescent="0.25">
      <c r="A7" s="20" t="s">
        <v>242</v>
      </c>
      <c r="B7" s="32">
        <v>10</v>
      </c>
      <c r="C7" s="11">
        <f>sim2_l_ty</f>
        <v>10</v>
      </c>
    </row>
    <row r="8" spans="1:3" x14ac:dyDescent="0.25">
      <c r="A8" s="20" t="s">
        <v>243</v>
      </c>
      <c r="B8" s="32">
        <v>9.81</v>
      </c>
      <c r="C8" s="11">
        <f>sim2_gravity</f>
        <v>9.81</v>
      </c>
    </row>
    <row r="9" spans="1:3" x14ac:dyDescent="0.25">
      <c r="A9" s="20" t="s">
        <v>244</v>
      </c>
      <c r="B9" s="32">
        <v>200</v>
      </c>
      <c r="C9" s="11">
        <f>sim2_division</f>
        <v>200</v>
      </c>
    </row>
    <row r="10" spans="1:3" x14ac:dyDescent="0.25">
      <c r="A10" s="20" t="s">
        <v>245</v>
      </c>
      <c r="B10" s="43">
        <v>8541</v>
      </c>
      <c r="C10" s="11">
        <f>sim2_second_moment_x</f>
        <v>8541</v>
      </c>
    </row>
    <row r="11" spans="1:3" x14ac:dyDescent="0.25">
      <c r="A11" s="21" t="s">
        <v>246</v>
      </c>
      <c r="B11" s="33">
        <v>450</v>
      </c>
      <c r="C11" s="11">
        <f>sim2_yield_strength</f>
        <v>450</v>
      </c>
    </row>
    <row r="12" spans="1:3" x14ac:dyDescent="0.25">
      <c r="A12" s="21" t="s">
        <v>247</v>
      </c>
      <c r="B12" s="33">
        <v>59.1</v>
      </c>
      <c r="C12" s="32">
        <v>0</v>
      </c>
    </row>
    <row r="13" spans="1:3" x14ac:dyDescent="0.25">
      <c r="A13" s="21" t="s">
        <v>248</v>
      </c>
      <c r="B13" s="33">
        <v>252</v>
      </c>
      <c r="C13" s="11">
        <f>sim2_depth_of_section</f>
        <v>252</v>
      </c>
    </row>
    <row r="14" spans="1:3" x14ac:dyDescent="0.25">
      <c r="A14" s="21" t="s">
        <v>249</v>
      </c>
      <c r="B14" s="33">
        <v>177</v>
      </c>
      <c r="C14" s="11">
        <f>sim2_width_of_section</f>
        <v>177</v>
      </c>
    </row>
    <row r="15" spans="1:3" x14ac:dyDescent="0.25">
      <c r="A15" s="21" t="s">
        <v>250</v>
      </c>
      <c r="B15" s="33">
        <v>15</v>
      </c>
      <c r="C15" s="11">
        <f>sim2_thickness_flange</f>
        <v>15</v>
      </c>
    </row>
    <row r="16" spans="1:3" x14ac:dyDescent="0.25">
      <c r="A16" s="21" t="s">
        <v>251</v>
      </c>
      <c r="B16" s="33">
        <v>9</v>
      </c>
      <c r="C16" s="11">
        <f>sim2_thickness_web</f>
        <v>9</v>
      </c>
    </row>
    <row r="17" spans="1:23" x14ac:dyDescent="0.25">
      <c r="A17" s="21" t="s">
        <v>252</v>
      </c>
      <c r="B17" s="33">
        <v>75.3</v>
      </c>
      <c r="C17" s="11">
        <f>sim2_cross_section_area</f>
        <v>75.3</v>
      </c>
    </row>
    <row r="18" spans="1:23" x14ac:dyDescent="0.25">
      <c r="A18" s="22" t="s">
        <v>253</v>
      </c>
      <c r="B18" s="11">
        <f>sim2_gravity*sim2_mass</f>
        <v>3924</v>
      </c>
      <c r="C18" s="11">
        <f>sim2_force</f>
        <v>3924</v>
      </c>
    </row>
    <row r="19" spans="1:23" x14ac:dyDescent="0.25">
      <c r="A19" s="22" t="s">
        <v>254</v>
      </c>
      <c r="B19" s="11">
        <f>( ( (sim2_depth_of_section/2) - (sim2_thickness_flange/2) ) * ( sim2_width_of_section * sim2_thickness_flange ) )+( ( ((sim2_depth_of_section/2)-sim2_thickness_flange)/ 2 ) * (sim2_thickness_web* ((sim2_depth_of_section/2)-sim2_thickness_flange)) )</f>
        <v>370062</v>
      </c>
      <c r="C19" s="11">
        <f>sim2_q</f>
        <v>370062</v>
      </c>
    </row>
    <row r="20" spans="1:23" x14ac:dyDescent="0.25">
      <c r="A20" s="22" t="s">
        <v>255</v>
      </c>
      <c r="B20" s="11">
        <v>0</v>
      </c>
      <c r="C20" s="11">
        <v>0</v>
      </c>
    </row>
    <row r="21" spans="1:23" x14ac:dyDescent="0.25">
      <c r="A21" s="22" t="s">
        <v>256</v>
      </c>
      <c r="B21" s="11">
        <f>sim2_mass_per_length*sim2_beam_length*sim2_gravity</f>
        <v>14494.275000000001</v>
      </c>
      <c r="C21" s="11">
        <f>sim2_mass_per_length_0*sim2_beam_length_0*sim2_gravity_0</f>
        <v>0</v>
      </c>
    </row>
    <row r="22" spans="1:23" x14ac:dyDescent="0.25">
      <c r="A22" s="22" t="s">
        <v>257</v>
      </c>
      <c r="B22" s="11">
        <f>sim2_force_resultant+sim2_force</f>
        <v>18418.275000000001</v>
      </c>
      <c r="C22" s="11">
        <f>sim2_force_resultant_0+sim2_force_0</f>
        <v>3924</v>
      </c>
    </row>
    <row r="23" spans="1:23" x14ac:dyDescent="0.25">
      <c r="A23" s="22" t="s">
        <v>260</v>
      </c>
      <c r="B23" s="11">
        <f>-1*((0.5*sim2_force_resultant*sim2_beam_length)+(sim2_force*sim2_force_position))</f>
        <v>-240038.43750000003</v>
      </c>
      <c r="C23" s="11">
        <f>-1*((0.5*sim2_force_resultant_0*sim2_beam_length_0)+(sim2_force_0*sim2_force_position_0))</f>
        <v>-58860</v>
      </c>
    </row>
    <row r="24" spans="1:23" x14ac:dyDescent="0.25">
      <c r="A24" s="22" t="s">
        <v>258</v>
      </c>
      <c r="B24" s="11"/>
      <c r="C24" s="11"/>
    </row>
    <row r="25" spans="1:23" x14ac:dyDescent="0.25">
      <c r="A25" s="22" t="s">
        <v>259</v>
      </c>
      <c r="B25" s="11"/>
      <c r="C25" s="11"/>
    </row>
    <row r="27" spans="1:23" x14ac:dyDescent="0.25">
      <c r="B27" s="28" t="s">
        <v>41</v>
      </c>
      <c r="C27" s="27" t="s">
        <v>116</v>
      </c>
      <c r="D27" s="27" t="s">
        <v>117</v>
      </c>
      <c r="E27" s="23" t="s">
        <v>125</v>
      </c>
      <c r="F27" s="24" t="s">
        <v>124</v>
      </c>
      <c r="G27" s="25" t="s">
        <v>118</v>
      </c>
      <c r="H27" s="26" t="s">
        <v>123</v>
      </c>
      <c r="I27" s="26" t="s">
        <v>122</v>
      </c>
      <c r="J27" s="26" t="s">
        <v>121</v>
      </c>
      <c r="K27" s="26" t="s">
        <v>120</v>
      </c>
      <c r="L27" s="26" t="s">
        <v>119</v>
      </c>
      <c r="M27" s="29"/>
      <c r="N27" s="27" t="s">
        <v>126</v>
      </c>
      <c r="O27" s="27" t="s">
        <v>129</v>
      </c>
      <c r="P27" s="23" t="s">
        <v>130</v>
      </c>
      <c r="Q27" s="24" t="s">
        <v>131</v>
      </c>
      <c r="R27" s="25" t="s">
        <v>132</v>
      </c>
      <c r="S27" s="26" t="s">
        <v>133</v>
      </c>
      <c r="T27" s="26" t="s">
        <v>134</v>
      </c>
      <c r="U27" s="26" t="s">
        <v>135</v>
      </c>
      <c r="V27" s="26" t="s">
        <v>136</v>
      </c>
      <c r="W27" s="26" t="s">
        <v>137</v>
      </c>
    </row>
    <row r="28" spans="1:23" x14ac:dyDescent="0.25">
      <c r="B28" s="16">
        <v>0</v>
      </c>
      <c r="C28">
        <f>sim2_mass_per_length*B28*sim2_gravity</f>
        <v>0</v>
      </c>
      <c r="D28">
        <f>IF(B28&lt;sim2_force_position,0,sim2_force)</f>
        <v>0</v>
      </c>
      <c r="E28">
        <f>sim2_ay-C28-D28</f>
        <v>18418.275000000001</v>
      </c>
      <c r="F28">
        <v>0</v>
      </c>
      <c r="G28" s="1">
        <f>( sim2_ay * B28 ) - (C28 * 0.5 *B28 ) - (D28 * ( B28 - sim2_force_position )) + sim2_ma</f>
        <v>-240038.43750000003</v>
      </c>
      <c r="H28">
        <f>F28/sim2_cross_section_area*10000</f>
        <v>0</v>
      </c>
      <c r="I28" s="1">
        <f>((G28*(0.5*sim2_depth_of_section))/(sim2_second_moment_x))*(100000000/1000)</f>
        <v>-354113606.42781878</v>
      </c>
      <c r="J28" s="1">
        <f>((E28*sim2_q)/(sim2_second_moment_x*sim2_thickness_web))*((100000000*1000)/1000000000)</f>
        <v>8866908.2244467866</v>
      </c>
      <c r="K28" s="1">
        <f>(ABS(H28)+ABS(I28))/2+SQRT( ((ABS(H28)+ABS(I28))/2)^2 + 0 )</f>
        <v>354113606.42781878</v>
      </c>
      <c r="L28">
        <f>(H28)/2+SQRT( ((H28)/2)^2 + (J28)^2 )</f>
        <v>8866908.2244467866</v>
      </c>
      <c r="N28">
        <f>sim2_mass_per_length_0*B28*sim2_gravity_0</f>
        <v>0</v>
      </c>
      <c r="O28">
        <f>IF(B28&lt;sim2_force_position_0,0,sim2_force_0)</f>
        <v>0</v>
      </c>
      <c r="P28">
        <f>sim2_ay_0-N28-O28</f>
        <v>3924</v>
      </c>
      <c r="Q28">
        <v>0</v>
      </c>
      <c r="R28">
        <f>( sim2_ay_0 * B28 ) - (N28 * 0.5 *B28 ) - (O28 * ( B28 - sim2_force_position_0 )) + sim2_ma_0</f>
        <v>-58860</v>
      </c>
      <c r="S28">
        <f>Q28/sim2_cross_section_area_0*10000</f>
        <v>0</v>
      </c>
      <c r="T28">
        <f>((R28*(0.5*sim2_depth_of_section_0))/(sim2_second_moment_x_0))*(100000000/1000)</f>
        <v>-86832455.216016859</v>
      </c>
      <c r="U28">
        <f>((P28*sim2_q_0)/(sim2_second_moment_x_0*sim2_thickness_web_0))*((100000000*1000)/1000000000)</f>
        <v>1889088.3034773448</v>
      </c>
      <c r="V28">
        <f>(ABS(S28)+ABS(T28))/2+SQRT( ((ABS(S28)+ABS(T28))/2)^2 + 0 )</f>
        <v>86832455.216016859</v>
      </c>
      <c r="W28">
        <f>(S28)/2+SQRT( ((S28)/2)^2 + (U28)^2 )</f>
        <v>1889088.3034773448</v>
      </c>
    </row>
    <row r="29" spans="1:23" x14ac:dyDescent="0.25">
      <c r="B29" s="16">
        <v>5</v>
      </c>
      <c r="C29">
        <f>sim2_mass_per_length*B29*sim2_gravity</f>
        <v>2898.855</v>
      </c>
      <c r="D29">
        <f>IF(B29&lt;sim2_force_position,0,sim2_force)</f>
        <v>0</v>
      </c>
      <c r="E29">
        <f>sim2_ay-C29-D29</f>
        <v>15519.420000000002</v>
      </c>
      <c r="F29">
        <v>0</v>
      </c>
      <c r="G29" s="1">
        <f>( sim2_ay * B29 ) - (C29 * 0.5 *B29 ) - (D29 * ( B29 - sim2_force_position )) + sim2_ma</f>
        <v>-155194.20000000001</v>
      </c>
      <c r="H29">
        <f>F29/sim2_cross_section_area*10000</f>
        <v>0</v>
      </c>
      <c r="I29" s="1">
        <f>((G29*(0.5*sim2_depth_of_section))/(sim2_second_moment_x))*(100000000/1000)</f>
        <v>-228948240.2528978</v>
      </c>
      <c r="J29" s="1">
        <f>((E29*sim2_q)/(sim2_second_moment_x*sim2_thickness_web))*((100000000*1000)/1000000000)</f>
        <v>7471344.240252899</v>
      </c>
      <c r="K29" s="1">
        <f t="shared" ref="K29:K33" si="0">(ABS(H29)+ABS(I29))/2+SQRT( ((ABS(H29)+ABS(I29))/2)^2 + 0 )</f>
        <v>228948240.2528978</v>
      </c>
      <c r="L29">
        <f t="shared" ref="L29:L33" si="1">(H29)/2+SQRT( ((H29)/2)^2 + (J29)^2 )</f>
        <v>7471344.240252899</v>
      </c>
      <c r="N29">
        <f>sim2_mass_per_length_0*B29*sim2_gravity_0</f>
        <v>0</v>
      </c>
      <c r="O29">
        <f>IF(B29&lt;sim2_force_position_0,0,sim2_force_0)</f>
        <v>0</v>
      </c>
      <c r="P29">
        <f>sim2_ay_0-N29-O29</f>
        <v>3924</v>
      </c>
      <c r="Q29">
        <v>0</v>
      </c>
      <c r="R29">
        <f>( sim2_ay_0 * B29 ) - (N29 * 0.5 *B29 ) - (O29 * ( B29 - sim2_force_position_0 )) + sim2_ma_0</f>
        <v>-39240</v>
      </c>
      <c r="S29">
        <f>Q29/sim2_cross_section_area_0*10000</f>
        <v>0</v>
      </c>
      <c r="T29">
        <f>((R29*(0.5*sim2_depth_of_section_0))/(sim2_second_moment_x_0))*(100000000/1000)</f>
        <v>-57888303.477344573</v>
      </c>
      <c r="U29">
        <f>((P29*sim2_q_0)/(sim2_second_moment_x_0*sim2_thickness_web_0))*((100000000*1000)/1000000000)</f>
        <v>1889088.3034773448</v>
      </c>
      <c r="V29">
        <f t="shared" ref="V29:V33" si="2">(ABS(S29)+ABS(T29))/2+SQRT( ((ABS(S29)+ABS(T29))/2)^2 + 0 )</f>
        <v>57888303.477344573</v>
      </c>
      <c r="W29">
        <f t="shared" ref="W29:W33" si="3">(S29)/2+SQRT( ((S29)/2)^2 + (U29)^2 )</f>
        <v>1889088.3034773448</v>
      </c>
    </row>
    <row r="30" spans="1:23" x14ac:dyDescent="0.25">
      <c r="B30" s="16">
        <v>10</v>
      </c>
      <c r="C30">
        <f>sim2_mass_per_length*B30*sim2_gravity</f>
        <v>5797.71</v>
      </c>
      <c r="D30">
        <f>IF(B30&lt;sim2_force_position,0,sim2_force)</f>
        <v>0</v>
      </c>
      <c r="E30">
        <f>sim2_ay-C30-D30</f>
        <v>12620.565000000002</v>
      </c>
      <c r="F30">
        <v>0</v>
      </c>
      <c r="G30" s="1">
        <f>( sim2_ay * B30 ) - (C30 * 0.5 *B30 ) - (D30 * ( B30 - sim2_force_position )) + sim2_ma</f>
        <v>-84844.237500000017</v>
      </c>
      <c r="H30">
        <f>F30/sim2_cross_section_area*10000</f>
        <v>0</v>
      </c>
      <c r="I30" s="1">
        <f>((G30*(0.5*sim2_depth_of_section))/(sim2_second_moment_x))*(100000000/1000)</f>
        <v>-125165366.17492099</v>
      </c>
      <c r="J30" s="1">
        <f>((E30*sim2_q)/(sim2_second_moment_x*sim2_thickness_web))*((100000000*1000)/1000000000)</f>
        <v>6075780.2560590105</v>
      </c>
      <c r="K30" s="1">
        <f t="shared" si="0"/>
        <v>125165366.17492099</v>
      </c>
      <c r="L30">
        <f t="shared" si="1"/>
        <v>6075780.2560590105</v>
      </c>
      <c r="N30">
        <f>sim2_mass_per_length_0*B30*sim2_gravity_0</f>
        <v>0</v>
      </c>
      <c r="O30">
        <f>IF(B30&lt;sim2_force_position_0,0,sim2_force_0)</f>
        <v>0</v>
      </c>
      <c r="P30">
        <f>sim2_ay_0-N30-O30</f>
        <v>3924</v>
      </c>
      <c r="Q30">
        <v>0</v>
      </c>
      <c r="R30">
        <f>( sim2_ay_0 * B30 ) - (N30 * 0.5 *B30 ) - (O30 * ( B30 - sim2_force_position_0 )) + sim2_ma_0</f>
        <v>-19620</v>
      </c>
      <c r="S30">
        <f>Q30/sim2_cross_section_area_0*10000</f>
        <v>0</v>
      </c>
      <c r="T30">
        <f>((R30*(0.5*sim2_depth_of_section_0))/(sim2_second_moment_x_0))*(100000000/1000)</f>
        <v>-28944151.738672286</v>
      </c>
      <c r="U30">
        <f>((P30*sim2_q_0)/(sim2_second_moment_x_0*sim2_thickness_web_0))*((100000000*1000)/1000000000)</f>
        <v>1889088.3034773448</v>
      </c>
      <c r="V30">
        <f t="shared" si="2"/>
        <v>28944151.738672286</v>
      </c>
      <c r="W30">
        <f t="shared" si="3"/>
        <v>1889088.3034773448</v>
      </c>
    </row>
    <row r="31" spans="1:23" x14ac:dyDescent="0.25">
      <c r="B31" s="16">
        <v>15</v>
      </c>
      <c r="C31">
        <f>sim2_mass_per_length*B31*sim2_gravity</f>
        <v>8696.5650000000005</v>
      </c>
      <c r="D31">
        <f>IF(B31&lt;sim2_force_position,0,sim2_force)</f>
        <v>3924</v>
      </c>
      <c r="E31">
        <f>sim2_ay-C31-D31</f>
        <v>5797.7100000000009</v>
      </c>
      <c r="F31">
        <v>0</v>
      </c>
      <c r="G31" s="1">
        <f>( sim2_ay * B31 ) - (C31 * 0.5 *B31 ) - (D31 * ( B31 - sim2_force_position )) + sim2_ma</f>
        <v>-28988.550000000017</v>
      </c>
      <c r="H31">
        <f>F31/sim2_cross_section_area*10000</f>
        <v>0</v>
      </c>
      <c r="I31" s="1">
        <f>((G31*(0.5*sim2_depth_of_section))/(sim2_second_moment_x))*(100000000/1000)</f>
        <v>-42764984.193888329</v>
      </c>
      <c r="J31" s="1">
        <f>((E31*sim2_q)/(sim2_second_moment_x*sim2_thickness_web))*((100000000*1000)/1000000000)</f>
        <v>2791127.968387777</v>
      </c>
      <c r="K31" s="1">
        <f t="shared" si="0"/>
        <v>42764984.193888329</v>
      </c>
      <c r="L31">
        <f t="shared" si="1"/>
        <v>2791127.968387777</v>
      </c>
      <c r="N31">
        <f>sim2_mass_per_length_0*B31*sim2_gravity_0</f>
        <v>0</v>
      </c>
      <c r="O31">
        <f>IF(B31&lt;sim2_force_position_0,0,sim2_force_0)</f>
        <v>3924</v>
      </c>
      <c r="P31">
        <f>sim2_ay_0-N31-O31</f>
        <v>0</v>
      </c>
      <c r="Q31">
        <v>0</v>
      </c>
      <c r="R31">
        <f>( sim2_ay_0 * B31 ) - (N31 * 0.5 *B31 ) - (O31 * ( B31 - sim2_force_position_0 )) + sim2_ma_0</f>
        <v>0</v>
      </c>
      <c r="S31">
        <f>Q31/sim2_cross_section_area_0*10000</f>
        <v>0</v>
      </c>
      <c r="T31">
        <f>((R31*(0.5*sim2_depth_of_section_0))/(sim2_second_moment_x_0))*(100000000/1000)</f>
        <v>0</v>
      </c>
      <c r="U31">
        <f>((P31*sim2_q_0)/(sim2_second_moment_x_0*sim2_thickness_web_0))*((100000000*1000)/1000000000)</f>
        <v>0</v>
      </c>
      <c r="V31">
        <f t="shared" si="2"/>
        <v>0</v>
      </c>
      <c r="W31">
        <f t="shared" si="3"/>
        <v>0</v>
      </c>
    </row>
    <row r="32" spans="1:23" x14ac:dyDescent="0.25">
      <c r="B32" s="16">
        <v>20</v>
      </c>
      <c r="C32">
        <f>sim2_mass_per_length*B32*sim2_gravity</f>
        <v>11595.42</v>
      </c>
      <c r="D32">
        <f>IF(B32&lt;sim2_force_position,0,sim2_force)</f>
        <v>3924</v>
      </c>
      <c r="E32">
        <f>sim2_ay-C32-D32</f>
        <v>2898.8550000000014</v>
      </c>
      <c r="F32">
        <v>0</v>
      </c>
      <c r="G32" s="1">
        <f>( sim2_ay * B32 ) - (C32 * 0.5 *B32 ) - (D32 * ( B32 - sim2_force_position )) + sim2_ma</f>
        <v>-7247.1375000000407</v>
      </c>
      <c r="H32">
        <f>F32/sim2_cross_section_area*10000</f>
        <v>0</v>
      </c>
      <c r="I32" s="1">
        <f>((G32*(0.5*sim2_depth_of_section))/(sim2_second_moment_x))*(100000000/1000)</f>
        <v>-10691246.048472134</v>
      </c>
      <c r="J32" s="1">
        <f>((E32*sim2_q)/(sim2_second_moment_x*sim2_thickness_web))*((100000000*1000)/1000000000)</f>
        <v>1395563.984193889</v>
      </c>
      <c r="K32" s="1">
        <f t="shared" si="0"/>
        <v>10691246.048472134</v>
      </c>
      <c r="L32">
        <f t="shared" si="1"/>
        <v>1395563.984193889</v>
      </c>
      <c r="N32">
        <f>sim2_mass_per_length_0*B32*sim2_gravity_0</f>
        <v>0</v>
      </c>
      <c r="O32">
        <f>IF(B32&lt;sim2_force_position_0,0,sim2_force_0)</f>
        <v>3924</v>
      </c>
      <c r="P32">
        <f>sim2_ay_0-N32-O32</f>
        <v>0</v>
      </c>
      <c r="Q32">
        <v>0</v>
      </c>
      <c r="R32">
        <f>( sim2_ay_0 * B32 ) - (N32 * 0.5 *B32 ) - (O32 * ( B32 - sim2_force_position_0 )) + sim2_ma_0</f>
        <v>0</v>
      </c>
      <c r="S32">
        <f>Q32/sim2_cross_section_area_0*10000</f>
        <v>0</v>
      </c>
      <c r="T32">
        <f>((R32*(0.5*sim2_depth_of_section_0))/(sim2_second_moment_x_0))*(100000000/1000)</f>
        <v>0</v>
      </c>
      <c r="U32">
        <f>((P32*sim2_q_0)/(sim2_second_moment_x_0*sim2_thickness_web_0))*((100000000*1000)/1000000000)</f>
        <v>0</v>
      </c>
      <c r="V32">
        <f t="shared" si="2"/>
        <v>0</v>
      </c>
      <c r="W32">
        <f t="shared" si="3"/>
        <v>0</v>
      </c>
    </row>
    <row r="33" spans="2:23" x14ac:dyDescent="0.25">
      <c r="B33" s="16">
        <v>25</v>
      </c>
      <c r="C33">
        <f>sim2_mass_per_length*B33*sim2_gravity</f>
        <v>14494.275000000001</v>
      </c>
      <c r="D33">
        <f>IF(B33&lt;sim2_force_position,0,sim2_force)</f>
        <v>3924</v>
      </c>
      <c r="E33">
        <f>sim2_ay-C33-D33</f>
        <v>0</v>
      </c>
      <c r="F33">
        <v>0</v>
      </c>
      <c r="G33" s="1">
        <f>( sim2_ay * B33 ) - (C33 * 0.5 *B33 ) - (D33 * ( B33 - sim2_force_position )) + sim2_ma</f>
        <v>0</v>
      </c>
      <c r="H33">
        <f>F33/sim2_cross_section_area*10000</f>
        <v>0</v>
      </c>
      <c r="I33" s="1">
        <f>((G33*(0.5*sim2_depth_of_section))/(sim2_second_moment_x))*(100000000/1000)</f>
        <v>0</v>
      </c>
      <c r="J33" s="1">
        <f>((E33*sim2_q)/(sim2_second_moment_x*sim2_thickness_web))*((100000000*1000)/1000000000)</f>
        <v>0</v>
      </c>
      <c r="K33" s="1">
        <f t="shared" si="0"/>
        <v>0</v>
      </c>
      <c r="L33">
        <f t="shared" si="1"/>
        <v>0</v>
      </c>
      <c r="N33">
        <f>sim2_mass_per_length_0*B33*sim2_gravity_0</f>
        <v>0</v>
      </c>
      <c r="O33">
        <f>IF(B33&lt;sim2_force_position_0,0,sim2_force_0)</f>
        <v>3924</v>
      </c>
      <c r="P33">
        <f>sim2_ay_0-N33-O33</f>
        <v>0</v>
      </c>
      <c r="Q33">
        <v>0</v>
      </c>
      <c r="R33">
        <f>( sim2_ay_0 * B33 ) - (N33 * 0.5 *B33 ) - (O33 * ( B33 - sim2_force_position_0 )) + sim2_ma_0</f>
        <v>0</v>
      </c>
      <c r="S33">
        <f>Q33/sim2_cross_section_area_0*10000</f>
        <v>0</v>
      </c>
      <c r="T33">
        <f>((R33*(0.5*sim2_depth_of_section_0))/(sim2_second_moment_x_0))*(100000000/1000)</f>
        <v>0</v>
      </c>
      <c r="U33">
        <f>((P33*sim2_q_0)/(sim2_second_moment_x_0*sim2_thickness_web_0))*((100000000*1000)/1000000000)</f>
        <v>0</v>
      </c>
      <c r="V33">
        <f t="shared" si="2"/>
        <v>0</v>
      </c>
      <c r="W33">
        <f t="shared" si="3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5"/>
  <sheetViews>
    <sheetView topLeftCell="A17" zoomScale="70" zoomScaleNormal="70" zoomScalePageLayoutView="70" workbookViewId="0">
      <selection activeCell="N31" sqref="N31"/>
    </sheetView>
  </sheetViews>
  <sheetFormatPr defaultColWidth="11.42578125" defaultRowHeight="15" x14ac:dyDescent="0.25"/>
  <cols>
    <col min="1" max="1" width="38.7109375" bestFit="1" customWidth="1"/>
    <col min="2" max="2" width="14.42578125" bestFit="1" customWidth="1"/>
    <col min="3" max="3" width="16.7109375" bestFit="1" customWidth="1"/>
    <col min="4" max="4" width="13.28515625" bestFit="1" customWidth="1"/>
    <col min="5" max="5" width="14.42578125" bestFit="1" customWidth="1"/>
    <col min="6" max="6" width="5.85546875" bestFit="1" customWidth="1"/>
    <col min="7" max="7" width="14.42578125" bestFit="1" customWidth="1"/>
    <col min="8" max="8" width="15.140625" bestFit="1" customWidth="1"/>
    <col min="9" max="9" width="19.140625" bestFit="1" customWidth="1"/>
    <col min="10" max="10" width="16.140625" bestFit="1" customWidth="1"/>
    <col min="11" max="11" width="24.7109375" bestFit="1" customWidth="1"/>
    <col min="12" max="12" width="14.42578125" bestFit="1" customWidth="1"/>
    <col min="13" max="13" width="23.42578125" bestFit="1" customWidth="1"/>
    <col min="14" max="14" width="20.85546875" bestFit="1" customWidth="1"/>
    <col min="15" max="15" width="1.140625" style="30" customWidth="1"/>
    <col min="19" max="19" width="6" bestFit="1" customWidth="1"/>
    <col min="20" max="20" width="15.42578125" bestFit="1" customWidth="1"/>
    <col min="21" max="21" width="14.85546875" bestFit="1" customWidth="1"/>
    <col min="22" max="22" width="21.28515625" bestFit="1" customWidth="1"/>
    <col min="23" max="23" width="18.28515625" bestFit="1" customWidth="1"/>
    <col min="24" max="24" width="22.140625" bestFit="1" customWidth="1"/>
    <col min="25" max="25" width="14" bestFit="1" customWidth="1"/>
    <col min="26" max="26" width="21.140625" bestFit="1" customWidth="1"/>
    <col min="27" max="27" width="22.42578125" customWidth="1"/>
  </cols>
  <sheetData>
    <row r="1" spans="1:3" x14ac:dyDescent="0.25">
      <c r="B1" s="16" t="s">
        <v>92</v>
      </c>
      <c r="C1" s="16" t="s">
        <v>93</v>
      </c>
    </row>
    <row r="2" spans="1:3" x14ac:dyDescent="0.25">
      <c r="A2" s="20" t="s">
        <v>91</v>
      </c>
      <c r="B2" s="32">
        <v>25</v>
      </c>
      <c r="C2" s="11">
        <f>sim3_beam_length</f>
        <v>25</v>
      </c>
    </row>
    <row r="3" spans="1:3" x14ac:dyDescent="0.25">
      <c r="A3" s="20" t="s">
        <v>94</v>
      </c>
      <c r="B3" s="32">
        <v>15</v>
      </c>
      <c r="C3" s="11">
        <f>sim3_force_position</f>
        <v>15</v>
      </c>
    </row>
    <row r="4" spans="1:3" x14ac:dyDescent="0.25">
      <c r="A4" s="20" t="s">
        <v>95</v>
      </c>
      <c r="B4" s="32">
        <v>400</v>
      </c>
      <c r="C4" s="11">
        <f>sim3_mass</f>
        <v>400</v>
      </c>
    </row>
    <row r="5" spans="1:3" x14ac:dyDescent="0.25">
      <c r="A5" s="20" t="s">
        <v>96</v>
      </c>
      <c r="B5" s="32">
        <v>20</v>
      </c>
      <c r="C5" s="11">
        <f>sim3_l_tx</f>
        <v>20</v>
      </c>
    </row>
    <row r="6" spans="1:3" x14ac:dyDescent="0.25">
      <c r="A6" s="20" t="s">
        <v>97</v>
      </c>
      <c r="B6" s="32">
        <v>10</v>
      </c>
      <c r="C6" s="11">
        <f>sim3_l_ty</f>
        <v>10</v>
      </c>
    </row>
    <row r="7" spans="1:3" x14ac:dyDescent="0.25">
      <c r="A7" s="20" t="s">
        <v>98</v>
      </c>
      <c r="B7" s="32">
        <v>9.81</v>
      </c>
      <c r="C7" s="11">
        <f>sim3_gravity</f>
        <v>9.81</v>
      </c>
    </row>
    <row r="8" spans="1:3" x14ac:dyDescent="0.25">
      <c r="A8" s="20" t="s">
        <v>106</v>
      </c>
      <c r="B8" s="32">
        <v>200</v>
      </c>
      <c r="C8" s="11">
        <f>sim3_division</f>
        <v>200</v>
      </c>
    </row>
    <row r="9" spans="1:3" x14ac:dyDescent="0.25">
      <c r="A9" s="20" t="s">
        <v>224</v>
      </c>
      <c r="B9" s="43">
        <v>8541</v>
      </c>
      <c r="C9" s="11">
        <f>sim3_second_moment_x</f>
        <v>8541</v>
      </c>
    </row>
    <row r="10" spans="1:3" x14ac:dyDescent="0.25">
      <c r="A10" s="21" t="s">
        <v>99</v>
      </c>
      <c r="B10" s="33">
        <v>450</v>
      </c>
      <c r="C10" s="11">
        <f>sim3_yield_strength</f>
        <v>450</v>
      </c>
    </row>
    <row r="11" spans="1:3" x14ac:dyDescent="0.25">
      <c r="A11" s="21" t="s">
        <v>100</v>
      </c>
      <c r="B11" s="33">
        <v>59.1</v>
      </c>
      <c r="C11" s="32">
        <v>0</v>
      </c>
    </row>
    <row r="12" spans="1:3" x14ac:dyDescent="0.25">
      <c r="A12" s="21" t="s">
        <v>101</v>
      </c>
      <c r="B12" s="33">
        <v>252</v>
      </c>
      <c r="C12" s="11">
        <f>sim3_depth_of_section</f>
        <v>252</v>
      </c>
    </row>
    <row r="13" spans="1:3" x14ac:dyDescent="0.25">
      <c r="A13" s="21" t="s">
        <v>102</v>
      </c>
      <c r="B13" s="33">
        <v>177</v>
      </c>
      <c r="C13" s="11">
        <f>sim3_width_of_section</f>
        <v>177</v>
      </c>
    </row>
    <row r="14" spans="1:3" x14ac:dyDescent="0.25">
      <c r="A14" s="21" t="s">
        <v>103</v>
      </c>
      <c r="B14" s="33">
        <v>15</v>
      </c>
      <c r="C14" s="11">
        <f>sim3_thickness_flange</f>
        <v>15</v>
      </c>
    </row>
    <row r="15" spans="1:3" x14ac:dyDescent="0.25">
      <c r="A15" s="21" t="s">
        <v>104</v>
      </c>
      <c r="B15" s="33">
        <v>9</v>
      </c>
      <c r="C15" s="11">
        <f>sim3_thickness_web</f>
        <v>9</v>
      </c>
    </row>
    <row r="16" spans="1:3" x14ac:dyDescent="0.25">
      <c r="A16" s="21" t="s">
        <v>105</v>
      </c>
      <c r="B16" s="33">
        <v>75.3</v>
      </c>
      <c r="C16" s="11">
        <f>sim3_cross_section_area</f>
        <v>75.3</v>
      </c>
    </row>
    <row r="17" spans="1:27" x14ac:dyDescent="0.25">
      <c r="A17" s="22" t="s">
        <v>107</v>
      </c>
      <c r="B17" s="11">
        <f>sim3_gravity*sim3_mass</f>
        <v>3924</v>
      </c>
      <c r="C17" s="11">
        <f>sim3_force</f>
        <v>3924</v>
      </c>
    </row>
    <row r="18" spans="1:27" x14ac:dyDescent="0.25">
      <c r="A18" s="22" t="s">
        <v>108</v>
      </c>
      <c r="B18" s="11">
        <f>( ( (sim3_depth_of_section/2) - (sim3_thickness_flange/2) ) * ( sim3_width_of_section * sim3_thickness_flange ) )+( ( ((sim3_depth_of_section/2)-sim3_thickness_flange)/ 2 ) * (sim3_thickness_web* ((sim3_depth_of_section/2)-sim3_thickness_flange)) )</f>
        <v>370062</v>
      </c>
      <c r="C18" s="11">
        <f>sim3_q</f>
        <v>370062</v>
      </c>
    </row>
    <row r="19" spans="1:27" x14ac:dyDescent="0.25">
      <c r="A19" s="22" t="s">
        <v>109</v>
      </c>
      <c r="B19" s="11">
        <f>sim3_tx</f>
        <v>-24003.843750000004</v>
      </c>
      <c r="C19" s="11">
        <f>sim3_tx_0</f>
        <v>-5886</v>
      </c>
    </row>
    <row r="20" spans="1:27" x14ac:dyDescent="0.25">
      <c r="A20" s="22" t="s">
        <v>110</v>
      </c>
      <c r="B20" s="11">
        <f>sim3_mass_per_length*sim3_beam_length*sim3_gravity</f>
        <v>14494.275000000001</v>
      </c>
      <c r="C20" s="11">
        <f>sim3_mass_per_length_0*sim3_beam_length_0*sim3_gravity_0</f>
        <v>0</v>
      </c>
    </row>
    <row r="21" spans="1:27" x14ac:dyDescent="0.25">
      <c r="A21" s="22" t="s">
        <v>111</v>
      </c>
      <c r="B21" s="11">
        <f>sim3_force_resultant+sim3_ty+sim3_force</f>
        <v>6416.3531249999996</v>
      </c>
      <c r="C21" s="11">
        <f>sim3_force_resultant_0+sim3_ty_0+sim3_force_0</f>
        <v>981</v>
      </c>
    </row>
    <row r="22" spans="1:27" x14ac:dyDescent="0.25">
      <c r="A22" s="22" t="s">
        <v>112</v>
      </c>
      <c r="B22" s="11">
        <f>sim3_ty*sim3_l_tx/sim3_l_ty</f>
        <v>-24003.843750000004</v>
      </c>
      <c r="C22" s="11">
        <f>sim3_ty_0*sim3_l_tx_0/sim3_l_ty_0</f>
        <v>-5886</v>
      </c>
    </row>
    <row r="23" spans="1:27" x14ac:dyDescent="0.25">
      <c r="A23" s="22" t="s">
        <v>113</v>
      </c>
      <c r="B23" s="11">
        <f>-((0.5*sim3_force_resultant*sim3_beam_length)+(sim3_force*sim3_force_position))/sim3_l_tx</f>
        <v>-12001.921875000002</v>
      </c>
      <c r="C23" s="11">
        <f>-((0.5*sim3_force_resultant_0*sim3_beam_length_0)+(sim3_force_0*sim3_force_position_0))/sim3_l_tx_0</f>
        <v>-2943</v>
      </c>
    </row>
    <row r="24" spans="1:27" x14ac:dyDescent="0.25">
      <c r="A24" s="22" t="s">
        <v>114</v>
      </c>
      <c r="B24" s="11"/>
      <c r="C24" s="11"/>
    </row>
    <row r="25" spans="1:27" x14ac:dyDescent="0.25">
      <c r="A25" s="22" t="s">
        <v>115</v>
      </c>
      <c r="B25" s="11"/>
      <c r="C25" s="11"/>
    </row>
    <row r="30" spans="1:27" x14ac:dyDescent="0.25">
      <c r="A30" s="15" t="s">
        <v>60</v>
      </c>
      <c r="B30" s="28" t="s">
        <v>41</v>
      </c>
      <c r="C30" s="27" t="s">
        <v>116</v>
      </c>
      <c r="D30" s="27" t="s">
        <v>201</v>
      </c>
      <c r="E30" s="27" t="s">
        <v>202</v>
      </c>
      <c r="F30" s="27" t="s">
        <v>117</v>
      </c>
      <c r="G30" s="23" t="s">
        <v>125</v>
      </c>
      <c r="H30" s="24" t="s">
        <v>124</v>
      </c>
      <c r="I30" s="25" t="s">
        <v>118</v>
      </c>
      <c r="J30" s="26" t="s">
        <v>123</v>
      </c>
      <c r="K30" s="26" t="s">
        <v>122</v>
      </c>
      <c r="L30" s="26" t="s">
        <v>121</v>
      </c>
      <c r="M30" s="26" t="s">
        <v>120</v>
      </c>
      <c r="N30" s="26" t="s">
        <v>119</v>
      </c>
      <c r="O30" s="29"/>
      <c r="P30" s="27" t="s">
        <v>126</v>
      </c>
      <c r="Q30" s="27" t="s">
        <v>127</v>
      </c>
      <c r="R30" s="27" t="s">
        <v>128</v>
      </c>
      <c r="S30" s="27" t="s">
        <v>129</v>
      </c>
      <c r="T30" s="23" t="s">
        <v>130</v>
      </c>
      <c r="U30" s="24" t="s">
        <v>131</v>
      </c>
      <c r="V30" s="25" t="s">
        <v>132</v>
      </c>
      <c r="W30" s="26" t="s">
        <v>133</v>
      </c>
      <c r="X30" s="26" t="s">
        <v>134</v>
      </c>
      <c r="Y30" s="26" t="s">
        <v>135</v>
      </c>
      <c r="Z30" s="26" t="s">
        <v>136</v>
      </c>
      <c r="AA30" s="26" t="s">
        <v>137</v>
      </c>
    </row>
    <row r="31" spans="1:27" x14ac:dyDescent="0.25">
      <c r="A31" s="1">
        <v>0</v>
      </c>
      <c r="B31" s="17">
        <f t="shared" ref="B31:B94" si="0">length/length_division*A31</f>
        <v>0</v>
      </c>
      <c r="C31">
        <f t="shared" ref="C31:C94" si="1">sim3_mass_per_length*B31*sim3_gravity</f>
        <v>0</v>
      </c>
      <c r="D31">
        <f t="shared" ref="D31:D94" si="2">IF(B31&lt;sim3_l_tx,0,sim3_ty)</f>
        <v>0</v>
      </c>
      <c r="E31">
        <f t="shared" ref="E31:E94" si="3">IF(B31&lt;sim3_l_tx,0,sim3_tx)</f>
        <v>0</v>
      </c>
      <c r="F31">
        <f t="shared" ref="F31:F94" si="4">IF(B31&lt;sim3_force_position,0,sim3_force)</f>
        <v>0</v>
      </c>
      <c r="G31">
        <f t="shared" ref="G31:G94" si="5">sim3_ay-C31-D31-F31</f>
        <v>6416.3531249999996</v>
      </c>
      <c r="H31">
        <f t="shared" ref="H31:H94" si="6">E31-sim3_ax</f>
        <v>24003.843750000004</v>
      </c>
      <c r="I31">
        <f t="shared" ref="I31:I94" si="7">(sim3_ay*B31) - (D31*(B31-sim3_l_tx))-(0.5*B31*C31)-(F31*(B31-force_position))</f>
        <v>0</v>
      </c>
      <c r="J31">
        <f t="shared" ref="J31:J94" si="8">H31/sim3_cross_section_area*10000</f>
        <v>3187761.4541832674</v>
      </c>
      <c r="K31">
        <f t="shared" ref="K31:K94" si="9">((I31*(0.5*sim3_depth_of_section))/(sim3_second_moment_x))*(100000000/1000)</f>
        <v>0</v>
      </c>
      <c r="L31">
        <f t="shared" ref="L31:L94" si="10">((G31*sim3_q)/(sim3_second_moment_x*sim3_thickness_web))*((100000000*1000)/1000000000)</f>
        <v>3088954.5462328764</v>
      </c>
      <c r="M31">
        <f>(ABS(J31)+ABS(K31))/2+SQRT( ((ABS(J31)+ABS(K31))/2)^2 + 0 )</f>
        <v>3187761.4541832674</v>
      </c>
      <c r="N31">
        <f>(ABS(J31))/2+SQRT( ((ABS(J31))/2)^2 + (L31^2) )</f>
        <v>5069811.6759004425</v>
      </c>
      <c r="O31" s="29"/>
      <c r="P31">
        <v>0</v>
      </c>
      <c r="Q31">
        <f t="shared" ref="Q31:Q94" si="11">IF(B31&lt;sim3_l_tx_0,0,sim3_ty_0)</f>
        <v>0</v>
      </c>
      <c r="R31">
        <f t="shared" ref="R31:R94" si="12">IF(B31&lt;sim3_l_tx_0,0,sim3_tx_0)</f>
        <v>0</v>
      </c>
      <c r="S31">
        <f t="shared" ref="S31:S94" si="13">IF(B31&lt;sim3_force_position_0,0,sim3_force_0)</f>
        <v>0</v>
      </c>
      <c r="T31">
        <f t="shared" ref="T31:T94" si="14">sim3_ay_0-P31-Q31-S31</f>
        <v>981</v>
      </c>
      <c r="U31">
        <f t="shared" ref="U31:U94" si="15">R31-sim3_ax_0</f>
        <v>5886</v>
      </c>
      <c r="V31">
        <f t="shared" ref="V31:V94" si="16">(sim3_ay_0*B31) - (Q31*(B31-sim3_l_tx_0))-(0.5*B31*P31)-(S31*(B31-sim3_force_position_0))</f>
        <v>0</v>
      </c>
      <c r="W31">
        <f t="shared" ref="W31:W94" si="17">U31/sim3_cross_section_area_0*10000</f>
        <v>781673.30677290831</v>
      </c>
      <c r="X31">
        <f t="shared" ref="X31:X94" si="18">((V31*(0.5*sim3_depth_of_section_0))/(sim3_second_moment_x_0))*(100000000/1000)</f>
        <v>0</v>
      </c>
      <c r="Y31">
        <f t="shared" ref="Y31:Y94" si="19">((T31*sim3_q_0)/(sim3_second_moment_x_0*sim3_thickness_web_0))</f>
        <v>4722.7207586933619</v>
      </c>
      <c r="Z31">
        <f>(ABS(W31)+ABS(X31))/2+SQRT( ((ABS(W31)+ABS(X31))/2)^2 + 0 )</f>
        <v>781673.30677290831</v>
      </c>
    </row>
    <row r="32" spans="1:27" x14ac:dyDescent="0.25">
      <c r="A32" s="1">
        <v>1</v>
      </c>
      <c r="B32" s="17">
        <f t="shared" si="0"/>
        <v>0.125</v>
      </c>
      <c r="C32">
        <f t="shared" si="1"/>
        <v>72.471375000000009</v>
      </c>
      <c r="D32">
        <f t="shared" si="2"/>
        <v>0</v>
      </c>
      <c r="E32">
        <f t="shared" si="3"/>
        <v>0</v>
      </c>
      <c r="F32">
        <f t="shared" si="4"/>
        <v>0</v>
      </c>
      <c r="G32">
        <f t="shared" si="5"/>
        <v>6343.8817499999996</v>
      </c>
      <c r="H32">
        <f t="shared" si="6"/>
        <v>24003.843750000004</v>
      </c>
      <c r="I32">
        <f t="shared" si="7"/>
        <v>797.51467968750001</v>
      </c>
      <c r="J32">
        <f t="shared" si="8"/>
        <v>3187761.4541832674</v>
      </c>
      <c r="K32">
        <f t="shared" si="9"/>
        <v>1176523.236630664</v>
      </c>
      <c r="L32">
        <f t="shared" si="10"/>
        <v>3054065.4466280295</v>
      </c>
      <c r="M32">
        <f t="shared" ref="M32:M95" si="20">(ABS(J32)+ABS(K32))/2+SQRT( ((ABS(J32)+ABS(K32))/2)^2 + 0 )</f>
        <v>4364284.6908139316</v>
      </c>
      <c r="N32">
        <f t="shared" ref="N32:N95" si="21">(ABS(J32))/2+SQRT( ((ABS(J32))/2)^2 + (L32^2) )</f>
        <v>5038843.9379955493</v>
      </c>
      <c r="O32" s="29"/>
      <c r="P32">
        <v>0</v>
      </c>
      <c r="Q32">
        <f t="shared" si="11"/>
        <v>0</v>
      </c>
      <c r="R32">
        <f t="shared" si="12"/>
        <v>0</v>
      </c>
      <c r="S32">
        <f t="shared" si="13"/>
        <v>0</v>
      </c>
      <c r="T32">
        <f t="shared" si="14"/>
        <v>981</v>
      </c>
      <c r="U32">
        <f t="shared" si="15"/>
        <v>5886</v>
      </c>
      <c r="V32">
        <f t="shared" si="16"/>
        <v>122.625</v>
      </c>
      <c r="W32">
        <f t="shared" si="17"/>
        <v>781673.30677290831</v>
      </c>
      <c r="X32">
        <f t="shared" si="18"/>
        <v>180900.94836670178</v>
      </c>
      <c r="Y32">
        <f t="shared" si="19"/>
        <v>4722.7207586933619</v>
      </c>
      <c r="Z32">
        <f t="shared" ref="Z32:Z95" si="22">(ABS(W32)+ABS(X32))/2+SQRT( ((ABS(W32)+ABS(X32))/2)^2 + 0 )</f>
        <v>962574.25513961003</v>
      </c>
    </row>
    <row r="33" spans="1:26" x14ac:dyDescent="0.25">
      <c r="A33" s="1">
        <v>2</v>
      </c>
      <c r="B33" s="17">
        <f t="shared" si="0"/>
        <v>0.25</v>
      </c>
      <c r="C33">
        <f t="shared" si="1"/>
        <v>144.94275000000002</v>
      </c>
      <c r="D33">
        <f t="shared" si="2"/>
        <v>0</v>
      </c>
      <c r="E33">
        <f t="shared" si="3"/>
        <v>0</v>
      </c>
      <c r="F33">
        <f t="shared" si="4"/>
        <v>0</v>
      </c>
      <c r="G33">
        <f t="shared" si="5"/>
        <v>6271.4103749999995</v>
      </c>
      <c r="H33">
        <f t="shared" si="6"/>
        <v>24003.843750000004</v>
      </c>
      <c r="I33">
        <f t="shared" si="7"/>
        <v>1585.9704374999999</v>
      </c>
      <c r="J33">
        <f t="shared" si="8"/>
        <v>3187761.4541832674</v>
      </c>
      <c r="K33">
        <f t="shared" si="9"/>
        <v>2339682.4157007374</v>
      </c>
      <c r="L33">
        <f t="shared" si="10"/>
        <v>3019176.3470231816</v>
      </c>
      <c r="M33">
        <f t="shared" si="20"/>
        <v>5527443.8698840048</v>
      </c>
      <c r="N33">
        <f t="shared" si="21"/>
        <v>5007951.8433132041</v>
      </c>
      <c r="O33" s="29"/>
      <c r="P33">
        <v>0</v>
      </c>
      <c r="Q33">
        <f t="shared" si="11"/>
        <v>0</v>
      </c>
      <c r="R33">
        <f t="shared" si="12"/>
        <v>0</v>
      </c>
      <c r="S33">
        <f t="shared" si="13"/>
        <v>0</v>
      </c>
      <c r="T33">
        <f t="shared" si="14"/>
        <v>981</v>
      </c>
      <c r="U33">
        <f t="shared" si="15"/>
        <v>5886</v>
      </c>
      <c r="V33">
        <f t="shared" si="16"/>
        <v>245.25</v>
      </c>
      <c r="W33">
        <f t="shared" si="17"/>
        <v>781673.30677290831</v>
      </c>
      <c r="X33">
        <f t="shared" si="18"/>
        <v>361801.89673340356</v>
      </c>
      <c r="Y33">
        <f t="shared" si="19"/>
        <v>4722.7207586933619</v>
      </c>
      <c r="Z33">
        <f t="shared" si="22"/>
        <v>1143475.2035063119</v>
      </c>
    </row>
    <row r="34" spans="1:26" x14ac:dyDescent="0.25">
      <c r="A34" s="1">
        <v>3</v>
      </c>
      <c r="B34" s="17">
        <f t="shared" si="0"/>
        <v>0.375</v>
      </c>
      <c r="C34">
        <f t="shared" si="1"/>
        <v>217.41412500000001</v>
      </c>
      <c r="D34">
        <f t="shared" si="2"/>
        <v>0</v>
      </c>
      <c r="E34">
        <f t="shared" si="3"/>
        <v>0</v>
      </c>
      <c r="F34">
        <f t="shared" si="4"/>
        <v>0</v>
      </c>
      <c r="G34">
        <f t="shared" si="5"/>
        <v>6198.9389999999994</v>
      </c>
      <c r="H34">
        <f t="shared" si="6"/>
        <v>24003.843750000004</v>
      </c>
      <c r="I34">
        <f t="shared" si="7"/>
        <v>2365.3672734374995</v>
      </c>
      <c r="J34">
        <f t="shared" si="8"/>
        <v>3187761.4541832674</v>
      </c>
      <c r="K34">
        <f t="shared" si="9"/>
        <v>3489477.5372102205</v>
      </c>
      <c r="L34">
        <f t="shared" si="10"/>
        <v>2984287.2474183352</v>
      </c>
      <c r="M34">
        <f t="shared" si="20"/>
        <v>6677238.9913934879</v>
      </c>
      <c r="N34">
        <f t="shared" si="21"/>
        <v>4977137.4639204927</v>
      </c>
      <c r="O34" s="29"/>
      <c r="P34">
        <v>0</v>
      </c>
      <c r="Q34">
        <f t="shared" si="11"/>
        <v>0</v>
      </c>
      <c r="R34">
        <f t="shared" si="12"/>
        <v>0</v>
      </c>
      <c r="S34">
        <f t="shared" si="13"/>
        <v>0</v>
      </c>
      <c r="T34">
        <f t="shared" si="14"/>
        <v>981</v>
      </c>
      <c r="U34">
        <f t="shared" si="15"/>
        <v>5886</v>
      </c>
      <c r="V34">
        <f t="shared" si="16"/>
        <v>367.875</v>
      </c>
      <c r="W34">
        <f t="shared" si="17"/>
        <v>781673.30677290831</v>
      </c>
      <c r="X34">
        <f t="shared" si="18"/>
        <v>542702.84510010539</v>
      </c>
      <c r="Y34">
        <f t="shared" si="19"/>
        <v>4722.7207586933619</v>
      </c>
      <c r="Z34">
        <f t="shared" si="22"/>
        <v>1324376.1518730137</v>
      </c>
    </row>
    <row r="35" spans="1:26" x14ac:dyDescent="0.25">
      <c r="A35" s="1">
        <v>4</v>
      </c>
      <c r="B35" s="17">
        <f t="shared" si="0"/>
        <v>0.5</v>
      </c>
      <c r="C35">
        <f t="shared" si="1"/>
        <v>289.88550000000004</v>
      </c>
      <c r="D35">
        <f t="shared" si="2"/>
        <v>0</v>
      </c>
      <c r="E35">
        <f t="shared" si="3"/>
        <v>0</v>
      </c>
      <c r="F35">
        <f t="shared" si="4"/>
        <v>0</v>
      </c>
      <c r="G35">
        <f t="shared" si="5"/>
        <v>6126.4676249999993</v>
      </c>
      <c r="H35">
        <f t="shared" si="6"/>
        <v>24003.843750000004</v>
      </c>
      <c r="I35">
        <f t="shared" si="7"/>
        <v>3135.7051874999997</v>
      </c>
      <c r="J35">
        <f t="shared" si="8"/>
        <v>3187761.4541832674</v>
      </c>
      <c r="K35">
        <f t="shared" si="9"/>
        <v>4625908.6011591144</v>
      </c>
      <c r="L35">
        <f t="shared" si="10"/>
        <v>2949398.1478134878</v>
      </c>
      <c r="M35">
        <f t="shared" si="20"/>
        <v>7813670.0553423818</v>
      </c>
      <c r="N35">
        <f t="shared" si="21"/>
        <v>4946402.9427555036</v>
      </c>
      <c r="O35" s="29"/>
      <c r="P35">
        <v>0</v>
      </c>
      <c r="Q35">
        <f t="shared" si="11"/>
        <v>0</v>
      </c>
      <c r="R35">
        <f t="shared" si="12"/>
        <v>0</v>
      </c>
      <c r="S35">
        <f t="shared" si="13"/>
        <v>0</v>
      </c>
      <c r="T35">
        <f t="shared" si="14"/>
        <v>981</v>
      </c>
      <c r="U35">
        <f t="shared" si="15"/>
        <v>5886</v>
      </c>
      <c r="V35">
        <f t="shared" si="16"/>
        <v>490.5</v>
      </c>
      <c r="W35">
        <f t="shared" si="17"/>
        <v>781673.30677290831</v>
      </c>
      <c r="X35">
        <f t="shared" si="18"/>
        <v>723603.79346680711</v>
      </c>
      <c r="Y35">
        <f t="shared" si="19"/>
        <v>4722.7207586933619</v>
      </c>
      <c r="Z35">
        <f t="shared" si="22"/>
        <v>1505277.1002397155</v>
      </c>
    </row>
    <row r="36" spans="1:26" x14ac:dyDescent="0.25">
      <c r="A36" s="1">
        <v>5</v>
      </c>
      <c r="B36" s="17">
        <f t="shared" si="0"/>
        <v>0.625</v>
      </c>
      <c r="C36">
        <f t="shared" si="1"/>
        <v>362.356875</v>
      </c>
      <c r="D36">
        <f t="shared" si="2"/>
        <v>0</v>
      </c>
      <c r="E36">
        <f t="shared" si="3"/>
        <v>0</v>
      </c>
      <c r="F36">
        <f t="shared" si="4"/>
        <v>0</v>
      </c>
      <c r="G36">
        <f t="shared" si="5"/>
        <v>6053.9962499999992</v>
      </c>
      <c r="H36">
        <f t="shared" si="6"/>
        <v>24003.843750000004</v>
      </c>
      <c r="I36">
        <f t="shared" si="7"/>
        <v>3896.9841796874998</v>
      </c>
      <c r="J36">
        <f t="shared" si="8"/>
        <v>3187761.4541832674</v>
      </c>
      <c r="K36">
        <f t="shared" si="9"/>
        <v>5748975.6075474173</v>
      </c>
      <c r="L36">
        <f t="shared" si="10"/>
        <v>2914509.0482086404</v>
      </c>
      <c r="M36">
        <f t="shared" si="20"/>
        <v>8936737.0617306847</v>
      </c>
      <c r="N36">
        <f t="shared" si="21"/>
        <v>4915750.4964059256</v>
      </c>
      <c r="O36" s="29"/>
      <c r="P36">
        <v>0</v>
      </c>
      <c r="Q36">
        <f t="shared" si="11"/>
        <v>0</v>
      </c>
      <c r="R36">
        <f t="shared" si="12"/>
        <v>0</v>
      </c>
      <c r="S36">
        <f t="shared" si="13"/>
        <v>0</v>
      </c>
      <c r="T36">
        <f t="shared" si="14"/>
        <v>981</v>
      </c>
      <c r="U36">
        <f t="shared" si="15"/>
        <v>5886</v>
      </c>
      <c r="V36">
        <f t="shared" si="16"/>
        <v>613.125</v>
      </c>
      <c r="W36">
        <f t="shared" si="17"/>
        <v>781673.30677290831</v>
      </c>
      <c r="X36">
        <f t="shared" si="18"/>
        <v>904504.74183350895</v>
      </c>
      <c r="Y36">
        <f t="shared" si="19"/>
        <v>4722.7207586933619</v>
      </c>
      <c r="Z36">
        <f t="shared" si="22"/>
        <v>1686178.0486064171</v>
      </c>
    </row>
    <row r="37" spans="1:26" x14ac:dyDescent="0.25">
      <c r="A37" s="1">
        <v>6</v>
      </c>
      <c r="B37" s="17">
        <f t="shared" si="0"/>
        <v>0.75</v>
      </c>
      <c r="C37">
        <f t="shared" si="1"/>
        <v>434.82825000000003</v>
      </c>
      <c r="D37">
        <f t="shared" si="2"/>
        <v>0</v>
      </c>
      <c r="E37">
        <f t="shared" si="3"/>
        <v>0</v>
      </c>
      <c r="F37">
        <f t="shared" si="4"/>
        <v>0</v>
      </c>
      <c r="G37">
        <f t="shared" si="5"/>
        <v>5981.5248749999992</v>
      </c>
      <c r="H37">
        <f t="shared" si="6"/>
        <v>24003.843750000004</v>
      </c>
      <c r="I37">
        <f t="shared" si="7"/>
        <v>4649.2042499999989</v>
      </c>
      <c r="J37">
        <f t="shared" si="8"/>
        <v>3187761.4541832674</v>
      </c>
      <c r="K37">
        <f t="shared" si="9"/>
        <v>6858678.5563751291</v>
      </c>
      <c r="L37">
        <f t="shared" si="10"/>
        <v>2879619.948603793</v>
      </c>
      <c r="M37">
        <f t="shared" si="20"/>
        <v>10046440.010558397</v>
      </c>
      <c r="N37">
        <f t="shared" si="21"/>
        <v>4885182.4180022478</v>
      </c>
      <c r="O37" s="29"/>
      <c r="P37">
        <v>0</v>
      </c>
      <c r="Q37">
        <f t="shared" si="11"/>
        <v>0</v>
      </c>
      <c r="R37">
        <f t="shared" si="12"/>
        <v>0</v>
      </c>
      <c r="S37">
        <f t="shared" si="13"/>
        <v>0</v>
      </c>
      <c r="T37">
        <f t="shared" si="14"/>
        <v>981</v>
      </c>
      <c r="U37">
        <f t="shared" si="15"/>
        <v>5886</v>
      </c>
      <c r="V37">
        <f t="shared" si="16"/>
        <v>735.75</v>
      </c>
      <c r="W37">
        <f t="shared" si="17"/>
        <v>781673.30677290831</v>
      </c>
      <c r="X37">
        <f t="shared" si="18"/>
        <v>1085405.6902002108</v>
      </c>
      <c r="Y37">
        <f t="shared" si="19"/>
        <v>4722.7207586933619</v>
      </c>
      <c r="Z37">
        <f t="shared" si="22"/>
        <v>1867078.9969731192</v>
      </c>
    </row>
    <row r="38" spans="1:26" x14ac:dyDescent="0.25">
      <c r="A38" s="1">
        <v>7</v>
      </c>
      <c r="B38" s="17">
        <f t="shared" si="0"/>
        <v>0.875</v>
      </c>
      <c r="C38">
        <f t="shared" si="1"/>
        <v>507.29962499999999</v>
      </c>
      <c r="D38">
        <f t="shared" si="2"/>
        <v>0</v>
      </c>
      <c r="E38">
        <f t="shared" si="3"/>
        <v>0</v>
      </c>
      <c r="F38">
        <f t="shared" si="4"/>
        <v>0</v>
      </c>
      <c r="G38">
        <f t="shared" si="5"/>
        <v>5909.0535</v>
      </c>
      <c r="H38">
        <f t="shared" si="6"/>
        <v>24003.843750000004</v>
      </c>
      <c r="I38">
        <f t="shared" si="7"/>
        <v>5392.3653984374996</v>
      </c>
      <c r="J38">
        <f t="shared" si="8"/>
        <v>3187761.4541832674</v>
      </c>
      <c r="K38">
        <f t="shared" si="9"/>
        <v>7955017.4476422556</v>
      </c>
      <c r="L38">
        <f t="shared" si="10"/>
        <v>2844730.8489989461</v>
      </c>
      <c r="M38">
        <f t="shared" si="20"/>
        <v>11142778.901825523</v>
      </c>
      <c r="N38">
        <f t="shared" si="21"/>
        <v>4854701.0802298468</v>
      </c>
      <c r="O38" s="29"/>
      <c r="P38">
        <v>0</v>
      </c>
      <c r="Q38">
        <f t="shared" si="11"/>
        <v>0</v>
      </c>
      <c r="R38">
        <f t="shared" si="12"/>
        <v>0</v>
      </c>
      <c r="S38">
        <f t="shared" si="13"/>
        <v>0</v>
      </c>
      <c r="T38">
        <f t="shared" si="14"/>
        <v>981</v>
      </c>
      <c r="U38">
        <f t="shared" si="15"/>
        <v>5886</v>
      </c>
      <c r="V38">
        <f t="shared" si="16"/>
        <v>858.375</v>
      </c>
      <c r="W38">
        <f t="shared" si="17"/>
        <v>781673.30677290831</v>
      </c>
      <c r="X38">
        <f t="shared" si="18"/>
        <v>1266306.6385669126</v>
      </c>
      <c r="Y38">
        <f t="shared" si="19"/>
        <v>4722.7207586933619</v>
      </c>
      <c r="Z38">
        <f t="shared" si="22"/>
        <v>2047979.9453398208</v>
      </c>
    </row>
    <row r="39" spans="1:26" x14ac:dyDescent="0.25">
      <c r="A39" s="1">
        <v>8</v>
      </c>
      <c r="B39" s="17">
        <f t="shared" si="0"/>
        <v>1</v>
      </c>
      <c r="C39">
        <f t="shared" si="1"/>
        <v>579.77100000000007</v>
      </c>
      <c r="D39">
        <f t="shared" si="2"/>
        <v>0</v>
      </c>
      <c r="E39">
        <f t="shared" si="3"/>
        <v>0</v>
      </c>
      <c r="F39">
        <f t="shared" si="4"/>
        <v>0</v>
      </c>
      <c r="G39">
        <f t="shared" si="5"/>
        <v>5836.5821249999999</v>
      </c>
      <c r="H39">
        <f t="shared" si="6"/>
        <v>24003.843750000004</v>
      </c>
      <c r="I39">
        <f t="shared" si="7"/>
        <v>6126.4676249999993</v>
      </c>
      <c r="J39">
        <f t="shared" si="8"/>
        <v>3187761.4541832674</v>
      </c>
      <c r="K39">
        <f t="shared" si="9"/>
        <v>9037992.2813487872</v>
      </c>
      <c r="L39">
        <f t="shared" si="10"/>
        <v>2809841.7493940992</v>
      </c>
      <c r="M39">
        <f t="shared" si="20"/>
        <v>12225753.735532055</v>
      </c>
      <c r="N39">
        <f t="shared" si="21"/>
        <v>4824308.9384642756</v>
      </c>
      <c r="O39" s="29"/>
      <c r="P39">
        <v>0</v>
      </c>
      <c r="Q39">
        <f t="shared" si="11"/>
        <v>0</v>
      </c>
      <c r="R39">
        <f t="shared" si="12"/>
        <v>0</v>
      </c>
      <c r="S39">
        <f t="shared" si="13"/>
        <v>0</v>
      </c>
      <c r="T39">
        <f t="shared" si="14"/>
        <v>981</v>
      </c>
      <c r="U39">
        <f t="shared" si="15"/>
        <v>5886</v>
      </c>
      <c r="V39">
        <f t="shared" si="16"/>
        <v>981</v>
      </c>
      <c r="W39">
        <f t="shared" si="17"/>
        <v>781673.30677290831</v>
      </c>
      <c r="X39">
        <f t="shared" si="18"/>
        <v>1447207.5869336142</v>
      </c>
      <c r="Y39">
        <f t="shared" si="19"/>
        <v>4722.7207586933619</v>
      </c>
      <c r="Z39">
        <f t="shared" si="22"/>
        <v>2228880.8937065224</v>
      </c>
    </row>
    <row r="40" spans="1:26" x14ac:dyDescent="0.25">
      <c r="A40" s="1">
        <v>9</v>
      </c>
      <c r="B40" s="17">
        <f t="shared" si="0"/>
        <v>1.125</v>
      </c>
      <c r="C40">
        <f t="shared" si="1"/>
        <v>652.24237500000004</v>
      </c>
      <c r="D40">
        <f t="shared" si="2"/>
        <v>0</v>
      </c>
      <c r="E40">
        <f t="shared" si="3"/>
        <v>0</v>
      </c>
      <c r="F40">
        <f t="shared" si="4"/>
        <v>0</v>
      </c>
      <c r="G40">
        <f t="shared" si="5"/>
        <v>5764.1107499999998</v>
      </c>
      <c r="H40">
        <f t="shared" si="6"/>
        <v>24003.843750000004</v>
      </c>
      <c r="I40">
        <f t="shared" si="7"/>
        <v>6851.5109296874998</v>
      </c>
      <c r="J40">
        <f t="shared" si="8"/>
        <v>3187761.4541832674</v>
      </c>
      <c r="K40">
        <f t="shared" si="9"/>
        <v>10107603.057494732</v>
      </c>
      <c r="L40">
        <f t="shared" si="10"/>
        <v>2774952.6497892519</v>
      </c>
      <c r="M40">
        <f t="shared" si="20"/>
        <v>13295364.511677999</v>
      </c>
      <c r="N40">
        <f t="shared" si="21"/>
        <v>4794008.5340341227</v>
      </c>
      <c r="O40" s="29"/>
      <c r="P40">
        <v>0</v>
      </c>
      <c r="Q40">
        <f t="shared" si="11"/>
        <v>0</v>
      </c>
      <c r="R40">
        <f t="shared" si="12"/>
        <v>0</v>
      </c>
      <c r="S40">
        <f t="shared" si="13"/>
        <v>0</v>
      </c>
      <c r="T40">
        <f t="shared" si="14"/>
        <v>981</v>
      </c>
      <c r="U40">
        <f t="shared" si="15"/>
        <v>5886</v>
      </c>
      <c r="V40">
        <f t="shared" si="16"/>
        <v>1103.625</v>
      </c>
      <c r="W40">
        <f t="shared" si="17"/>
        <v>781673.30677290831</v>
      </c>
      <c r="X40">
        <f t="shared" si="18"/>
        <v>1628108.5353003161</v>
      </c>
      <c r="Y40">
        <f t="shared" si="19"/>
        <v>4722.7207586933619</v>
      </c>
      <c r="Z40">
        <f t="shared" si="22"/>
        <v>2409781.8420732245</v>
      </c>
    </row>
    <row r="41" spans="1:26" x14ac:dyDescent="0.25">
      <c r="A41" s="1">
        <v>10</v>
      </c>
      <c r="B41" s="17">
        <f t="shared" si="0"/>
        <v>1.25</v>
      </c>
      <c r="C41">
        <f t="shared" si="1"/>
        <v>724.71375</v>
      </c>
      <c r="D41">
        <f t="shared" si="2"/>
        <v>0</v>
      </c>
      <c r="E41">
        <f t="shared" si="3"/>
        <v>0</v>
      </c>
      <c r="F41">
        <f t="shared" si="4"/>
        <v>0</v>
      </c>
      <c r="G41">
        <f t="shared" si="5"/>
        <v>5691.6393749999997</v>
      </c>
      <c r="H41">
        <f t="shared" si="6"/>
        <v>24003.843750000004</v>
      </c>
      <c r="I41">
        <f t="shared" si="7"/>
        <v>7567.4953125000002</v>
      </c>
      <c r="J41">
        <f t="shared" si="8"/>
        <v>3187761.4541832674</v>
      </c>
      <c r="K41">
        <f t="shared" si="9"/>
        <v>11163849.776080085</v>
      </c>
      <c r="L41">
        <f t="shared" si="10"/>
        <v>2740063.5501844045</v>
      </c>
      <c r="M41">
        <f t="shared" si="20"/>
        <v>14351611.230263352</v>
      </c>
      <c r="N41">
        <f t="shared" si="21"/>
        <v>4763802.4976158403</v>
      </c>
      <c r="O41" s="29"/>
      <c r="P41">
        <v>0</v>
      </c>
      <c r="Q41">
        <f t="shared" si="11"/>
        <v>0</v>
      </c>
      <c r="R41">
        <f t="shared" si="12"/>
        <v>0</v>
      </c>
      <c r="S41">
        <f t="shared" si="13"/>
        <v>0</v>
      </c>
      <c r="T41">
        <f t="shared" si="14"/>
        <v>981</v>
      </c>
      <c r="U41">
        <f t="shared" si="15"/>
        <v>5886</v>
      </c>
      <c r="V41">
        <f t="shared" si="16"/>
        <v>1226.25</v>
      </c>
      <c r="W41">
        <f t="shared" si="17"/>
        <v>781673.30677290831</v>
      </c>
      <c r="X41">
        <f t="shared" si="18"/>
        <v>1809009.4836670179</v>
      </c>
      <c r="Y41">
        <f t="shared" si="19"/>
        <v>4722.7207586933619</v>
      </c>
      <c r="Z41">
        <f t="shared" si="22"/>
        <v>2590682.7904399261</v>
      </c>
    </row>
    <row r="42" spans="1:26" x14ac:dyDescent="0.25">
      <c r="A42" s="1">
        <v>11</v>
      </c>
      <c r="B42" s="17">
        <f t="shared" si="0"/>
        <v>1.375</v>
      </c>
      <c r="C42">
        <f t="shared" si="1"/>
        <v>797.18512500000008</v>
      </c>
      <c r="D42">
        <f t="shared" si="2"/>
        <v>0</v>
      </c>
      <c r="E42">
        <f t="shared" si="3"/>
        <v>0</v>
      </c>
      <c r="F42">
        <f t="shared" si="4"/>
        <v>0</v>
      </c>
      <c r="G42">
        <f t="shared" si="5"/>
        <v>5619.1679999999997</v>
      </c>
      <c r="H42">
        <f t="shared" si="6"/>
        <v>24003.843750000004</v>
      </c>
      <c r="I42">
        <f t="shared" si="7"/>
        <v>8274.4207734374995</v>
      </c>
      <c r="J42">
        <f t="shared" si="8"/>
        <v>3187761.4541832674</v>
      </c>
      <c r="K42">
        <f t="shared" si="9"/>
        <v>12206732.437104847</v>
      </c>
      <c r="L42">
        <f t="shared" si="10"/>
        <v>2705174.4505795576</v>
      </c>
      <c r="M42">
        <f t="shared" si="20"/>
        <v>15394493.891288115</v>
      </c>
      <c r="N42">
        <f t="shared" si="21"/>
        <v>4733693.5527649354</v>
      </c>
      <c r="O42" s="29"/>
      <c r="P42">
        <v>0</v>
      </c>
      <c r="Q42">
        <f t="shared" si="11"/>
        <v>0</v>
      </c>
      <c r="R42">
        <f t="shared" si="12"/>
        <v>0</v>
      </c>
      <c r="S42">
        <f t="shared" si="13"/>
        <v>0</v>
      </c>
      <c r="T42">
        <f t="shared" si="14"/>
        <v>981</v>
      </c>
      <c r="U42">
        <f t="shared" si="15"/>
        <v>5886</v>
      </c>
      <c r="V42">
        <f t="shared" si="16"/>
        <v>1348.875</v>
      </c>
      <c r="W42">
        <f t="shared" si="17"/>
        <v>781673.30677290831</v>
      </c>
      <c r="X42">
        <f t="shared" si="18"/>
        <v>1989910.4320337197</v>
      </c>
      <c r="Y42">
        <f t="shared" si="19"/>
        <v>4722.7207586933619</v>
      </c>
      <c r="Z42">
        <f t="shared" si="22"/>
        <v>2771583.7388066282</v>
      </c>
    </row>
    <row r="43" spans="1:26" x14ac:dyDescent="0.25">
      <c r="A43" s="1">
        <v>12</v>
      </c>
      <c r="B43" s="17">
        <f t="shared" si="0"/>
        <v>1.5</v>
      </c>
      <c r="C43">
        <f t="shared" si="1"/>
        <v>869.65650000000005</v>
      </c>
      <c r="D43">
        <f t="shared" si="2"/>
        <v>0</v>
      </c>
      <c r="E43">
        <f t="shared" si="3"/>
        <v>0</v>
      </c>
      <c r="F43">
        <f t="shared" si="4"/>
        <v>0</v>
      </c>
      <c r="G43">
        <f t="shared" si="5"/>
        <v>5546.6966249999996</v>
      </c>
      <c r="H43">
        <f t="shared" si="6"/>
        <v>24003.843750000004</v>
      </c>
      <c r="I43">
        <f t="shared" si="7"/>
        <v>8972.2873124999987</v>
      </c>
      <c r="J43">
        <f t="shared" si="8"/>
        <v>3187761.4541832674</v>
      </c>
      <c r="K43">
        <f t="shared" si="9"/>
        <v>13236251.040569019</v>
      </c>
      <c r="L43">
        <f t="shared" si="10"/>
        <v>2670285.3509747097</v>
      </c>
      <c r="M43">
        <f t="shared" si="20"/>
        <v>16424012.494752286</v>
      </c>
      <c r="N43">
        <f t="shared" si="21"/>
        <v>4703684.5195879191</v>
      </c>
      <c r="O43" s="29"/>
      <c r="P43">
        <v>0</v>
      </c>
      <c r="Q43">
        <f t="shared" si="11"/>
        <v>0</v>
      </c>
      <c r="R43">
        <f t="shared" si="12"/>
        <v>0</v>
      </c>
      <c r="S43">
        <f t="shared" si="13"/>
        <v>0</v>
      </c>
      <c r="T43">
        <f t="shared" si="14"/>
        <v>981</v>
      </c>
      <c r="U43">
        <f t="shared" si="15"/>
        <v>5886</v>
      </c>
      <c r="V43">
        <f t="shared" si="16"/>
        <v>1471.5</v>
      </c>
      <c r="W43">
        <f t="shared" si="17"/>
        <v>781673.30677290831</v>
      </c>
      <c r="X43">
        <f t="shared" si="18"/>
        <v>2170811.3804004216</v>
      </c>
      <c r="Y43">
        <f t="shared" si="19"/>
        <v>4722.7207586933619</v>
      </c>
      <c r="Z43">
        <f t="shared" si="22"/>
        <v>2952484.6871733298</v>
      </c>
    </row>
    <row r="44" spans="1:26" x14ac:dyDescent="0.25">
      <c r="A44" s="1">
        <v>13</v>
      </c>
      <c r="B44" s="17">
        <f t="shared" si="0"/>
        <v>1.625</v>
      </c>
      <c r="C44">
        <f t="shared" si="1"/>
        <v>942.12787500000013</v>
      </c>
      <c r="D44">
        <f t="shared" si="2"/>
        <v>0</v>
      </c>
      <c r="E44">
        <f t="shared" si="3"/>
        <v>0</v>
      </c>
      <c r="F44">
        <f t="shared" si="4"/>
        <v>0</v>
      </c>
      <c r="G44">
        <f t="shared" si="5"/>
        <v>5474.2252499999995</v>
      </c>
      <c r="H44">
        <f t="shared" si="6"/>
        <v>24003.843750000004</v>
      </c>
      <c r="I44">
        <f t="shared" si="7"/>
        <v>9661.0949296874987</v>
      </c>
      <c r="J44">
        <f t="shared" si="8"/>
        <v>3187761.4541832674</v>
      </c>
      <c r="K44">
        <f t="shared" si="9"/>
        <v>14252405.586472603</v>
      </c>
      <c r="L44">
        <f t="shared" si="10"/>
        <v>2635396.2513698628</v>
      </c>
      <c r="M44">
        <f t="shared" si="20"/>
        <v>17440167.04065587</v>
      </c>
      <c r="N44">
        <f t="shared" si="21"/>
        <v>4673778.3185593244</v>
      </c>
      <c r="O44" s="29"/>
      <c r="P44">
        <v>0</v>
      </c>
      <c r="Q44">
        <f t="shared" si="11"/>
        <v>0</v>
      </c>
      <c r="R44">
        <f t="shared" si="12"/>
        <v>0</v>
      </c>
      <c r="S44">
        <f t="shared" si="13"/>
        <v>0</v>
      </c>
      <c r="T44">
        <f t="shared" si="14"/>
        <v>981</v>
      </c>
      <c r="U44">
        <f t="shared" si="15"/>
        <v>5886</v>
      </c>
      <c r="V44">
        <f t="shared" si="16"/>
        <v>1594.125</v>
      </c>
      <c r="W44">
        <f t="shared" si="17"/>
        <v>781673.30677290831</v>
      </c>
      <c r="X44">
        <f t="shared" si="18"/>
        <v>2351712.3287671232</v>
      </c>
      <c r="Y44">
        <f t="shared" si="19"/>
        <v>4722.7207586933619</v>
      </c>
      <c r="Z44">
        <f t="shared" si="22"/>
        <v>3133385.6355400314</v>
      </c>
    </row>
    <row r="45" spans="1:26" x14ac:dyDescent="0.25">
      <c r="A45" s="1">
        <v>14</v>
      </c>
      <c r="B45" s="17">
        <f t="shared" si="0"/>
        <v>1.75</v>
      </c>
      <c r="C45">
        <f t="shared" si="1"/>
        <v>1014.59925</v>
      </c>
      <c r="D45">
        <f t="shared" si="2"/>
        <v>0</v>
      </c>
      <c r="E45">
        <f t="shared" si="3"/>
        <v>0</v>
      </c>
      <c r="F45">
        <f t="shared" si="4"/>
        <v>0</v>
      </c>
      <c r="G45">
        <f t="shared" si="5"/>
        <v>5401.7538749999994</v>
      </c>
      <c r="H45">
        <f t="shared" si="6"/>
        <v>24003.843750000004</v>
      </c>
      <c r="I45">
        <f t="shared" si="7"/>
        <v>10340.843625</v>
      </c>
      <c r="J45">
        <f t="shared" si="8"/>
        <v>3187761.4541832674</v>
      </c>
      <c r="K45">
        <f t="shared" si="9"/>
        <v>15255196.074815596</v>
      </c>
      <c r="L45">
        <f t="shared" si="10"/>
        <v>2600507.1517650159</v>
      </c>
      <c r="M45">
        <f t="shared" si="20"/>
        <v>18442957.528998863</v>
      </c>
      <c r="N45">
        <f t="shared" si="21"/>
        <v>4643977.9744880423</v>
      </c>
      <c r="O45" s="29"/>
      <c r="P45">
        <v>0</v>
      </c>
      <c r="Q45">
        <f t="shared" si="11"/>
        <v>0</v>
      </c>
      <c r="R45">
        <f t="shared" si="12"/>
        <v>0</v>
      </c>
      <c r="S45">
        <f t="shared" si="13"/>
        <v>0</v>
      </c>
      <c r="T45">
        <f t="shared" si="14"/>
        <v>981</v>
      </c>
      <c r="U45">
        <f t="shared" si="15"/>
        <v>5886</v>
      </c>
      <c r="V45">
        <f t="shared" si="16"/>
        <v>1716.75</v>
      </c>
      <c r="W45">
        <f t="shared" si="17"/>
        <v>781673.30677290831</v>
      </c>
      <c r="X45">
        <f t="shared" si="18"/>
        <v>2532613.2771338252</v>
      </c>
      <c r="Y45">
        <f t="shared" si="19"/>
        <v>4722.7207586933619</v>
      </c>
      <c r="Z45">
        <f t="shared" si="22"/>
        <v>3314286.5839067334</v>
      </c>
    </row>
    <row r="46" spans="1:26" x14ac:dyDescent="0.25">
      <c r="A46" s="1">
        <v>15</v>
      </c>
      <c r="B46" s="17">
        <f t="shared" si="0"/>
        <v>1.875</v>
      </c>
      <c r="C46">
        <f t="shared" si="1"/>
        <v>1087.0706250000001</v>
      </c>
      <c r="D46">
        <f t="shared" si="2"/>
        <v>0</v>
      </c>
      <c r="E46">
        <f t="shared" si="3"/>
        <v>0</v>
      </c>
      <c r="F46">
        <f t="shared" si="4"/>
        <v>0</v>
      </c>
      <c r="G46">
        <f t="shared" si="5"/>
        <v>5329.2824999999993</v>
      </c>
      <c r="H46">
        <f t="shared" si="6"/>
        <v>24003.843750000004</v>
      </c>
      <c r="I46">
        <f t="shared" si="7"/>
        <v>11011.533398437499</v>
      </c>
      <c r="J46">
        <f t="shared" si="8"/>
        <v>3187761.4541832674</v>
      </c>
      <c r="K46">
        <f t="shared" si="9"/>
        <v>16244622.505597997</v>
      </c>
      <c r="L46">
        <f t="shared" si="10"/>
        <v>2565618.0521601685</v>
      </c>
      <c r="M46">
        <f t="shared" si="20"/>
        <v>19432383.959781267</v>
      </c>
      <c r="N46">
        <f t="shared" si="21"/>
        <v>4614286.620637117</v>
      </c>
      <c r="O46" s="29"/>
      <c r="P46">
        <v>0</v>
      </c>
      <c r="Q46">
        <f t="shared" si="11"/>
        <v>0</v>
      </c>
      <c r="R46">
        <f t="shared" si="12"/>
        <v>0</v>
      </c>
      <c r="S46">
        <f t="shared" si="13"/>
        <v>0</v>
      </c>
      <c r="T46">
        <f t="shared" si="14"/>
        <v>981</v>
      </c>
      <c r="U46">
        <f t="shared" si="15"/>
        <v>5886</v>
      </c>
      <c r="V46">
        <f t="shared" si="16"/>
        <v>1839.375</v>
      </c>
      <c r="W46">
        <f t="shared" si="17"/>
        <v>781673.30677290831</v>
      </c>
      <c r="X46">
        <f t="shared" si="18"/>
        <v>2713514.2255005268</v>
      </c>
      <c r="Y46">
        <f t="shared" si="19"/>
        <v>4722.7207586933619</v>
      </c>
      <c r="Z46">
        <f t="shared" si="22"/>
        <v>3495187.532273435</v>
      </c>
    </row>
    <row r="47" spans="1:26" x14ac:dyDescent="0.25">
      <c r="A47" s="1">
        <v>16</v>
      </c>
      <c r="B47" s="17">
        <f t="shared" si="0"/>
        <v>2</v>
      </c>
      <c r="C47">
        <f t="shared" si="1"/>
        <v>1159.5420000000001</v>
      </c>
      <c r="D47">
        <f t="shared" si="2"/>
        <v>0</v>
      </c>
      <c r="E47">
        <f t="shared" si="3"/>
        <v>0</v>
      </c>
      <c r="F47">
        <f t="shared" si="4"/>
        <v>0</v>
      </c>
      <c r="G47">
        <f t="shared" si="5"/>
        <v>5256.8111249999993</v>
      </c>
      <c r="H47">
        <f t="shared" si="6"/>
        <v>24003.843750000004</v>
      </c>
      <c r="I47">
        <f t="shared" si="7"/>
        <v>11673.16425</v>
      </c>
      <c r="J47">
        <f t="shared" si="8"/>
        <v>3187761.4541832674</v>
      </c>
      <c r="K47">
        <f t="shared" si="9"/>
        <v>17220684.878819808</v>
      </c>
      <c r="L47">
        <f t="shared" si="10"/>
        <v>2530728.9525553212</v>
      </c>
      <c r="M47">
        <f t="shared" si="20"/>
        <v>20408446.333003074</v>
      </c>
      <c r="N47">
        <f t="shared" si="21"/>
        <v>4584707.5030009151</v>
      </c>
      <c r="O47" s="29"/>
      <c r="P47">
        <v>0</v>
      </c>
      <c r="Q47">
        <f t="shared" si="11"/>
        <v>0</v>
      </c>
      <c r="R47">
        <f t="shared" si="12"/>
        <v>0</v>
      </c>
      <c r="S47">
        <f t="shared" si="13"/>
        <v>0</v>
      </c>
      <c r="T47">
        <f t="shared" si="14"/>
        <v>981</v>
      </c>
      <c r="U47">
        <f t="shared" si="15"/>
        <v>5886</v>
      </c>
      <c r="V47">
        <f t="shared" si="16"/>
        <v>1962</v>
      </c>
      <c r="W47">
        <f t="shared" si="17"/>
        <v>781673.30677290831</v>
      </c>
      <c r="X47">
        <f t="shared" si="18"/>
        <v>2894415.1738672284</v>
      </c>
      <c r="Y47">
        <f t="shared" si="19"/>
        <v>4722.7207586933619</v>
      </c>
      <c r="Z47">
        <f t="shared" si="22"/>
        <v>3676088.4806401366</v>
      </c>
    </row>
    <row r="48" spans="1:26" x14ac:dyDescent="0.25">
      <c r="A48" s="1">
        <v>17</v>
      </c>
      <c r="B48" s="17">
        <f t="shared" si="0"/>
        <v>2.125</v>
      </c>
      <c r="C48">
        <f t="shared" si="1"/>
        <v>1232.0133750000002</v>
      </c>
      <c r="D48">
        <f t="shared" si="2"/>
        <v>0</v>
      </c>
      <c r="E48">
        <f t="shared" si="3"/>
        <v>0</v>
      </c>
      <c r="F48">
        <f t="shared" si="4"/>
        <v>0</v>
      </c>
      <c r="G48">
        <f t="shared" si="5"/>
        <v>5184.3397499999992</v>
      </c>
      <c r="H48">
        <f t="shared" si="6"/>
        <v>24003.843750000004</v>
      </c>
      <c r="I48">
        <f t="shared" si="7"/>
        <v>12325.736179687497</v>
      </c>
      <c r="J48">
        <f t="shared" si="8"/>
        <v>3187761.4541832674</v>
      </c>
      <c r="K48">
        <f t="shared" si="9"/>
        <v>18183383.194481026</v>
      </c>
      <c r="L48">
        <f t="shared" si="10"/>
        <v>2495839.8529504733</v>
      </c>
      <c r="M48">
        <f t="shared" si="20"/>
        <v>21371144.648664296</v>
      </c>
      <c r="N48">
        <f t="shared" si="21"/>
        <v>4555243.9847434191</v>
      </c>
      <c r="O48" s="29"/>
      <c r="P48">
        <v>0</v>
      </c>
      <c r="Q48">
        <f t="shared" si="11"/>
        <v>0</v>
      </c>
      <c r="R48">
        <f t="shared" si="12"/>
        <v>0</v>
      </c>
      <c r="S48">
        <f t="shared" si="13"/>
        <v>0</v>
      </c>
      <c r="T48">
        <f t="shared" si="14"/>
        <v>981</v>
      </c>
      <c r="U48">
        <f t="shared" si="15"/>
        <v>5886</v>
      </c>
      <c r="V48">
        <f t="shared" si="16"/>
        <v>2084.625</v>
      </c>
      <c r="W48">
        <f t="shared" si="17"/>
        <v>781673.30677290831</v>
      </c>
      <c r="X48">
        <f t="shared" si="18"/>
        <v>3075316.1222339305</v>
      </c>
      <c r="Y48">
        <f t="shared" si="19"/>
        <v>4722.7207586933619</v>
      </c>
      <c r="Z48">
        <f t="shared" si="22"/>
        <v>3856989.4290068387</v>
      </c>
    </row>
    <row r="49" spans="1:26" x14ac:dyDescent="0.25">
      <c r="A49" s="1">
        <v>18</v>
      </c>
      <c r="B49" s="17">
        <f t="shared" si="0"/>
        <v>2.25</v>
      </c>
      <c r="C49">
        <f t="shared" si="1"/>
        <v>1304.4847500000001</v>
      </c>
      <c r="D49">
        <f t="shared" si="2"/>
        <v>0</v>
      </c>
      <c r="E49">
        <f t="shared" si="3"/>
        <v>0</v>
      </c>
      <c r="F49">
        <f t="shared" si="4"/>
        <v>0</v>
      </c>
      <c r="G49">
        <f t="shared" si="5"/>
        <v>5111.868375</v>
      </c>
      <c r="H49">
        <f t="shared" si="6"/>
        <v>24003.843750000004</v>
      </c>
      <c r="I49">
        <f t="shared" si="7"/>
        <v>12969.2491875</v>
      </c>
      <c r="J49">
        <f t="shared" si="8"/>
        <v>3187761.4541832674</v>
      </c>
      <c r="K49">
        <f t="shared" si="9"/>
        <v>19132717.452581663</v>
      </c>
      <c r="L49">
        <f t="shared" si="10"/>
        <v>2460950.7533456273</v>
      </c>
      <c r="M49">
        <f t="shared" si="20"/>
        <v>22320478.906764932</v>
      </c>
      <c r="N49">
        <f t="shared" si="21"/>
        <v>4525899.5508010872</v>
      </c>
      <c r="O49" s="29"/>
      <c r="P49">
        <v>0</v>
      </c>
      <c r="Q49">
        <f t="shared" si="11"/>
        <v>0</v>
      </c>
      <c r="R49">
        <f t="shared" si="12"/>
        <v>0</v>
      </c>
      <c r="S49">
        <f t="shared" si="13"/>
        <v>0</v>
      </c>
      <c r="T49">
        <f t="shared" si="14"/>
        <v>981</v>
      </c>
      <c r="U49">
        <f t="shared" si="15"/>
        <v>5886</v>
      </c>
      <c r="V49">
        <f t="shared" si="16"/>
        <v>2207.25</v>
      </c>
      <c r="W49">
        <f t="shared" si="17"/>
        <v>781673.30677290831</v>
      </c>
      <c r="X49">
        <f t="shared" si="18"/>
        <v>3256217.0706006321</v>
      </c>
      <c r="Y49">
        <f t="shared" si="19"/>
        <v>4722.7207586933619</v>
      </c>
      <c r="Z49">
        <f t="shared" si="22"/>
        <v>4037890.3773735403</v>
      </c>
    </row>
    <row r="50" spans="1:26" x14ac:dyDescent="0.25">
      <c r="A50" s="1">
        <v>19</v>
      </c>
      <c r="B50" s="17">
        <f t="shared" si="0"/>
        <v>2.375</v>
      </c>
      <c r="C50">
        <f t="shared" si="1"/>
        <v>1376.9561250000002</v>
      </c>
      <c r="D50">
        <f t="shared" si="2"/>
        <v>0</v>
      </c>
      <c r="E50">
        <f t="shared" si="3"/>
        <v>0</v>
      </c>
      <c r="F50">
        <f t="shared" si="4"/>
        <v>0</v>
      </c>
      <c r="G50">
        <f t="shared" si="5"/>
        <v>5039.396999999999</v>
      </c>
      <c r="H50">
        <f t="shared" si="6"/>
        <v>24003.843750000004</v>
      </c>
      <c r="I50">
        <f t="shared" si="7"/>
        <v>13603.703273437499</v>
      </c>
      <c r="J50">
        <f t="shared" si="8"/>
        <v>3187761.4541832674</v>
      </c>
      <c r="K50">
        <f t="shared" si="9"/>
        <v>20068687.653121706</v>
      </c>
      <c r="L50">
        <f t="shared" si="10"/>
        <v>2426061.6537407795</v>
      </c>
      <c r="M50">
        <f t="shared" si="20"/>
        <v>23256449.107304975</v>
      </c>
      <c r="N50">
        <f t="shared" si="21"/>
        <v>4496677.8126533516</v>
      </c>
      <c r="O50" s="29"/>
      <c r="P50">
        <v>0</v>
      </c>
      <c r="Q50">
        <f t="shared" si="11"/>
        <v>0</v>
      </c>
      <c r="R50">
        <f t="shared" si="12"/>
        <v>0</v>
      </c>
      <c r="S50">
        <f t="shared" si="13"/>
        <v>0</v>
      </c>
      <c r="T50">
        <f t="shared" si="14"/>
        <v>981</v>
      </c>
      <c r="U50">
        <f t="shared" si="15"/>
        <v>5886</v>
      </c>
      <c r="V50">
        <f t="shared" si="16"/>
        <v>2329.875</v>
      </c>
      <c r="W50">
        <f t="shared" si="17"/>
        <v>781673.30677290831</v>
      </c>
      <c r="X50">
        <f t="shared" si="18"/>
        <v>3437118.0189673337</v>
      </c>
      <c r="Y50">
        <f t="shared" si="19"/>
        <v>4722.7207586933619</v>
      </c>
      <c r="Z50">
        <f t="shared" si="22"/>
        <v>4218791.3257402424</v>
      </c>
    </row>
    <row r="51" spans="1:26" x14ac:dyDescent="0.25">
      <c r="A51" s="1">
        <v>20</v>
      </c>
      <c r="B51" s="17">
        <f t="shared" si="0"/>
        <v>2.5</v>
      </c>
      <c r="C51">
        <f t="shared" si="1"/>
        <v>1449.4275</v>
      </c>
      <c r="D51">
        <f t="shared" si="2"/>
        <v>0</v>
      </c>
      <c r="E51">
        <f t="shared" si="3"/>
        <v>0</v>
      </c>
      <c r="F51">
        <f t="shared" si="4"/>
        <v>0</v>
      </c>
      <c r="G51">
        <f t="shared" si="5"/>
        <v>4966.9256249999999</v>
      </c>
      <c r="H51">
        <f t="shared" si="6"/>
        <v>24003.843750000004</v>
      </c>
      <c r="I51">
        <f t="shared" si="7"/>
        <v>14229.098437500001</v>
      </c>
      <c r="J51">
        <f t="shared" si="8"/>
        <v>3187761.4541832674</v>
      </c>
      <c r="K51">
        <f t="shared" si="9"/>
        <v>20991293.79610116</v>
      </c>
      <c r="L51">
        <f t="shared" si="10"/>
        <v>2391172.5541359321</v>
      </c>
      <c r="M51">
        <f t="shared" si="20"/>
        <v>24179055.250284426</v>
      </c>
      <c r="N51">
        <f t="shared" si="21"/>
        <v>4467582.5132634547</v>
      </c>
      <c r="O51" s="29"/>
      <c r="P51">
        <v>0</v>
      </c>
      <c r="Q51">
        <f t="shared" si="11"/>
        <v>0</v>
      </c>
      <c r="R51">
        <f t="shared" si="12"/>
        <v>0</v>
      </c>
      <c r="S51">
        <f t="shared" si="13"/>
        <v>0</v>
      </c>
      <c r="T51">
        <f t="shared" si="14"/>
        <v>981</v>
      </c>
      <c r="U51">
        <f t="shared" si="15"/>
        <v>5886</v>
      </c>
      <c r="V51">
        <f t="shared" si="16"/>
        <v>2452.5</v>
      </c>
      <c r="W51">
        <f t="shared" si="17"/>
        <v>781673.30677290831</v>
      </c>
      <c r="X51">
        <f t="shared" si="18"/>
        <v>3618018.9673340358</v>
      </c>
      <c r="Y51">
        <f t="shared" si="19"/>
        <v>4722.7207586933619</v>
      </c>
      <c r="Z51">
        <f t="shared" si="22"/>
        <v>4399692.274106944</v>
      </c>
    </row>
    <row r="52" spans="1:26" x14ac:dyDescent="0.25">
      <c r="A52" s="1">
        <v>21</v>
      </c>
      <c r="B52" s="17">
        <f t="shared" si="0"/>
        <v>2.625</v>
      </c>
      <c r="C52">
        <f t="shared" si="1"/>
        <v>1521.8988750000003</v>
      </c>
      <c r="D52">
        <f t="shared" si="2"/>
        <v>0</v>
      </c>
      <c r="E52">
        <f t="shared" si="3"/>
        <v>0</v>
      </c>
      <c r="F52">
        <f t="shared" si="4"/>
        <v>0</v>
      </c>
      <c r="G52">
        <f t="shared" si="5"/>
        <v>4894.4542499999989</v>
      </c>
      <c r="H52">
        <f t="shared" si="6"/>
        <v>24003.843750000004</v>
      </c>
      <c r="I52">
        <f t="shared" si="7"/>
        <v>14845.4346796875</v>
      </c>
      <c r="J52">
        <f t="shared" si="8"/>
        <v>3187761.4541832674</v>
      </c>
      <c r="K52">
        <f t="shared" si="9"/>
        <v>21900535.881520018</v>
      </c>
      <c r="L52">
        <f t="shared" si="10"/>
        <v>2356283.4545310847</v>
      </c>
      <c r="M52">
        <f t="shared" si="20"/>
        <v>25088297.335703284</v>
      </c>
      <c r="N52">
        <f t="shared" si="21"/>
        <v>4438617.5321917292</v>
      </c>
      <c r="O52" s="29"/>
      <c r="P52">
        <v>0</v>
      </c>
      <c r="Q52">
        <f t="shared" si="11"/>
        <v>0</v>
      </c>
      <c r="R52">
        <f t="shared" si="12"/>
        <v>0</v>
      </c>
      <c r="S52">
        <f t="shared" si="13"/>
        <v>0</v>
      </c>
      <c r="T52">
        <f t="shared" si="14"/>
        <v>981</v>
      </c>
      <c r="U52">
        <f t="shared" si="15"/>
        <v>5886</v>
      </c>
      <c r="V52">
        <f t="shared" si="16"/>
        <v>2575.125</v>
      </c>
      <c r="W52">
        <f t="shared" si="17"/>
        <v>781673.30677290831</v>
      </c>
      <c r="X52">
        <f t="shared" si="18"/>
        <v>3798919.9157007379</v>
      </c>
      <c r="Y52">
        <f t="shared" si="19"/>
        <v>4722.7207586933619</v>
      </c>
      <c r="Z52">
        <f t="shared" si="22"/>
        <v>4580593.2224736465</v>
      </c>
    </row>
    <row r="53" spans="1:26" x14ac:dyDescent="0.25">
      <c r="A53" s="1">
        <v>22</v>
      </c>
      <c r="B53" s="17">
        <f t="shared" si="0"/>
        <v>2.75</v>
      </c>
      <c r="C53">
        <f t="shared" si="1"/>
        <v>1594.3702500000002</v>
      </c>
      <c r="D53">
        <f t="shared" si="2"/>
        <v>0</v>
      </c>
      <c r="E53">
        <f t="shared" si="3"/>
        <v>0</v>
      </c>
      <c r="F53">
        <f t="shared" si="4"/>
        <v>0</v>
      </c>
      <c r="G53">
        <f t="shared" si="5"/>
        <v>4821.9828749999997</v>
      </c>
      <c r="H53">
        <f t="shared" si="6"/>
        <v>24003.843750000004</v>
      </c>
      <c r="I53">
        <f t="shared" si="7"/>
        <v>15452.711999999998</v>
      </c>
      <c r="J53">
        <f t="shared" si="8"/>
        <v>3187761.4541832674</v>
      </c>
      <c r="K53">
        <f t="shared" si="9"/>
        <v>22796413.90937829</v>
      </c>
      <c r="L53">
        <f t="shared" si="10"/>
        <v>2321394.3549262378</v>
      </c>
      <c r="M53">
        <f t="shared" si="20"/>
        <v>25984175.363561556</v>
      </c>
      <c r="N53">
        <f t="shared" si="21"/>
        <v>4409786.8908828851</v>
      </c>
      <c r="O53" s="29"/>
      <c r="P53">
        <v>0</v>
      </c>
      <c r="Q53">
        <f t="shared" si="11"/>
        <v>0</v>
      </c>
      <c r="R53">
        <f t="shared" si="12"/>
        <v>0</v>
      </c>
      <c r="S53">
        <f t="shared" si="13"/>
        <v>0</v>
      </c>
      <c r="T53">
        <f t="shared" si="14"/>
        <v>981</v>
      </c>
      <c r="U53">
        <f t="shared" si="15"/>
        <v>5886</v>
      </c>
      <c r="V53">
        <f t="shared" si="16"/>
        <v>2697.75</v>
      </c>
      <c r="W53">
        <f t="shared" si="17"/>
        <v>781673.30677290831</v>
      </c>
      <c r="X53">
        <f t="shared" si="18"/>
        <v>3979820.8640674395</v>
      </c>
      <c r="Y53">
        <f t="shared" si="19"/>
        <v>4722.7207586933619</v>
      </c>
      <c r="Z53">
        <f t="shared" si="22"/>
        <v>4761494.1708403481</v>
      </c>
    </row>
    <row r="54" spans="1:26" x14ac:dyDescent="0.25">
      <c r="A54" s="1">
        <v>23</v>
      </c>
      <c r="B54" s="17">
        <f t="shared" si="0"/>
        <v>2.875</v>
      </c>
      <c r="C54">
        <f t="shared" si="1"/>
        <v>1666.841625</v>
      </c>
      <c r="D54">
        <f t="shared" si="2"/>
        <v>0</v>
      </c>
      <c r="E54">
        <f t="shared" si="3"/>
        <v>0</v>
      </c>
      <c r="F54">
        <f t="shared" si="4"/>
        <v>0</v>
      </c>
      <c r="G54">
        <f t="shared" si="5"/>
        <v>4749.5114999999996</v>
      </c>
      <c r="H54">
        <f t="shared" si="6"/>
        <v>24003.843750000004</v>
      </c>
      <c r="I54">
        <f t="shared" si="7"/>
        <v>16050.930398437498</v>
      </c>
      <c r="J54">
        <f t="shared" si="8"/>
        <v>3187761.4541832674</v>
      </c>
      <c r="K54">
        <f t="shared" si="9"/>
        <v>23678927.879675969</v>
      </c>
      <c r="L54">
        <f t="shared" si="10"/>
        <v>2286505.2553213909</v>
      </c>
      <c r="M54">
        <f t="shared" si="20"/>
        <v>26866689.333859235</v>
      </c>
      <c r="N54">
        <f t="shared" si="21"/>
        <v>4381094.7581280898</v>
      </c>
      <c r="O54" s="29"/>
      <c r="P54">
        <v>0</v>
      </c>
      <c r="Q54">
        <f t="shared" si="11"/>
        <v>0</v>
      </c>
      <c r="R54">
        <f t="shared" si="12"/>
        <v>0</v>
      </c>
      <c r="S54">
        <f t="shared" si="13"/>
        <v>0</v>
      </c>
      <c r="T54">
        <f t="shared" si="14"/>
        <v>981</v>
      </c>
      <c r="U54">
        <f t="shared" si="15"/>
        <v>5886</v>
      </c>
      <c r="V54">
        <f t="shared" si="16"/>
        <v>2820.375</v>
      </c>
      <c r="W54">
        <f t="shared" si="17"/>
        <v>781673.30677290831</v>
      </c>
      <c r="X54">
        <f t="shared" si="18"/>
        <v>4160721.8124341415</v>
      </c>
      <c r="Y54">
        <f t="shared" si="19"/>
        <v>4722.7207586933619</v>
      </c>
      <c r="Z54">
        <f t="shared" si="22"/>
        <v>4942395.1192070497</v>
      </c>
    </row>
    <row r="55" spans="1:26" x14ac:dyDescent="0.25">
      <c r="A55" s="1">
        <v>24</v>
      </c>
      <c r="B55" s="17">
        <f t="shared" si="0"/>
        <v>3</v>
      </c>
      <c r="C55">
        <f t="shared" si="1"/>
        <v>1739.3130000000001</v>
      </c>
      <c r="D55">
        <f t="shared" si="2"/>
        <v>0</v>
      </c>
      <c r="E55">
        <f t="shared" si="3"/>
        <v>0</v>
      </c>
      <c r="F55">
        <f t="shared" si="4"/>
        <v>0</v>
      </c>
      <c r="G55">
        <f t="shared" si="5"/>
        <v>4677.0401249999995</v>
      </c>
      <c r="H55">
        <f t="shared" si="6"/>
        <v>24003.843750000004</v>
      </c>
      <c r="I55">
        <f t="shared" si="7"/>
        <v>16640.089874999998</v>
      </c>
      <c r="J55">
        <f t="shared" si="8"/>
        <v>3187761.4541832674</v>
      </c>
      <c r="K55">
        <f t="shared" si="9"/>
        <v>24548077.792413063</v>
      </c>
      <c r="L55">
        <f t="shared" si="10"/>
        <v>2251616.1557165436</v>
      </c>
      <c r="M55">
        <f t="shared" si="20"/>
        <v>27735839.246596329</v>
      </c>
      <c r="N55">
        <f t="shared" si="21"/>
        <v>4352545.4557018178</v>
      </c>
      <c r="O55" s="29"/>
      <c r="P55">
        <v>0</v>
      </c>
      <c r="Q55">
        <f t="shared" si="11"/>
        <v>0</v>
      </c>
      <c r="R55">
        <f t="shared" si="12"/>
        <v>0</v>
      </c>
      <c r="S55">
        <f t="shared" si="13"/>
        <v>0</v>
      </c>
      <c r="T55">
        <f t="shared" si="14"/>
        <v>981</v>
      </c>
      <c r="U55">
        <f t="shared" si="15"/>
        <v>5886</v>
      </c>
      <c r="V55">
        <f t="shared" si="16"/>
        <v>2943</v>
      </c>
      <c r="W55">
        <f t="shared" si="17"/>
        <v>781673.30677290831</v>
      </c>
      <c r="X55">
        <f t="shared" si="18"/>
        <v>4341622.7608008431</v>
      </c>
      <c r="Y55">
        <f t="shared" si="19"/>
        <v>4722.7207586933619</v>
      </c>
      <c r="Z55">
        <f t="shared" si="22"/>
        <v>5123296.0675737513</v>
      </c>
    </row>
    <row r="56" spans="1:26" x14ac:dyDescent="0.25">
      <c r="A56" s="1">
        <v>25</v>
      </c>
      <c r="B56" s="17">
        <f t="shared" si="0"/>
        <v>3.125</v>
      </c>
      <c r="C56">
        <f t="shared" si="1"/>
        <v>1811.7843750000002</v>
      </c>
      <c r="D56">
        <f t="shared" si="2"/>
        <v>0</v>
      </c>
      <c r="E56">
        <f t="shared" si="3"/>
        <v>0</v>
      </c>
      <c r="F56">
        <f t="shared" si="4"/>
        <v>0</v>
      </c>
      <c r="G56">
        <f t="shared" si="5"/>
        <v>4604.5687499999995</v>
      </c>
      <c r="H56">
        <f t="shared" si="6"/>
        <v>24003.843750000004</v>
      </c>
      <c r="I56">
        <f t="shared" si="7"/>
        <v>17220.1904296875</v>
      </c>
      <c r="J56">
        <f t="shared" si="8"/>
        <v>3187761.4541832674</v>
      </c>
      <c r="K56">
        <f t="shared" si="9"/>
        <v>25403863.647589568</v>
      </c>
      <c r="L56">
        <f t="shared" si="10"/>
        <v>2216727.0561116962</v>
      </c>
      <c r="M56">
        <f t="shared" si="20"/>
        <v>28591625.101772837</v>
      </c>
      <c r="N56">
        <f t="shared" si="21"/>
        <v>4324143.4641724043</v>
      </c>
      <c r="O56" s="29"/>
      <c r="P56">
        <v>0</v>
      </c>
      <c r="Q56">
        <f t="shared" si="11"/>
        <v>0</v>
      </c>
      <c r="R56">
        <f t="shared" si="12"/>
        <v>0</v>
      </c>
      <c r="S56">
        <f t="shared" si="13"/>
        <v>0</v>
      </c>
      <c r="T56">
        <f t="shared" si="14"/>
        <v>981</v>
      </c>
      <c r="U56">
        <f t="shared" si="15"/>
        <v>5886</v>
      </c>
      <c r="V56">
        <f t="shared" si="16"/>
        <v>3065.625</v>
      </c>
      <c r="W56">
        <f t="shared" si="17"/>
        <v>781673.30677290831</v>
      </c>
      <c r="X56">
        <f t="shared" si="18"/>
        <v>4522523.7091675447</v>
      </c>
      <c r="Y56">
        <f t="shared" si="19"/>
        <v>4722.7207586933619</v>
      </c>
      <c r="Z56">
        <f t="shared" si="22"/>
        <v>5304197.0159404529</v>
      </c>
    </row>
    <row r="57" spans="1:26" x14ac:dyDescent="0.25">
      <c r="A57" s="1">
        <v>26</v>
      </c>
      <c r="B57" s="17">
        <f t="shared" si="0"/>
        <v>3.25</v>
      </c>
      <c r="C57">
        <f t="shared" si="1"/>
        <v>1884.2557500000003</v>
      </c>
      <c r="D57">
        <f t="shared" si="2"/>
        <v>0</v>
      </c>
      <c r="E57">
        <f t="shared" si="3"/>
        <v>0</v>
      </c>
      <c r="F57">
        <f t="shared" si="4"/>
        <v>0</v>
      </c>
      <c r="G57">
        <f t="shared" si="5"/>
        <v>4532.0973749999994</v>
      </c>
      <c r="H57">
        <f t="shared" si="6"/>
        <v>24003.843750000004</v>
      </c>
      <c r="I57">
        <f t="shared" si="7"/>
        <v>17791.232062499999</v>
      </c>
      <c r="J57">
        <f t="shared" si="8"/>
        <v>3187761.4541832674</v>
      </c>
      <c r="K57">
        <f t="shared" si="9"/>
        <v>26246285.44520548</v>
      </c>
      <c r="L57">
        <f t="shared" si="10"/>
        <v>2181837.9565068493</v>
      </c>
      <c r="M57">
        <f t="shared" si="20"/>
        <v>29434046.899388745</v>
      </c>
      <c r="N57">
        <f t="shared" si="21"/>
        <v>4295893.4288841579</v>
      </c>
      <c r="O57" s="29"/>
      <c r="P57">
        <v>0</v>
      </c>
      <c r="Q57">
        <f t="shared" si="11"/>
        <v>0</v>
      </c>
      <c r="R57">
        <f t="shared" si="12"/>
        <v>0</v>
      </c>
      <c r="S57">
        <f t="shared" si="13"/>
        <v>0</v>
      </c>
      <c r="T57">
        <f t="shared" si="14"/>
        <v>981</v>
      </c>
      <c r="U57">
        <f t="shared" si="15"/>
        <v>5886</v>
      </c>
      <c r="V57">
        <f t="shared" si="16"/>
        <v>3188.25</v>
      </c>
      <c r="W57">
        <f t="shared" si="17"/>
        <v>781673.30677290831</v>
      </c>
      <c r="X57">
        <f t="shared" si="18"/>
        <v>4703424.6575342463</v>
      </c>
      <c r="Y57">
        <f t="shared" si="19"/>
        <v>4722.7207586933619</v>
      </c>
      <c r="Z57">
        <f t="shared" si="22"/>
        <v>5485097.9643071545</v>
      </c>
    </row>
    <row r="58" spans="1:26" x14ac:dyDescent="0.25">
      <c r="A58" s="1">
        <v>27</v>
      </c>
      <c r="B58" s="17">
        <f t="shared" si="0"/>
        <v>3.375</v>
      </c>
      <c r="C58">
        <f t="shared" si="1"/>
        <v>1956.7271250000001</v>
      </c>
      <c r="D58">
        <f t="shared" si="2"/>
        <v>0</v>
      </c>
      <c r="E58">
        <f t="shared" si="3"/>
        <v>0</v>
      </c>
      <c r="F58">
        <f t="shared" si="4"/>
        <v>0</v>
      </c>
      <c r="G58">
        <f t="shared" si="5"/>
        <v>4459.6259999999993</v>
      </c>
      <c r="H58">
        <f t="shared" si="6"/>
        <v>24003.843750000004</v>
      </c>
      <c r="I58">
        <f t="shared" si="7"/>
        <v>18353.214773437499</v>
      </c>
      <c r="J58">
        <f t="shared" si="8"/>
        <v>3187761.4541832674</v>
      </c>
      <c r="K58">
        <f t="shared" si="9"/>
        <v>27075343.185260799</v>
      </c>
      <c r="L58">
        <f t="shared" si="10"/>
        <v>2146948.8569020019</v>
      </c>
      <c r="M58">
        <f t="shared" si="20"/>
        <v>30263104.639444068</v>
      </c>
      <c r="N58">
        <f t="shared" si="21"/>
        <v>4267800.1661075074</v>
      </c>
      <c r="O58" s="29"/>
      <c r="P58">
        <v>0</v>
      </c>
      <c r="Q58">
        <f t="shared" si="11"/>
        <v>0</v>
      </c>
      <c r="R58">
        <f t="shared" si="12"/>
        <v>0</v>
      </c>
      <c r="S58">
        <f t="shared" si="13"/>
        <v>0</v>
      </c>
      <c r="T58">
        <f t="shared" si="14"/>
        <v>981</v>
      </c>
      <c r="U58">
        <f t="shared" si="15"/>
        <v>5886</v>
      </c>
      <c r="V58">
        <f t="shared" si="16"/>
        <v>3310.875</v>
      </c>
      <c r="W58">
        <f t="shared" si="17"/>
        <v>781673.30677290831</v>
      </c>
      <c r="X58">
        <f t="shared" si="18"/>
        <v>4884325.6059009479</v>
      </c>
      <c r="Y58">
        <f t="shared" si="19"/>
        <v>4722.7207586933619</v>
      </c>
      <c r="Z58">
        <f t="shared" si="22"/>
        <v>5665998.9126738561</v>
      </c>
    </row>
    <row r="59" spans="1:26" x14ac:dyDescent="0.25">
      <c r="A59" s="1">
        <v>28</v>
      </c>
      <c r="B59" s="17">
        <f t="shared" si="0"/>
        <v>3.5</v>
      </c>
      <c r="C59">
        <f t="shared" si="1"/>
        <v>2029.1985</v>
      </c>
      <c r="D59">
        <f t="shared" si="2"/>
        <v>0</v>
      </c>
      <c r="E59">
        <f t="shared" si="3"/>
        <v>0</v>
      </c>
      <c r="F59">
        <f t="shared" si="4"/>
        <v>0</v>
      </c>
      <c r="G59">
        <f t="shared" si="5"/>
        <v>4387.1546249999992</v>
      </c>
      <c r="H59">
        <f t="shared" si="6"/>
        <v>24003.843750000004</v>
      </c>
      <c r="I59">
        <f t="shared" si="7"/>
        <v>18906.138562499997</v>
      </c>
      <c r="J59">
        <f t="shared" si="8"/>
        <v>3187761.4541832674</v>
      </c>
      <c r="K59">
        <f t="shared" si="9"/>
        <v>27891036.867755525</v>
      </c>
      <c r="L59">
        <f t="shared" si="10"/>
        <v>2112059.7572971545</v>
      </c>
      <c r="M59">
        <f t="shared" si="20"/>
        <v>31078798.32193879</v>
      </c>
      <c r="N59">
        <f t="shared" si="21"/>
        <v>4239868.6693521934</v>
      </c>
      <c r="O59" s="29"/>
      <c r="P59">
        <v>0</v>
      </c>
      <c r="Q59">
        <f t="shared" si="11"/>
        <v>0</v>
      </c>
      <c r="R59">
        <f t="shared" si="12"/>
        <v>0</v>
      </c>
      <c r="S59">
        <f t="shared" si="13"/>
        <v>0</v>
      </c>
      <c r="T59">
        <f t="shared" si="14"/>
        <v>981</v>
      </c>
      <c r="U59">
        <f t="shared" si="15"/>
        <v>5886</v>
      </c>
      <c r="V59">
        <f t="shared" si="16"/>
        <v>3433.5</v>
      </c>
      <c r="W59">
        <f t="shared" si="17"/>
        <v>781673.30677290831</v>
      </c>
      <c r="X59">
        <f t="shared" si="18"/>
        <v>5065226.5542676505</v>
      </c>
      <c r="Y59">
        <f t="shared" si="19"/>
        <v>4722.7207586933619</v>
      </c>
      <c r="Z59">
        <f t="shared" si="22"/>
        <v>5846899.8610405587</v>
      </c>
    </row>
    <row r="60" spans="1:26" x14ac:dyDescent="0.25">
      <c r="A60" s="1">
        <v>29</v>
      </c>
      <c r="B60" s="17">
        <f t="shared" si="0"/>
        <v>3.625</v>
      </c>
      <c r="C60">
        <f t="shared" si="1"/>
        <v>2101.669875</v>
      </c>
      <c r="D60">
        <f t="shared" si="2"/>
        <v>0</v>
      </c>
      <c r="E60">
        <f t="shared" si="3"/>
        <v>0</v>
      </c>
      <c r="F60">
        <f t="shared" si="4"/>
        <v>0</v>
      </c>
      <c r="G60">
        <f t="shared" si="5"/>
        <v>4314.68325</v>
      </c>
      <c r="H60">
        <f t="shared" si="6"/>
        <v>24003.843750000004</v>
      </c>
      <c r="I60">
        <f t="shared" si="7"/>
        <v>19450.003429687498</v>
      </c>
      <c r="J60">
        <f t="shared" si="8"/>
        <v>3187761.4541832674</v>
      </c>
      <c r="K60">
        <f t="shared" si="9"/>
        <v>28693366.492689673</v>
      </c>
      <c r="L60">
        <f t="shared" si="10"/>
        <v>2077170.6576923076</v>
      </c>
      <c r="M60">
        <f t="shared" si="20"/>
        <v>31881127.946872942</v>
      </c>
      <c r="N60">
        <f t="shared" si="21"/>
        <v>4212104.1158367675</v>
      </c>
      <c r="O60" s="29"/>
      <c r="P60">
        <v>0</v>
      </c>
      <c r="Q60">
        <f t="shared" si="11"/>
        <v>0</v>
      </c>
      <c r="R60">
        <f t="shared" si="12"/>
        <v>0</v>
      </c>
      <c r="S60">
        <f t="shared" si="13"/>
        <v>0</v>
      </c>
      <c r="T60">
        <f t="shared" si="14"/>
        <v>981</v>
      </c>
      <c r="U60">
        <f t="shared" si="15"/>
        <v>5886</v>
      </c>
      <c r="V60">
        <f t="shared" si="16"/>
        <v>3556.125</v>
      </c>
      <c r="W60">
        <f t="shared" si="17"/>
        <v>781673.30677290831</v>
      </c>
      <c r="X60">
        <f t="shared" si="18"/>
        <v>5246127.5026343521</v>
      </c>
      <c r="Y60">
        <f t="shared" si="19"/>
        <v>4722.7207586933619</v>
      </c>
      <c r="Z60">
        <f t="shared" si="22"/>
        <v>6027800.8094072603</v>
      </c>
    </row>
    <row r="61" spans="1:26" x14ac:dyDescent="0.25">
      <c r="A61" s="1">
        <v>30</v>
      </c>
      <c r="B61" s="17">
        <f t="shared" si="0"/>
        <v>3.75</v>
      </c>
      <c r="C61">
        <f t="shared" si="1"/>
        <v>2174.1412500000001</v>
      </c>
      <c r="D61">
        <f t="shared" si="2"/>
        <v>0</v>
      </c>
      <c r="E61">
        <f t="shared" si="3"/>
        <v>0</v>
      </c>
      <c r="F61">
        <f t="shared" si="4"/>
        <v>0</v>
      </c>
      <c r="G61">
        <f t="shared" si="5"/>
        <v>4242.2118749999991</v>
      </c>
      <c r="H61">
        <f t="shared" si="6"/>
        <v>24003.843750000004</v>
      </c>
      <c r="I61">
        <f t="shared" si="7"/>
        <v>19984.809375000001</v>
      </c>
      <c r="J61">
        <f t="shared" si="8"/>
        <v>3187761.4541832674</v>
      </c>
      <c r="K61">
        <f t="shared" si="9"/>
        <v>29482332.060063224</v>
      </c>
      <c r="L61">
        <f t="shared" si="10"/>
        <v>2042281.5580874598</v>
      </c>
      <c r="M61">
        <f t="shared" si="20"/>
        <v>32670093.514246494</v>
      </c>
      <c r="N61">
        <f t="shared" si="21"/>
        <v>4184511.8731057276</v>
      </c>
      <c r="O61" s="29"/>
      <c r="P61">
        <v>0</v>
      </c>
      <c r="Q61">
        <f t="shared" si="11"/>
        <v>0</v>
      </c>
      <c r="R61">
        <f t="shared" si="12"/>
        <v>0</v>
      </c>
      <c r="S61">
        <f t="shared" si="13"/>
        <v>0</v>
      </c>
      <c r="T61">
        <f t="shared" si="14"/>
        <v>981</v>
      </c>
      <c r="U61">
        <f t="shared" si="15"/>
        <v>5886</v>
      </c>
      <c r="V61">
        <f t="shared" si="16"/>
        <v>3678.75</v>
      </c>
      <c r="W61">
        <f t="shared" si="17"/>
        <v>781673.30677290831</v>
      </c>
      <c r="X61">
        <f t="shared" si="18"/>
        <v>5427028.4510010537</v>
      </c>
      <c r="Y61">
        <f t="shared" si="19"/>
        <v>4722.7207586933619</v>
      </c>
      <c r="Z61">
        <f t="shared" si="22"/>
        <v>6208701.7577739619</v>
      </c>
    </row>
    <row r="62" spans="1:26" x14ac:dyDescent="0.25">
      <c r="A62" s="1">
        <v>31</v>
      </c>
      <c r="B62" s="17">
        <f t="shared" si="0"/>
        <v>3.875</v>
      </c>
      <c r="C62">
        <f t="shared" si="1"/>
        <v>2246.6126250000002</v>
      </c>
      <c r="D62">
        <f t="shared" si="2"/>
        <v>0</v>
      </c>
      <c r="E62">
        <f t="shared" si="3"/>
        <v>0</v>
      </c>
      <c r="F62">
        <f t="shared" si="4"/>
        <v>0</v>
      </c>
      <c r="G62">
        <f t="shared" si="5"/>
        <v>4169.7404999999999</v>
      </c>
      <c r="H62">
        <f t="shared" si="6"/>
        <v>24003.843750000004</v>
      </c>
      <c r="I62">
        <f t="shared" si="7"/>
        <v>20510.556398437497</v>
      </c>
      <c r="J62">
        <f t="shared" si="8"/>
        <v>3187761.4541832674</v>
      </c>
      <c r="K62">
        <f t="shared" si="9"/>
        <v>30257933.569876179</v>
      </c>
      <c r="L62">
        <f t="shared" si="10"/>
        <v>2007392.4584826133</v>
      </c>
      <c r="M62">
        <f t="shared" si="20"/>
        <v>33445695.024059445</v>
      </c>
      <c r="N62">
        <f t="shared" si="21"/>
        <v>4157097.5057834061</v>
      </c>
      <c r="O62" s="29"/>
      <c r="P62">
        <v>0</v>
      </c>
      <c r="Q62">
        <f t="shared" si="11"/>
        <v>0</v>
      </c>
      <c r="R62">
        <f t="shared" si="12"/>
        <v>0</v>
      </c>
      <c r="S62">
        <f t="shared" si="13"/>
        <v>0</v>
      </c>
      <c r="T62">
        <f t="shared" si="14"/>
        <v>981</v>
      </c>
      <c r="U62">
        <f t="shared" si="15"/>
        <v>5886</v>
      </c>
      <c r="V62">
        <f t="shared" si="16"/>
        <v>3801.375</v>
      </c>
      <c r="W62">
        <f t="shared" si="17"/>
        <v>781673.30677290831</v>
      </c>
      <c r="X62">
        <f t="shared" si="18"/>
        <v>5607929.3993677553</v>
      </c>
      <c r="Y62">
        <f t="shared" si="19"/>
        <v>4722.7207586933619</v>
      </c>
      <c r="Z62">
        <f t="shared" si="22"/>
        <v>6389602.7061406635</v>
      </c>
    </row>
    <row r="63" spans="1:26" x14ac:dyDescent="0.25">
      <c r="A63" s="1">
        <v>32</v>
      </c>
      <c r="B63" s="17">
        <f t="shared" si="0"/>
        <v>4</v>
      </c>
      <c r="C63">
        <f t="shared" si="1"/>
        <v>2319.0840000000003</v>
      </c>
      <c r="D63">
        <f t="shared" si="2"/>
        <v>0</v>
      </c>
      <c r="E63">
        <f t="shared" si="3"/>
        <v>0</v>
      </c>
      <c r="F63">
        <f t="shared" si="4"/>
        <v>0</v>
      </c>
      <c r="G63">
        <f t="shared" si="5"/>
        <v>4097.2691249999989</v>
      </c>
      <c r="H63">
        <f t="shared" si="6"/>
        <v>24003.843750000004</v>
      </c>
      <c r="I63">
        <f t="shared" si="7"/>
        <v>21027.244499999997</v>
      </c>
      <c r="J63">
        <f t="shared" si="8"/>
        <v>3187761.4541832674</v>
      </c>
      <c r="K63">
        <f t="shared" si="9"/>
        <v>31020171.022128552</v>
      </c>
      <c r="L63">
        <f t="shared" si="10"/>
        <v>1972503.3588777657</v>
      </c>
      <c r="M63">
        <f t="shared" si="20"/>
        <v>34207932.476311818</v>
      </c>
      <c r="N63">
        <f t="shared" si="21"/>
        <v>4129866.7824512096</v>
      </c>
      <c r="O63" s="29"/>
      <c r="P63">
        <v>0</v>
      </c>
      <c r="Q63">
        <f t="shared" si="11"/>
        <v>0</v>
      </c>
      <c r="R63">
        <f t="shared" si="12"/>
        <v>0</v>
      </c>
      <c r="S63">
        <f t="shared" si="13"/>
        <v>0</v>
      </c>
      <c r="T63">
        <f t="shared" si="14"/>
        <v>981</v>
      </c>
      <c r="U63">
        <f t="shared" si="15"/>
        <v>5886</v>
      </c>
      <c r="V63">
        <f t="shared" si="16"/>
        <v>3924</v>
      </c>
      <c r="W63">
        <f t="shared" si="17"/>
        <v>781673.30677290831</v>
      </c>
      <c r="X63">
        <f t="shared" si="18"/>
        <v>5788830.3477344569</v>
      </c>
      <c r="Y63">
        <f t="shared" si="19"/>
        <v>4722.7207586933619</v>
      </c>
      <c r="Z63">
        <f t="shared" si="22"/>
        <v>6570503.6545073651</v>
      </c>
    </row>
    <row r="64" spans="1:26" x14ac:dyDescent="0.25">
      <c r="A64" s="1">
        <v>33</v>
      </c>
      <c r="B64" s="17">
        <f t="shared" si="0"/>
        <v>4.125</v>
      </c>
      <c r="C64">
        <f t="shared" si="1"/>
        <v>2391.5553749999999</v>
      </c>
      <c r="D64">
        <f t="shared" si="2"/>
        <v>0</v>
      </c>
      <c r="E64">
        <f t="shared" si="3"/>
        <v>0</v>
      </c>
      <c r="F64">
        <f t="shared" si="4"/>
        <v>0</v>
      </c>
      <c r="G64">
        <f t="shared" si="5"/>
        <v>4024.7977499999997</v>
      </c>
      <c r="H64">
        <f t="shared" si="6"/>
        <v>24003.843750000004</v>
      </c>
      <c r="I64">
        <f t="shared" si="7"/>
        <v>21534.873679687498</v>
      </c>
      <c r="J64">
        <f t="shared" si="8"/>
        <v>3187761.4541832674</v>
      </c>
      <c r="K64">
        <f t="shared" si="9"/>
        <v>31769044.416820332</v>
      </c>
      <c r="L64">
        <f t="shared" si="10"/>
        <v>1937614.259272919</v>
      </c>
      <c r="M64">
        <f t="shared" si="20"/>
        <v>34956805.871003598</v>
      </c>
      <c r="N64">
        <f t="shared" si="21"/>
        <v>4102825.6826320891</v>
      </c>
      <c r="O64" s="29"/>
      <c r="P64">
        <v>0</v>
      </c>
      <c r="Q64">
        <f t="shared" si="11"/>
        <v>0</v>
      </c>
      <c r="R64">
        <f t="shared" si="12"/>
        <v>0</v>
      </c>
      <c r="S64">
        <f t="shared" si="13"/>
        <v>0</v>
      </c>
      <c r="T64">
        <f t="shared" si="14"/>
        <v>981</v>
      </c>
      <c r="U64">
        <f t="shared" si="15"/>
        <v>5886</v>
      </c>
      <c r="V64">
        <f t="shared" si="16"/>
        <v>4046.625</v>
      </c>
      <c r="W64">
        <f t="shared" si="17"/>
        <v>781673.30677290831</v>
      </c>
      <c r="X64">
        <f t="shared" si="18"/>
        <v>5969731.2961011594</v>
      </c>
      <c r="Y64">
        <f t="shared" si="19"/>
        <v>4722.7207586933619</v>
      </c>
      <c r="Z64">
        <f t="shared" si="22"/>
        <v>6751404.6028740676</v>
      </c>
    </row>
    <row r="65" spans="1:26" x14ac:dyDescent="0.25">
      <c r="A65" s="1">
        <v>34</v>
      </c>
      <c r="B65" s="17">
        <f t="shared" si="0"/>
        <v>4.25</v>
      </c>
      <c r="C65">
        <f t="shared" si="1"/>
        <v>2464.0267500000004</v>
      </c>
      <c r="D65">
        <f t="shared" si="2"/>
        <v>0</v>
      </c>
      <c r="E65">
        <f t="shared" si="3"/>
        <v>0</v>
      </c>
      <c r="F65">
        <f t="shared" si="4"/>
        <v>0</v>
      </c>
      <c r="G65">
        <f t="shared" si="5"/>
        <v>3952.3263749999992</v>
      </c>
      <c r="H65">
        <f t="shared" si="6"/>
        <v>24003.843750000004</v>
      </c>
      <c r="I65">
        <f t="shared" si="7"/>
        <v>22033.443937499997</v>
      </c>
      <c r="J65">
        <f t="shared" si="8"/>
        <v>3187761.4541832674</v>
      </c>
      <c r="K65">
        <f t="shared" si="9"/>
        <v>32504553.753951523</v>
      </c>
      <c r="L65">
        <f t="shared" si="10"/>
        <v>1902725.1596680714</v>
      </c>
      <c r="M65">
        <f t="shared" si="20"/>
        <v>35692315.208134793</v>
      </c>
      <c r="N65">
        <f t="shared" si="21"/>
        <v>4075980.4038629038</v>
      </c>
      <c r="O65" s="29"/>
      <c r="P65">
        <v>0</v>
      </c>
      <c r="Q65">
        <f t="shared" si="11"/>
        <v>0</v>
      </c>
      <c r="R65">
        <f t="shared" si="12"/>
        <v>0</v>
      </c>
      <c r="S65">
        <f t="shared" si="13"/>
        <v>0</v>
      </c>
      <c r="T65">
        <f t="shared" si="14"/>
        <v>981</v>
      </c>
      <c r="U65">
        <f t="shared" si="15"/>
        <v>5886</v>
      </c>
      <c r="V65">
        <f t="shared" si="16"/>
        <v>4169.25</v>
      </c>
      <c r="W65">
        <f t="shared" si="17"/>
        <v>781673.30677290831</v>
      </c>
      <c r="X65">
        <f t="shared" si="18"/>
        <v>6150632.244467861</v>
      </c>
      <c r="Y65">
        <f t="shared" si="19"/>
        <v>4722.7207586933619</v>
      </c>
      <c r="Z65">
        <f t="shared" si="22"/>
        <v>6932305.5512407692</v>
      </c>
    </row>
    <row r="66" spans="1:26" x14ac:dyDescent="0.25">
      <c r="A66" s="1">
        <v>35</v>
      </c>
      <c r="B66" s="17">
        <f t="shared" si="0"/>
        <v>4.375</v>
      </c>
      <c r="C66">
        <f t="shared" si="1"/>
        <v>2536.4981250000001</v>
      </c>
      <c r="D66">
        <f t="shared" si="2"/>
        <v>0</v>
      </c>
      <c r="E66">
        <f t="shared" si="3"/>
        <v>0</v>
      </c>
      <c r="F66">
        <f t="shared" si="4"/>
        <v>0</v>
      </c>
      <c r="G66">
        <f t="shared" si="5"/>
        <v>3879.8549999999996</v>
      </c>
      <c r="H66">
        <f t="shared" si="6"/>
        <v>24003.843750000004</v>
      </c>
      <c r="I66">
        <f t="shared" si="7"/>
        <v>22522.955273437499</v>
      </c>
      <c r="J66">
        <f t="shared" si="8"/>
        <v>3187761.4541832674</v>
      </c>
      <c r="K66">
        <f t="shared" si="9"/>
        <v>33226699.033522125</v>
      </c>
      <c r="L66">
        <f t="shared" si="10"/>
        <v>1867836.0600632241</v>
      </c>
      <c r="M66">
        <f t="shared" si="20"/>
        <v>36414460.487705395</v>
      </c>
      <c r="N66">
        <f t="shared" si="21"/>
        <v>4049337.3688319563</v>
      </c>
      <c r="O66" s="29"/>
      <c r="P66">
        <v>0</v>
      </c>
      <c r="Q66">
        <f t="shared" si="11"/>
        <v>0</v>
      </c>
      <c r="R66">
        <f t="shared" si="12"/>
        <v>0</v>
      </c>
      <c r="S66">
        <f t="shared" si="13"/>
        <v>0</v>
      </c>
      <c r="T66">
        <f t="shared" si="14"/>
        <v>981</v>
      </c>
      <c r="U66">
        <f t="shared" si="15"/>
        <v>5886</v>
      </c>
      <c r="V66">
        <f t="shared" si="16"/>
        <v>4291.875</v>
      </c>
      <c r="W66">
        <f t="shared" si="17"/>
        <v>781673.30677290831</v>
      </c>
      <c r="X66">
        <f t="shared" si="18"/>
        <v>6331533.1928345626</v>
      </c>
      <c r="Y66">
        <f t="shared" si="19"/>
        <v>4722.7207586933619</v>
      </c>
      <c r="Z66">
        <f t="shared" si="22"/>
        <v>7113206.4996074708</v>
      </c>
    </row>
    <row r="67" spans="1:26" x14ac:dyDescent="0.25">
      <c r="A67" s="1">
        <v>36</v>
      </c>
      <c r="B67" s="17">
        <f t="shared" si="0"/>
        <v>4.5</v>
      </c>
      <c r="C67">
        <f t="shared" si="1"/>
        <v>2608.9695000000002</v>
      </c>
      <c r="D67">
        <f t="shared" si="2"/>
        <v>0</v>
      </c>
      <c r="E67">
        <f t="shared" si="3"/>
        <v>0</v>
      </c>
      <c r="F67">
        <f t="shared" si="4"/>
        <v>0</v>
      </c>
      <c r="G67">
        <f t="shared" si="5"/>
        <v>3807.3836249999995</v>
      </c>
      <c r="H67">
        <f t="shared" si="6"/>
        <v>24003.843750000004</v>
      </c>
      <c r="I67">
        <f t="shared" si="7"/>
        <v>23003.407687499999</v>
      </c>
      <c r="J67">
        <f t="shared" si="8"/>
        <v>3187761.4541832674</v>
      </c>
      <c r="K67">
        <f t="shared" si="9"/>
        <v>33935480.255532138</v>
      </c>
      <c r="L67">
        <f t="shared" si="10"/>
        <v>1832946.9604583769</v>
      </c>
      <c r="M67">
        <f t="shared" si="20"/>
        <v>37123241.709715404</v>
      </c>
      <c r="N67">
        <f t="shared" si="21"/>
        <v>4022903.2325550471</v>
      </c>
      <c r="O67" s="29"/>
      <c r="P67">
        <v>0</v>
      </c>
      <c r="Q67">
        <f t="shared" si="11"/>
        <v>0</v>
      </c>
      <c r="R67">
        <f t="shared" si="12"/>
        <v>0</v>
      </c>
      <c r="S67">
        <f t="shared" si="13"/>
        <v>0</v>
      </c>
      <c r="T67">
        <f t="shared" si="14"/>
        <v>981</v>
      </c>
      <c r="U67">
        <f t="shared" si="15"/>
        <v>5886</v>
      </c>
      <c r="V67">
        <f t="shared" si="16"/>
        <v>4414.5</v>
      </c>
      <c r="W67">
        <f t="shared" si="17"/>
        <v>781673.30677290831</v>
      </c>
      <c r="X67">
        <f t="shared" si="18"/>
        <v>6512434.1412012642</v>
      </c>
      <c r="Y67">
        <f t="shared" si="19"/>
        <v>4722.7207586933619</v>
      </c>
      <c r="Z67">
        <f t="shared" si="22"/>
        <v>7294107.4479741724</v>
      </c>
    </row>
    <row r="68" spans="1:26" x14ac:dyDescent="0.25">
      <c r="A68" s="1">
        <v>37</v>
      </c>
      <c r="B68" s="17">
        <f t="shared" si="0"/>
        <v>4.625</v>
      </c>
      <c r="C68">
        <f t="shared" si="1"/>
        <v>2681.4408750000007</v>
      </c>
      <c r="D68">
        <f t="shared" si="2"/>
        <v>0</v>
      </c>
      <c r="E68">
        <f t="shared" si="3"/>
        <v>0</v>
      </c>
      <c r="F68">
        <f t="shared" si="4"/>
        <v>0</v>
      </c>
      <c r="G68">
        <f t="shared" si="5"/>
        <v>3734.9122499999989</v>
      </c>
      <c r="H68">
        <f t="shared" si="6"/>
        <v>24003.843750000004</v>
      </c>
      <c r="I68">
        <f t="shared" si="7"/>
        <v>23474.801179687496</v>
      </c>
      <c r="J68">
        <f t="shared" si="8"/>
        <v>3187761.4541832674</v>
      </c>
      <c r="K68">
        <f t="shared" si="9"/>
        <v>34630897.419981554</v>
      </c>
      <c r="L68">
        <f t="shared" si="10"/>
        <v>1798057.8608535295</v>
      </c>
      <c r="M68">
        <f t="shared" si="20"/>
        <v>37818658.87416482</v>
      </c>
      <c r="N68">
        <f t="shared" si="21"/>
        <v>3996684.8895591712</v>
      </c>
      <c r="O68" s="29"/>
      <c r="P68">
        <v>0</v>
      </c>
      <c r="Q68">
        <f t="shared" si="11"/>
        <v>0</v>
      </c>
      <c r="R68">
        <f t="shared" si="12"/>
        <v>0</v>
      </c>
      <c r="S68">
        <f t="shared" si="13"/>
        <v>0</v>
      </c>
      <c r="T68">
        <f t="shared" si="14"/>
        <v>981</v>
      </c>
      <c r="U68">
        <f t="shared" si="15"/>
        <v>5886</v>
      </c>
      <c r="V68">
        <f t="shared" si="16"/>
        <v>4537.125</v>
      </c>
      <c r="W68">
        <f t="shared" si="17"/>
        <v>781673.30677290831</v>
      </c>
      <c r="X68">
        <f t="shared" si="18"/>
        <v>6693335.0895679668</v>
      </c>
      <c r="Y68">
        <f t="shared" si="19"/>
        <v>4722.7207586933619</v>
      </c>
      <c r="Z68">
        <f t="shared" si="22"/>
        <v>7475008.396340875</v>
      </c>
    </row>
    <row r="69" spans="1:26" x14ac:dyDescent="0.25">
      <c r="A69" s="1">
        <v>38</v>
      </c>
      <c r="B69" s="17">
        <f t="shared" si="0"/>
        <v>4.75</v>
      </c>
      <c r="C69">
        <f t="shared" si="1"/>
        <v>2753.9122500000003</v>
      </c>
      <c r="D69">
        <f t="shared" si="2"/>
        <v>0</v>
      </c>
      <c r="E69">
        <f t="shared" si="3"/>
        <v>0</v>
      </c>
      <c r="F69">
        <f t="shared" si="4"/>
        <v>0</v>
      </c>
      <c r="G69">
        <f t="shared" si="5"/>
        <v>3662.4408749999993</v>
      </c>
      <c r="H69">
        <f t="shared" si="6"/>
        <v>24003.843750000004</v>
      </c>
      <c r="I69">
        <f t="shared" si="7"/>
        <v>23937.135749999998</v>
      </c>
      <c r="J69">
        <f t="shared" si="8"/>
        <v>3187761.4541832674</v>
      </c>
      <c r="K69">
        <f t="shared" si="9"/>
        <v>35312950.526870392</v>
      </c>
      <c r="L69">
        <f t="shared" si="10"/>
        <v>1763168.7612486824</v>
      </c>
      <c r="M69">
        <f t="shared" si="20"/>
        <v>38500711.981053658</v>
      </c>
      <c r="N69">
        <f t="shared" si="21"/>
        <v>3970689.4810382714</v>
      </c>
      <c r="O69" s="29"/>
      <c r="P69">
        <v>0</v>
      </c>
      <c r="Q69">
        <f t="shared" si="11"/>
        <v>0</v>
      </c>
      <c r="R69">
        <f t="shared" si="12"/>
        <v>0</v>
      </c>
      <c r="S69">
        <f t="shared" si="13"/>
        <v>0</v>
      </c>
      <c r="T69">
        <f t="shared" si="14"/>
        <v>981</v>
      </c>
      <c r="U69">
        <f t="shared" si="15"/>
        <v>5886</v>
      </c>
      <c r="V69">
        <f t="shared" si="16"/>
        <v>4659.75</v>
      </c>
      <c r="W69">
        <f t="shared" si="17"/>
        <v>781673.30677290831</v>
      </c>
      <c r="X69">
        <f t="shared" si="18"/>
        <v>6874236.0379346674</v>
      </c>
      <c r="Y69">
        <f t="shared" si="19"/>
        <v>4722.7207586933619</v>
      </c>
      <c r="Z69">
        <f t="shared" si="22"/>
        <v>7655909.3447075756</v>
      </c>
    </row>
    <row r="70" spans="1:26" x14ac:dyDescent="0.25">
      <c r="A70" s="1">
        <v>39</v>
      </c>
      <c r="B70" s="17">
        <f t="shared" si="0"/>
        <v>4.875</v>
      </c>
      <c r="C70">
        <f t="shared" si="1"/>
        <v>2826.3836250000004</v>
      </c>
      <c r="D70">
        <f t="shared" si="2"/>
        <v>0</v>
      </c>
      <c r="E70">
        <f t="shared" si="3"/>
        <v>0</v>
      </c>
      <c r="F70">
        <f t="shared" si="4"/>
        <v>0</v>
      </c>
      <c r="G70">
        <f t="shared" si="5"/>
        <v>3589.9694999999992</v>
      </c>
      <c r="H70">
        <f t="shared" si="6"/>
        <v>24003.843750000004</v>
      </c>
      <c r="I70">
        <f t="shared" si="7"/>
        <v>24390.411398437496</v>
      </c>
      <c r="J70">
        <f t="shared" si="8"/>
        <v>3187761.4541832674</v>
      </c>
      <c r="K70">
        <f t="shared" si="9"/>
        <v>35981639.576198623</v>
      </c>
      <c r="L70">
        <f t="shared" si="10"/>
        <v>1728279.6616438355</v>
      </c>
      <c r="M70">
        <f t="shared" si="20"/>
        <v>39169401.030381888</v>
      </c>
      <c r="N70">
        <f t="shared" si="21"/>
        <v>3944924.4019402922</v>
      </c>
      <c r="O70" s="29"/>
      <c r="P70">
        <v>0</v>
      </c>
      <c r="Q70">
        <f t="shared" si="11"/>
        <v>0</v>
      </c>
      <c r="R70">
        <f t="shared" si="12"/>
        <v>0</v>
      </c>
      <c r="S70">
        <f t="shared" si="13"/>
        <v>0</v>
      </c>
      <c r="T70">
        <f t="shared" si="14"/>
        <v>981</v>
      </c>
      <c r="U70">
        <f t="shared" si="15"/>
        <v>5886</v>
      </c>
      <c r="V70">
        <f t="shared" si="16"/>
        <v>4782.375</v>
      </c>
      <c r="W70">
        <f t="shared" si="17"/>
        <v>781673.30677290831</v>
      </c>
      <c r="X70">
        <f t="shared" si="18"/>
        <v>7055136.98630137</v>
      </c>
      <c r="Y70">
        <f t="shared" si="19"/>
        <v>4722.7207586933619</v>
      </c>
      <c r="Z70">
        <f t="shared" si="22"/>
        <v>7836810.2930742782</v>
      </c>
    </row>
    <row r="71" spans="1:26" x14ac:dyDescent="0.25">
      <c r="A71" s="1">
        <v>40</v>
      </c>
      <c r="B71" s="17">
        <f t="shared" si="0"/>
        <v>5</v>
      </c>
      <c r="C71">
        <f t="shared" si="1"/>
        <v>2898.855</v>
      </c>
      <c r="D71">
        <f t="shared" si="2"/>
        <v>0</v>
      </c>
      <c r="E71">
        <f t="shared" si="3"/>
        <v>0</v>
      </c>
      <c r="F71">
        <f t="shared" si="4"/>
        <v>0</v>
      </c>
      <c r="G71">
        <f t="shared" si="5"/>
        <v>3517.4981249999996</v>
      </c>
      <c r="H71">
        <f t="shared" si="6"/>
        <v>24003.843750000004</v>
      </c>
      <c r="I71">
        <f t="shared" si="7"/>
        <v>24834.628124999999</v>
      </c>
      <c r="J71">
        <f t="shared" si="8"/>
        <v>3187761.4541832674</v>
      </c>
      <c r="K71">
        <f t="shared" si="9"/>
        <v>36636964.567966275</v>
      </c>
      <c r="L71">
        <f t="shared" si="10"/>
        <v>1693390.5620389883</v>
      </c>
      <c r="M71">
        <f t="shared" si="20"/>
        <v>39824726.02214954</v>
      </c>
      <c r="N71">
        <f t="shared" si="21"/>
        <v>3919397.307939183</v>
      </c>
      <c r="O71" s="29"/>
      <c r="P71">
        <v>0</v>
      </c>
      <c r="Q71">
        <f t="shared" si="11"/>
        <v>0</v>
      </c>
      <c r="R71">
        <f t="shared" si="12"/>
        <v>0</v>
      </c>
      <c r="S71">
        <f t="shared" si="13"/>
        <v>0</v>
      </c>
      <c r="T71">
        <f t="shared" si="14"/>
        <v>981</v>
      </c>
      <c r="U71">
        <f t="shared" si="15"/>
        <v>5886</v>
      </c>
      <c r="V71">
        <f t="shared" si="16"/>
        <v>4905</v>
      </c>
      <c r="W71">
        <f t="shared" si="17"/>
        <v>781673.30677290831</v>
      </c>
      <c r="X71">
        <f t="shared" si="18"/>
        <v>7236037.9346680716</v>
      </c>
      <c r="Y71">
        <f t="shared" si="19"/>
        <v>4722.7207586933619</v>
      </c>
      <c r="Z71">
        <f t="shared" si="22"/>
        <v>8017711.2414409798</v>
      </c>
    </row>
    <row r="72" spans="1:26" x14ac:dyDescent="0.25">
      <c r="A72" s="1">
        <v>41</v>
      </c>
      <c r="B72" s="17">
        <f t="shared" si="0"/>
        <v>5.125</v>
      </c>
      <c r="C72">
        <f t="shared" si="1"/>
        <v>2971.3263750000001</v>
      </c>
      <c r="D72">
        <f t="shared" si="2"/>
        <v>0</v>
      </c>
      <c r="E72">
        <f t="shared" si="3"/>
        <v>0</v>
      </c>
      <c r="F72">
        <f t="shared" si="4"/>
        <v>0</v>
      </c>
      <c r="G72">
        <f t="shared" si="5"/>
        <v>3445.0267499999995</v>
      </c>
      <c r="H72">
        <f t="shared" si="6"/>
        <v>24003.843750000004</v>
      </c>
      <c r="I72">
        <f t="shared" si="7"/>
        <v>25269.785929687496</v>
      </c>
      <c r="J72">
        <f t="shared" si="8"/>
        <v>3187761.4541832674</v>
      </c>
      <c r="K72">
        <f t="shared" si="9"/>
        <v>37278925.502173334</v>
      </c>
      <c r="L72">
        <f t="shared" si="10"/>
        <v>1658501.462434141</v>
      </c>
      <c r="M72">
        <f t="shared" si="20"/>
        <v>40466686.9563566</v>
      </c>
      <c r="N72">
        <f t="shared" si="21"/>
        <v>3894116.1222393434</v>
      </c>
      <c r="O72" s="29"/>
      <c r="P72">
        <v>0</v>
      </c>
      <c r="Q72">
        <f t="shared" si="11"/>
        <v>0</v>
      </c>
      <c r="R72">
        <f t="shared" si="12"/>
        <v>0</v>
      </c>
      <c r="S72">
        <f t="shared" si="13"/>
        <v>0</v>
      </c>
      <c r="T72">
        <f t="shared" si="14"/>
        <v>981</v>
      </c>
      <c r="U72">
        <f t="shared" si="15"/>
        <v>5886</v>
      </c>
      <c r="V72">
        <f t="shared" si="16"/>
        <v>5027.625</v>
      </c>
      <c r="W72">
        <f t="shared" si="17"/>
        <v>781673.30677290831</v>
      </c>
      <c r="X72">
        <f t="shared" si="18"/>
        <v>7416938.8830347732</v>
      </c>
      <c r="Y72">
        <f t="shared" si="19"/>
        <v>4722.7207586933619</v>
      </c>
      <c r="Z72">
        <f t="shared" si="22"/>
        <v>8198612.1898076814</v>
      </c>
    </row>
    <row r="73" spans="1:26" x14ac:dyDescent="0.25">
      <c r="A73" s="1">
        <v>42</v>
      </c>
      <c r="B73" s="17">
        <f t="shared" si="0"/>
        <v>5.25</v>
      </c>
      <c r="C73">
        <f t="shared" si="1"/>
        <v>3043.7977500000006</v>
      </c>
      <c r="D73">
        <f t="shared" si="2"/>
        <v>0</v>
      </c>
      <c r="E73">
        <f t="shared" si="3"/>
        <v>0</v>
      </c>
      <c r="F73">
        <f t="shared" si="4"/>
        <v>0</v>
      </c>
      <c r="G73">
        <f t="shared" si="5"/>
        <v>3372.555374999999</v>
      </c>
      <c r="H73">
        <f t="shared" si="6"/>
        <v>24003.843750000004</v>
      </c>
      <c r="I73">
        <f t="shared" si="7"/>
        <v>25695.884812499997</v>
      </c>
      <c r="J73">
        <f t="shared" si="8"/>
        <v>3187761.4541832674</v>
      </c>
      <c r="K73">
        <f t="shared" si="9"/>
        <v>37907522.378819808</v>
      </c>
      <c r="L73">
        <f t="shared" si="10"/>
        <v>1623612.3628292936</v>
      </c>
      <c r="M73">
        <f t="shared" si="20"/>
        <v>41095283.833003074</v>
      </c>
      <c r="N73">
        <f t="shared" si="21"/>
        <v>3869089.0421534167</v>
      </c>
      <c r="O73" s="29"/>
      <c r="P73">
        <v>0</v>
      </c>
      <c r="Q73">
        <f t="shared" si="11"/>
        <v>0</v>
      </c>
      <c r="R73">
        <f t="shared" si="12"/>
        <v>0</v>
      </c>
      <c r="S73">
        <f t="shared" si="13"/>
        <v>0</v>
      </c>
      <c r="T73">
        <f t="shared" si="14"/>
        <v>981</v>
      </c>
      <c r="U73">
        <f t="shared" si="15"/>
        <v>5886</v>
      </c>
      <c r="V73">
        <f t="shared" si="16"/>
        <v>5150.25</v>
      </c>
      <c r="W73">
        <f t="shared" si="17"/>
        <v>781673.30677290831</v>
      </c>
      <c r="X73">
        <f t="shared" si="18"/>
        <v>7597839.8314014757</v>
      </c>
      <c r="Y73">
        <f t="shared" si="19"/>
        <v>4722.7207586933619</v>
      </c>
      <c r="Z73">
        <f t="shared" si="22"/>
        <v>8379513.1381743839</v>
      </c>
    </row>
    <row r="74" spans="1:26" x14ac:dyDescent="0.25">
      <c r="A74" s="1">
        <v>43</v>
      </c>
      <c r="B74" s="17">
        <f t="shared" si="0"/>
        <v>5.375</v>
      </c>
      <c r="C74">
        <f t="shared" si="1"/>
        <v>3116.2691250000003</v>
      </c>
      <c r="D74">
        <f t="shared" si="2"/>
        <v>0</v>
      </c>
      <c r="E74">
        <f t="shared" si="3"/>
        <v>0</v>
      </c>
      <c r="F74">
        <f t="shared" si="4"/>
        <v>0</v>
      </c>
      <c r="G74">
        <f t="shared" si="5"/>
        <v>3300.0839999999994</v>
      </c>
      <c r="H74">
        <f t="shared" si="6"/>
        <v>24003.843750000004</v>
      </c>
      <c r="I74">
        <f t="shared" si="7"/>
        <v>26112.924773437502</v>
      </c>
      <c r="J74">
        <f t="shared" si="8"/>
        <v>3187761.4541832674</v>
      </c>
      <c r="K74">
        <f t="shared" si="9"/>
        <v>38522755.197905697</v>
      </c>
      <c r="L74">
        <f t="shared" si="10"/>
        <v>1588723.2632244464</v>
      </c>
      <c r="M74">
        <f t="shared" si="20"/>
        <v>41710516.652088962</v>
      </c>
      <c r="N74">
        <f t="shared" si="21"/>
        <v>3844324.5453871912</v>
      </c>
      <c r="O74" s="29"/>
      <c r="P74">
        <v>0</v>
      </c>
      <c r="Q74">
        <f t="shared" si="11"/>
        <v>0</v>
      </c>
      <c r="R74">
        <f t="shared" si="12"/>
        <v>0</v>
      </c>
      <c r="S74">
        <f t="shared" si="13"/>
        <v>0</v>
      </c>
      <c r="T74">
        <f t="shared" si="14"/>
        <v>981</v>
      </c>
      <c r="U74">
        <f t="shared" si="15"/>
        <v>5886</v>
      </c>
      <c r="V74">
        <f t="shared" si="16"/>
        <v>5272.875</v>
      </c>
      <c r="W74">
        <f t="shared" si="17"/>
        <v>781673.30677290831</v>
      </c>
      <c r="X74">
        <f t="shared" si="18"/>
        <v>7778740.7797681764</v>
      </c>
      <c r="Y74">
        <f t="shared" si="19"/>
        <v>4722.7207586933619</v>
      </c>
      <c r="Z74">
        <f t="shared" si="22"/>
        <v>8560414.0865410846</v>
      </c>
    </row>
    <row r="75" spans="1:26" x14ac:dyDescent="0.25">
      <c r="A75" s="1">
        <v>44</v>
      </c>
      <c r="B75" s="17">
        <f t="shared" si="0"/>
        <v>5.5</v>
      </c>
      <c r="C75">
        <f t="shared" si="1"/>
        <v>3188.7405000000003</v>
      </c>
      <c r="D75">
        <f t="shared" si="2"/>
        <v>0</v>
      </c>
      <c r="E75">
        <f t="shared" si="3"/>
        <v>0</v>
      </c>
      <c r="F75">
        <f t="shared" si="4"/>
        <v>0</v>
      </c>
      <c r="G75">
        <f t="shared" si="5"/>
        <v>3227.6126249999993</v>
      </c>
      <c r="H75">
        <f t="shared" si="6"/>
        <v>24003.843750000004</v>
      </c>
      <c r="I75">
        <f t="shared" si="7"/>
        <v>26520.905812499994</v>
      </c>
      <c r="J75">
        <f t="shared" si="8"/>
        <v>3187761.4541832674</v>
      </c>
      <c r="K75">
        <f t="shared" si="9"/>
        <v>39124623.95943097</v>
      </c>
      <c r="L75">
        <f t="shared" si="10"/>
        <v>1553834.1636195991</v>
      </c>
      <c r="M75">
        <f t="shared" si="20"/>
        <v>42312385.413614236</v>
      </c>
      <c r="N75">
        <f t="shared" si="21"/>
        <v>3819831.3959577642</v>
      </c>
      <c r="O75" s="29"/>
      <c r="P75">
        <v>0</v>
      </c>
      <c r="Q75">
        <f t="shared" si="11"/>
        <v>0</v>
      </c>
      <c r="R75">
        <f t="shared" si="12"/>
        <v>0</v>
      </c>
      <c r="S75">
        <f t="shared" si="13"/>
        <v>0</v>
      </c>
      <c r="T75">
        <f t="shared" si="14"/>
        <v>981</v>
      </c>
      <c r="U75">
        <f t="shared" si="15"/>
        <v>5886</v>
      </c>
      <c r="V75">
        <f t="shared" si="16"/>
        <v>5395.5</v>
      </c>
      <c r="W75">
        <f t="shared" si="17"/>
        <v>781673.30677290831</v>
      </c>
      <c r="X75">
        <f t="shared" si="18"/>
        <v>7959641.7281348789</v>
      </c>
      <c r="Y75">
        <f t="shared" si="19"/>
        <v>4722.7207586933619</v>
      </c>
      <c r="Z75">
        <f t="shared" si="22"/>
        <v>8741315.034907788</v>
      </c>
    </row>
    <row r="76" spans="1:26" x14ac:dyDescent="0.25">
      <c r="A76" s="1">
        <v>45</v>
      </c>
      <c r="B76" s="17">
        <f t="shared" si="0"/>
        <v>5.625</v>
      </c>
      <c r="C76">
        <f t="shared" si="1"/>
        <v>3261.211875</v>
      </c>
      <c r="D76">
        <f t="shared" si="2"/>
        <v>0</v>
      </c>
      <c r="E76">
        <f t="shared" si="3"/>
        <v>0</v>
      </c>
      <c r="F76">
        <f t="shared" si="4"/>
        <v>0</v>
      </c>
      <c r="G76">
        <f t="shared" si="5"/>
        <v>3155.1412499999997</v>
      </c>
      <c r="H76">
        <f t="shared" si="6"/>
        <v>24003.843750000004</v>
      </c>
      <c r="I76">
        <f t="shared" si="7"/>
        <v>26919.827929687501</v>
      </c>
      <c r="J76">
        <f t="shared" si="8"/>
        <v>3187761.4541832674</v>
      </c>
      <c r="K76">
        <f t="shared" si="9"/>
        <v>39713128.66339568</v>
      </c>
      <c r="L76">
        <f t="shared" si="10"/>
        <v>1518945.0640147524</v>
      </c>
      <c r="M76">
        <f t="shared" si="20"/>
        <v>42900890.117578946</v>
      </c>
      <c r="N76">
        <f t="shared" si="21"/>
        <v>3795618.6496630134</v>
      </c>
      <c r="O76" s="29"/>
      <c r="P76">
        <v>0</v>
      </c>
      <c r="Q76">
        <f t="shared" si="11"/>
        <v>0</v>
      </c>
      <c r="R76">
        <f t="shared" si="12"/>
        <v>0</v>
      </c>
      <c r="S76">
        <f t="shared" si="13"/>
        <v>0</v>
      </c>
      <c r="T76">
        <f t="shared" si="14"/>
        <v>981</v>
      </c>
      <c r="U76">
        <f t="shared" si="15"/>
        <v>5886</v>
      </c>
      <c r="V76">
        <f t="shared" si="16"/>
        <v>5518.125</v>
      </c>
      <c r="W76">
        <f t="shared" si="17"/>
        <v>781673.30677290831</v>
      </c>
      <c r="X76">
        <f t="shared" si="18"/>
        <v>8140542.6765015805</v>
      </c>
      <c r="Y76">
        <f t="shared" si="19"/>
        <v>4722.7207586933619</v>
      </c>
      <c r="Z76">
        <f t="shared" si="22"/>
        <v>8922215.9832744896</v>
      </c>
    </row>
    <row r="77" spans="1:26" x14ac:dyDescent="0.25">
      <c r="A77" s="1">
        <v>46</v>
      </c>
      <c r="B77" s="17">
        <f t="shared" si="0"/>
        <v>5.75</v>
      </c>
      <c r="C77">
        <f t="shared" si="1"/>
        <v>3333.68325</v>
      </c>
      <c r="D77">
        <f t="shared" si="2"/>
        <v>0</v>
      </c>
      <c r="E77">
        <f t="shared" si="3"/>
        <v>0</v>
      </c>
      <c r="F77">
        <f t="shared" si="4"/>
        <v>0</v>
      </c>
      <c r="G77">
        <f t="shared" si="5"/>
        <v>3082.6698749999996</v>
      </c>
      <c r="H77">
        <f t="shared" si="6"/>
        <v>24003.843750000004</v>
      </c>
      <c r="I77">
        <f t="shared" si="7"/>
        <v>27309.691124999998</v>
      </c>
      <c r="J77">
        <f t="shared" si="8"/>
        <v>3187761.4541832674</v>
      </c>
      <c r="K77">
        <f t="shared" si="9"/>
        <v>40288269.30979979</v>
      </c>
      <c r="L77">
        <f t="shared" si="10"/>
        <v>1484055.964409905</v>
      </c>
      <c r="M77">
        <f t="shared" si="20"/>
        <v>43476030.763983056</v>
      </c>
      <c r="N77">
        <f t="shared" si="21"/>
        <v>3771695.6590118757</v>
      </c>
      <c r="O77" s="29"/>
      <c r="P77">
        <v>0</v>
      </c>
      <c r="Q77">
        <f t="shared" si="11"/>
        <v>0</v>
      </c>
      <c r="R77">
        <f t="shared" si="12"/>
        <v>0</v>
      </c>
      <c r="S77">
        <f t="shared" si="13"/>
        <v>0</v>
      </c>
      <c r="T77">
        <f t="shared" si="14"/>
        <v>981</v>
      </c>
      <c r="U77">
        <f t="shared" si="15"/>
        <v>5886</v>
      </c>
      <c r="V77">
        <f t="shared" si="16"/>
        <v>5640.75</v>
      </c>
      <c r="W77">
        <f t="shared" si="17"/>
        <v>781673.30677290831</v>
      </c>
      <c r="X77">
        <f t="shared" si="18"/>
        <v>8321443.624868283</v>
      </c>
      <c r="Y77">
        <f t="shared" si="19"/>
        <v>4722.7207586933619</v>
      </c>
      <c r="Z77">
        <f t="shared" si="22"/>
        <v>9103116.9316411912</v>
      </c>
    </row>
    <row r="78" spans="1:26" x14ac:dyDescent="0.25">
      <c r="A78" s="1">
        <v>47</v>
      </c>
      <c r="B78" s="17">
        <f t="shared" si="0"/>
        <v>5.875</v>
      </c>
      <c r="C78">
        <f t="shared" si="1"/>
        <v>3406.1546250000006</v>
      </c>
      <c r="D78">
        <f t="shared" si="2"/>
        <v>0</v>
      </c>
      <c r="E78">
        <f t="shared" si="3"/>
        <v>0</v>
      </c>
      <c r="F78">
        <f t="shared" si="4"/>
        <v>0</v>
      </c>
      <c r="G78">
        <f t="shared" si="5"/>
        <v>3010.1984999999991</v>
      </c>
      <c r="H78">
        <f t="shared" si="6"/>
        <v>24003.843750000004</v>
      </c>
      <c r="I78">
        <f t="shared" si="7"/>
        <v>27690.495398437495</v>
      </c>
      <c r="J78">
        <f t="shared" si="8"/>
        <v>3187761.4541832674</v>
      </c>
      <c r="K78">
        <f t="shared" si="9"/>
        <v>40850045.8986433</v>
      </c>
      <c r="L78">
        <f t="shared" si="10"/>
        <v>1449166.8648050576</v>
      </c>
      <c r="M78">
        <f t="shared" si="20"/>
        <v>44037807.352826566</v>
      </c>
      <c r="N78">
        <f t="shared" si="21"/>
        <v>3748072.0775159816</v>
      </c>
      <c r="O78" s="29"/>
      <c r="P78">
        <v>0</v>
      </c>
      <c r="Q78">
        <f t="shared" si="11"/>
        <v>0</v>
      </c>
      <c r="R78">
        <f t="shared" si="12"/>
        <v>0</v>
      </c>
      <c r="S78">
        <f t="shared" si="13"/>
        <v>0</v>
      </c>
      <c r="T78">
        <f t="shared" si="14"/>
        <v>981</v>
      </c>
      <c r="U78">
        <f t="shared" si="15"/>
        <v>5886</v>
      </c>
      <c r="V78">
        <f t="shared" si="16"/>
        <v>5763.375</v>
      </c>
      <c r="W78">
        <f t="shared" si="17"/>
        <v>781673.30677290831</v>
      </c>
      <c r="X78">
        <f t="shared" si="18"/>
        <v>8502344.5732349847</v>
      </c>
      <c r="Y78">
        <f t="shared" si="19"/>
        <v>4722.7207586933619</v>
      </c>
      <c r="Z78">
        <f t="shared" si="22"/>
        <v>9284017.8800078928</v>
      </c>
    </row>
    <row r="79" spans="1:26" x14ac:dyDescent="0.25">
      <c r="A79" s="1">
        <v>48</v>
      </c>
      <c r="B79" s="17">
        <f t="shared" si="0"/>
        <v>6</v>
      </c>
      <c r="C79">
        <f t="shared" si="1"/>
        <v>3478.6260000000002</v>
      </c>
      <c r="D79">
        <f t="shared" si="2"/>
        <v>0</v>
      </c>
      <c r="E79">
        <f t="shared" si="3"/>
        <v>0</v>
      </c>
      <c r="F79">
        <f t="shared" si="4"/>
        <v>0</v>
      </c>
      <c r="G79">
        <f t="shared" si="5"/>
        <v>2937.7271249999994</v>
      </c>
      <c r="H79">
        <f t="shared" si="6"/>
        <v>24003.843750000004</v>
      </c>
      <c r="I79">
        <f t="shared" si="7"/>
        <v>28062.240749999994</v>
      </c>
      <c r="J79">
        <f t="shared" si="8"/>
        <v>3187761.4541832674</v>
      </c>
      <c r="K79">
        <f t="shared" si="9"/>
        <v>41398458.429926232</v>
      </c>
      <c r="L79">
        <f t="shared" si="10"/>
        <v>1414277.7652002103</v>
      </c>
      <c r="M79">
        <f t="shared" si="20"/>
        <v>44586219.884109497</v>
      </c>
      <c r="N79">
        <f t="shared" si="21"/>
        <v>3724757.8632338974</v>
      </c>
      <c r="O79" s="29"/>
      <c r="P79">
        <v>0</v>
      </c>
      <c r="Q79">
        <f t="shared" si="11"/>
        <v>0</v>
      </c>
      <c r="R79">
        <f t="shared" si="12"/>
        <v>0</v>
      </c>
      <c r="S79">
        <f t="shared" si="13"/>
        <v>0</v>
      </c>
      <c r="T79">
        <f t="shared" si="14"/>
        <v>981</v>
      </c>
      <c r="U79">
        <f t="shared" si="15"/>
        <v>5886</v>
      </c>
      <c r="V79">
        <f t="shared" si="16"/>
        <v>5886</v>
      </c>
      <c r="W79">
        <f t="shared" si="17"/>
        <v>781673.30677290831</v>
      </c>
      <c r="X79">
        <f t="shared" si="18"/>
        <v>8683245.5216016863</v>
      </c>
      <c r="Y79">
        <f t="shared" si="19"/>
        <v>4722.7207586933619</v>
      </c>
      <c r="Z79">
        <f t="shared" si="22"/>
        <v>9464918.8283745944</v>
      </c>
    </row>
    <row r="80" spans="1:26" x14ac:dyDescent="0.25">
      <c r="A80" s="1">
        <v>49</v>
      </c>
      <c r="B80" s="17">
        <f t="shared" si="0"/>
        <v>6.125</v>
      </c>
      <c r="C80">
        <f t="shared" si="1"/>
        <v>3551.0973750000003</v>
      </c>
      <c r="D80">
        <f t="shared" si="2"/>
        <v>0</v>
      </c>
      <c r="E80">
        <f t="shared" si="3"/>
        <v>0</v>
      </c>
      <c r="F80">
        <f t="shared" si="4"/>
        <v>0</v>
      </c>
      <c r="G80">
        <f t="shared" si="5"/>
        <v>2865.2557499999994</v>
      </c>
      <c r="H80">
        <f t="shared" si="6"/>
        <v>24003.843750000004</v>
      </c>
      <c r="I80">
        <f t="shared" si="7"/>
        <v>28424.927179687496</v>
      </c>
      <c r="J80">
        <f t="shared" si="8"/>
        <v>3187761.4541832674</v>
      </c>
      <c r="K80">
        <f t="shared" si="9"/>
        <v>41933506.90364857</v>
      </c>
      <c r="L80">
        <f t="shared" si="10"/>
        <v>1379388.6655953634</v>
      </c>
      <c r="M80">
        <f t="shared" si="20"/>
        <v>45121268.357831836</v>
      </c>
      <c r="N80">
        <f t="shared" si="21"/>
        <v>3701763.2814497063</v>
      </c>
      <c r="O80" s="29"/>
      <c r="P80">
        <v>0</v>
      </c>
      <c r="Q80">
        <f t="shared" si="11"/>
        <v>0</v>
      </c>
      <c r="R80">
        <f t="shared" si="12"/>
        <v>0</v>
      </c>
      <c r="S80">
        <f t="shared" si="13"/>
        <v>0</v>
      </c>
      <c r="T80">
        <f t="shared" si="14"/>
        <v>981</v>
      </c>
      <c r="U80">
        <f t="shared" si="15"/>
        <v>5886</v>
      </c>
      <c r="V80">
        <f t="shared" si="16"/>
        <v>6008.625</v>
      </c>
      <c r="W80">
        <f t="shared" si="17"/>
        <v>781673.30677290831</v>
      </c>
      <c r="X80">
        <f t="shared" si="18"/>
        <v>8864146.4699683879</v>
      </c>
      <c r="Y80">
        <f t="shared" si="19"/>
        <v>4722.7207586933619</v>
      </c>
      <c r="Z80">
        <f t="shared" si="22"/>
        <v>9645819.7767412961</v>
      </c>
    </row>
    <row r="81" spans="1:26" x14ac:dyDescent="0.25">
      <c r="A81" s="1">
        <v>50</v>
      </c>
      <c r="B81" s="17">
        <f t="shared" si="0"/>
        <v>6.25</v>
      </c>
      <c r="C81">
        <f t="shared" si="1"/>
        <v>3623.5687500000004</v>
      </c>
      <c r="D81">
        <f t="shared" si="2"/>
        <v>0</v>
      </c>
      <c r="E81">
        <f t="shared" si="3"/>
        <v>0</v>
      </c>
      <c r="F81">
        <f t="shared" si="4"/>
        <v>0</v>
      </c>
      <c r="G81">
        <f t="shared" si="5"/>
        <v>2792.7843749999993</v>
      </c>
      <c r="H81">
        <f t="shared" si="6"/>
        <v>24003.843750000004</v>
      </c>
      <c r="I81">
        <f t="shared" si="7"/>
        <v>28778.5546875</v>
      </c>
      <c r="J81">
        <f t="shared" si="8"/>
        <v>3187761.4541832674</v>
      </c>
      <c r="K81">
        <f t="shared" si="9"/>
        <v>42455191.319810323</v>
      </c>
      <c r="L81">
        <f t="shared" si="10"/>
        <v>1344499.565990516</v>
      </c>
      <c r="M81">
        <f t="shared" si="20"/>
        <v>45642952.773993589</v>
      </c>
      <c r="N81">
        <f t="shared" si="21"/>
        <v>3679098.9063579766</v>
      </c>
      <c r="O81" s="29"/>
      <c r="P81">
        <v>0</v>
      </c>
      <c r="Q81">
        <f t="shared" si="11"/>
        <v>0</v>
      </c>
      <c r="R81">
        <f t="shared" si="12"/>
        <v>0</v>
      </c>
      <c r="S81">
        <f t="shared" si="13"/>
        <v>0</v>
      </c>
      <c r="T81">
        <f t="shared" si="14"/>
        <v>981</v>
      </c>
      <c r="U81">
        <f t="shared" si="15"/>
        <v>5886</v>
      </c>
      <c r="V81">
        <f t="shared" si="16"/>
        <v>6131.25</v>
      </c>
      <c r="W81">
        <f t="shared" si="17"/>
        <v>781673.30677290831</v>
      </c>
      <c r="X81">
        <f t="shared" si="18"/>
        <v>9045047.4183350895</v>
      </c>
      <c r="Y81">
        <f t="shared" si="19"/>
        <v>4722.7207586933619</v>
      </c>
      <c r="Z81">
        <f t="shared" si="22"/>
        <v>9826720.7251079977</v>
      </c>
    </row>
    <row r="82" spans="1:26" x14ac:dyDescent="0.25">
      <c r="A82" s="1">
        <v>51</v>
      </c>
      <c r="B82" s="17">
        <f t="shared" si="0"/>
        <v>6.375</v>
      </c>
      <c r="C82">
        <f t="shared" si="1"/>
        <v>3696.040125</v>
      </c>
      <c r="D82">
        <f t="shared" si="2"/>
        <v>0</v>
      </c>
      <c r="E82">
        <f t="shared" si="3"/>
        <v>0</v>
      </c>
      <c r="F82">
        <f t="shared" si="4"/>
        <v>0</v>
      </c>
      <c r="G82">
        <f t="shared" si="5"/>
        <v>2720.3129999999996</v>
      </c>
      <c r="H82">
        <f t="shared" si="6"/>
        <v>24003.843750000004</v>
      </c>
      <c r="I82">
        <f t="shared" si="7"/>
        <v>29123.123273437493</v>
      </c>
      <c r="J82">
        <f t="shared" si="8"/>
        <v>3187761.4541832674</v>
      </c>
      <c r="K82">
        <f t="shared" si="9"/>
        <v>42963511.678411484</v>
      </c>
      <c r="L82">
        <f t="shared" si="10"/>
        <v>1309610.4663856688</v>
      </c>
      <c r="M82">
        <f t="shared" si="20"/>
        <v>46151273.132594749</v>
      </c>
      <c r="N82">
        <f t="shared" si="21"/>
        <v>3656775.6216175389</v>
      </c>
      <c r="O82" s="29"/>
      <c r="P82">
        <v>0</v>
      </c>
      <c r="Q82">
        <f t="shared" si="11"/>
        <v>0</v>
      </c>
      <c r="R82">
        <f t="shared" si="12"/>
        <v>0</v>
      </c>
      <c r="S82">
        <f t="shared" si="13"/>
        <v>0</v>
      </c>
      <c r="T82">
        <f t="shared" si="14"/>
        <v>981</v>
      </c>
      <c r="U82">
        <f t="shared" si="15"/>
        <v>5886</v>
      </c>
      <c r="V82">
        <f t="shared" si="16"/>
        <v>6253.875</v>
      </c>
      <c r="W82">
        <f t="shared" si="17"/>
        <v>781673.30677290831</v>
      </c>
      <c r="X82">
        <f t="shared" si="18"/>
        <v>9225948.3667017911</v>
      </c>
      <c r="Y82">
        <f t="shared" si="19"/>
        <v>4722.7207586933619</v>
      </c>
      <c r="Z82">
        <f t="shared" si="22"/>
        <v>10007621.673474699</v>
      </c>
    </row>
    <row r="83" spans="1:26" x14ac:dyDescent="0.25">
      <c r="A83" s="1">
        <v>52</v>
      </c>
      <c r="B83" s="17">
        <f t="shared" si="0"/>
        <v>6.5</v>
      </c>
      <c r="C83">
        <f t="shared" si="1"/>
        <v>3768.5115000000005</v>
      </c>
      <c r="D83">
        <f t="shared" si="2"/>
        <v>0</v>
      </c>
      <c r="E83">
        <f t="shared" si="3"/>
        <v>0</v>
      </c>
      <c r="F83">
        <f t="shared" si="4"/>
        <v>0</v>
      </c>
      <c r="G83">
        <f t="shared" si="5"/>
        <v>2647.8416249999991</v>
      </c>
      <c r="H83">
        <f t="shared" si="6"/>
        <v>24003.843750000004</v>
      </c>
      <c r="I83">
        <f t="shared" si="7"/>
        <v>29458.632937499999</v>
      </c>
      <c r="J83">
        <f t="shared" si="8"/>
        <v>3187761.4541832674</v>
      </c>
      <c r="K83">
        <f t="shared" si="9"/>
        <v>43458467.979452051</v>
      </c>
      <c r="L83">
        <f t="shared" si="10"/>
        <v>1274721.3667808215</v>
      </c>
      <c r="M83">
        <f t="shared" si="20"/>
        <v>46646229.433635317</v>
      </c>
      <c r="N83">
        <f t="shared" si="21"/>
        <v>3634804.6196270026</v>
      </c>
      <c r="O83" s="29"/>
      <c r="P83">
        <v>0</v>
      </c>
      <c r="Q83">
        <f t="shared" si="11"/>
        <v>0</v>
      </c>
      <c r="R83">
        <f t="shared" si="12"/>
        <v>0</v>
      </c>
      <c r="S83">
        <f t="shared" si="13"/>
        <v>0</v>
      </c>
      <c r="T83">
        <f t="shared" si="14"/>
        <v>981</v>
      </c>
      <c r="U83">
        <f t="shared" si="15"/>
        <v>5886</v>
      </c>
      <c r="V83">
        <f t="shared" si="16"/>
        <v>6376.5</v>
      </c>
      <c r="W83">
        <f t="shared" si="17"/>
        <v>781673.30677290831</v>
      </c>
      <c r="X83">
        <f t="shared" si="18"/>
        <v>9406849.3150684927</v>
      </c>
      <c r="Y83">
        <f t="shared" si="19"/>
        <v>4722.7207586933619</v>
      </c>
      <c r="Z83">
        <f t="shared" si="22"/>
        <v>10188522.621841401</v>
      </c>
    </row>
    <row r="84" spans="1:26" x14ac:dyDescent="0.25">
      <c r="A84" s="1">
        <v>53</v>
      </c>
      <c r="B84" s="17">
        <f t="shared" si="0"/>
        <v>6.625</v>
      </c>
      <c r="C84">
        <f t="shared" si="1"/>
        <v>3840.9828750000006</v>
      </c>
      <c r="D84">
        <f t="shared" si="2"/>
        <v>0</v>
      </c>
      <c r="E84">
        <f t="shared" si="3"/>
        <v>0</v>
      </c>
      <c r="F84">
        <f t="shared" si="4"/>
        <v>0</v>
      </c>
      <c r="G84">
        <f t="shared" si="5"/>
        <v>2575.370249999999</v>
      </c>
      <c r="H84">
        <f t="shared" si="6"/>
        <v>24003.843750000004</v>
      </c>
      <c r="I84">
        <f t="shared" si="7"/>
        <v>29785.083679687494</v>
      </c>
      <c r="J84">
        <f t="shared" si="8"/>
        <v>3187761.4541832674</v>
      </c>
      <c r="K84">
        <f t="shared" si="9"/>
        <v>43940060.222932026</v>
      </c>
      <c r="L84">
        <f t="shared" si="10"/>
        <v>1239832.2671759743</v>
      </c>
      <c r="M84">
        <f t="shared" si="20"/>
        <v>47127821.677115291</v>
      </c>
      <c r="N84">
        <f t="shared" si="21"/>
        <v>3613197.3993659136</v>
      </c>
      <c r="O84" s="29"/>
      <c r="P84">
        <v>0</v>
      </c>
      <c r="Q84">
        <f t="shared" si="11"/>
        <v>0</v>
      </c>
      <c r="R84">
        <f t="shared" si="12"/>
        <v>0</v>
      </c>
      <c r="S84">
        <f t="shared" si="13"/>
        <v>0</v>
      </c>
      <c r="T84">
        <f t="shared" si="14"/>
        <v>981</v>
      </c>
      <c r="U84">
        <f t="shared" si="15"/>
        <v>5886</v>
      </c>
      <c r="V84">
        <f t="shared" si="16"/>
        <v>6499.125</v>
      </c>
      <c r="W84">
        <f t="shared" si="17"/>
        <v>781673.30677290831</v>
      </c>
      <c r="X84">
        <f t="shared" si="18"/>
        <v>9587750.2634351961</v>
      </c>
      <c r="Y84">
        <f t="shared" si="19"/>
        <v>4722.7207586933619</v>
      </c>
      <c r="Z84">
        <f t="shared" si="22"/>
        <v>10369423.570208104</v>
      </c>
    </row>
    <row r="85" spans="1:26" x14ac:dyDescent="0.25">
      <c r="A85" s="1">
        <v>54</v>
      </c>
      <c r="B85" s="17">
        <f t="shared" si="0"/>
        <v>6.75</v>
      </c>
      <c r="C85">
        <f t="shared" si="1"/>
        <v>3913.4542500000002</v>
      </c>
      <c r="D85">
        <f t="shared" si="2"/>
        <v>0</v>
      </c>
      <c r="E85">
        <f t="shared" si="3"/>
        <v>0</v>
      </c>
      <c r="F85">
        <f t="shared" si="4"/>
        <v>0</v>
      </c>
      <c r="G85">
        <f t="shared" si="5"/>
        <v>2502.8988749999994</v>
      </c>
      <c r="H85">
        <f t="shared" si="6"/>
        <v>24003.843750000004</v>
      </c>
      <c r="I85">
        <f t="shared" si="7"/>
        <v>30102.475499999997</v>
      </c>
      <c r="J85">
        <f t="shared" si="8"/>
        <v>3187761.4541832674</v>
      </c>
      <c r="K85">
        <f t="shared" si="9"/>
        <v>44408288.408851422</v>
      </c>
      <c r="L85">
        <f t="shared" si="10"/>
        <v>1204943.1675711272</v>
      </c>
      <c r="M85">
        <f t="shared" si="20"/>
        <v>47596049.863034688</v>
      </c>
      <c r="N85">
        <f t="shared" si="21"/>
        <v>3591965.7626370424</v>
      </c>
      <c r="O85" s="29"/>
      <c r="P85">
        <v>0</v>
      </c>
      <c r="Q85">
        <f t="shared" si="11"/>
        <v>0</v>
      </c>
      <c r="R85">
        <f t="shared" si="12"/>
        <v>0</v>
      </c>
      <c r="S85">
        <f t="shared" si="13"/>
        <v>0</v>
      </c>
      <c r="T85">
        <f t="shared" si="14"/>
        <v>981</v>
      </c>
      <c r="U85">
        <f t="shared" si="15"/>
        <v>5886</v>
      </c>
      <c r="V85">
        <f t="shared" si="16"/>
        <v>6621.75</v>
      </c>
      <c r="W85">
        <f t="shared" si="17"/>
        <v>781673.30677290831</v>
      </c>
      <c r="X85">
        <f t="shared" si="18"/>
        <v>9768651.2118018959</v>
      </c>
      <c r="Y85">
        <f t="shared" si="19"/>
        <v>4722.7207586933619</v>
      </c>
      <c r="Z85">
        <f t="shared" si="22"/>
        <v>10550324.518574804</v>
      </c>
    </row>
    <row r="86" spans="1:26" x14ac:dyDescent="0.25">
      <c r="A86" s="1">
        <v>55</v>
      </c>
      <c r="B86" s="17">
        <f t="shared" si="0"/>
        <v>6.875</v>
      </c>
      <c r="C86">
        <f t="shared" si="1"/>
        <v>3985.9256250000003</v>
      </c>
      <c r="D86">
        <f t="shared" si="2"/>
        <v>0</v>
      </c>
      <c r="E86">
        <f t="shared" si="3"/>
        <v>0</v>
      </c>
      <c r="F86">
        <f t="shared" si="4"/>
        <v>0</v>
      </c>
      <c r="G86">
        <f t="shared" si="5"/>
        <v>2430.4274999999993</v>
      </c>
      <c r="H86">
        <f t="shared" si="6"/>
        <v>24003.843750000004</v>
      </c>
      <c r="I86">
        <f t="shared" si="7"/>
        <v>30410.808398437497</v>
      </c>
      <c r="J86">
        <f t="shared" si="8"/>
        <v>3187761.4541832674</v>
      </c>
      <c r="K86">
        <f t="shared" si="9"/>
        <v>44863152.537210219</v>
      </c>
      <c r="L86">
        <f t="shared" si="10"/>
        <v>1170054.06796628</v>
      </c>
      <c r="M86">
        <f t="shared" si="20"/>
        <v>48050913.991393484</v>
      </c>
      <c r="N86">
        <f t="shared" si="21"/>
        <v>3571121.8085378478</v>
      </c>
      <c r="O86" s="29"/>
      <c r="P86">
        <v>0</v>
      </c>
      <c r="Q86">
        <f t="shared" si="11"/>
        <v>0</v>
      </c>
      <c r="R86">
        <f t="shared" si="12"/>
        <v>0</v>
      </c>
      <c r="S86">
        <f t="shared" si="13"/>
        <v>0</v>
      </c>
      <c r="T86">
        <f t="shared" si="14"/>
        <v>981</v>
      </c>
      <c r="U86">
        <f t="shared" si="15"/>
        <v>5886</v>
      </c>
      <c r="V86">
        <f t="shared" si="16"/>
        <v>6744.375</v>
      </c>
      <c r="W86">
        <f t="shared" si="17"/>
        <v>781673.30677290831</v>
      </c>
      <c r="X86">
        <f t="shared" si="18"/>
        <v>9949552.1601685975</v>
      </c>
      <c r="Y86">
        <f t="shared" si="19"/>
        <v>4722.7207586933619</v>
      </c>
      <c r="Z86">
        <f t="shared" si="22"/>
        <v>10731225.466941506</v>
      </c>
    </row>
    <row r="87" spans="1:26" x14ac:dyDescent="0.25">
      <c r="A87" s="1">
        <v>56</v>
      </c>
      <c r="B87" s="17">
        <f t="shared" si="0"/>
        <v>7</v>
      </c>
      <c r="C87">
        <f t="shared" si="1"/>
        <v>4058.3969999999999</v>
      </c>
      <c r="D87">
        <f t="shared" si="2"/>
        <v>0</v>
      </c>
      <c r="E87">
        <f t="shared" si="3"/>
        <v>0</v>
      </c>
      <c r="F87">
        <f t="shared" si="4"/>
        <v>0</v>
      </c>
      <c r="G87">
        <f t="shared" si="5"/>
        <v>2357.9561249999997</v>
      </c>
      <c r="H87">
        <f t="shared" si="6"/>
        <v>24003.843750000004</v>
      </c>
      <c r="I87">
        <f t="shared" si="7"/>
        <v>30710.082374999998</v>
      </c>
      <c r="J87">
        <f t="shared" si="8"/>
        <v>3187761.4541832674</v>
      </c>
      <c r="K87">
        <f t="shared" si="9"/>
        <v>45304652.608008429</v>
      </c>
      <c r="L87">
        <f t="shared" si="10"/>
        <v>1135164.9683614329</v>
      </c>
      <c r="M87">
        <f t="shared" si="20"/>
        <v>48492414.062191695</v>
      </c>
      <c r="N87">
        <f t="shared" si="21"/>
        <v>3550677.9259830182</v>
      </c>
      <c r="O87" s="29"/>
      <c r="P87">
        <v>0</v>
      </c>
      <c r="Q87">
        <f t="shared" si="11"/>
        <v>0</v>
      </c>
      <c r="R87">
        <f t="shared" si="12"/>
        <v>0</v>
      </c>
      <c r="S87">
        <f t="shared" si="13"/>
        <v>0</v>
      </c>
      <c r="T87">
        <f t="shared" si="14"/>
        <v>981</v>
      </c>
      <c r="U87">
        <f t="shared" si="15"/>
        <v>5886</v>
      </c>
      <c r="V87">
        <f t="shared" si="16"/>
        <v>6867</v>
      </c>
      <c r="W87">
        <f t="shared" si="17"/>
        <v>781673.30677290831</v>
      </c>
      <c r="X87">
        <f t="shared" si="18"/>
        <v>10130453.108535301</v>
      </c>
      <c r="Y87">
        <f t="shared" si="19"/>
        <v>4722.7207586933619</v>
      </c>
      <c r="Z87">
        <f t="shared" si="22"/>
        <v>10912126.415308209</v>
      </c>
    </row>
    <row r="88" spans="1:26" x14ac:dyDescent="0.25">
      <c r="A88" s="1">
        <v>57</v>
      </c>
      <c r="B88" s="17">
        <f t="shared" si="0"/>
        <v>7.125</v>
      </c>
      <c r="C88">
        <f t="shared" si="1"/>
        <v>4130.8683750000009</v>
      </c>
      <c r="D88">
        <f t="shared" si="2"/>
        <v>0</v>
      </c>
      <c r="E88">
        <f t="shared" si="3"/>
        <v>0</v>
      </c>
      <c r="F88">
        <f t="shared" si="4"/>
        <v>0</v>
      </c>
      <c r="G88">
        <f t="shared" si="5"/>
        <v>2285.4847499999987</v>
      </c>
      <c r="H88">
        <f t="shared" si="6"/>
        <v>24003.843750000004</v>
      </c>
      <c r="I88">
        <f t="shared" si="7"/>
        <v>31000.297429687496</v>
      </c>
      <c r="J88">
        <f t="shared" si="8"/>
        <v>3187761.4541832674</v>
      </c>
      <c r="K88">
        <f t="shared" si="9"/>
        <v>45732788.62124604</v>
      </c>
      <c r="L88">
        <f t="shared" si="10"/>
        <v>1100275.8687565853</v>
      </c>
      <c r="M88">
        <f t="shared" si="20"/>
        <v>48920550.075429305</v>
      </c>
      <c r="N88">
        <f t="shared" si="21"/>
        <v>3530646.7840954768</v>
      </c>
      <c r="O88" s="29"/>
      <c r="P88">
        <v>0</v>
      </c>
      <c r="Q88">
        <f t="shared" si="11"/>
        <v>0</v>
      </c>
      <c r="R88">
        <f t="shared" si="12"/>
        <v>0</v>
      </c>
      <c r="S88">
        <f t="shared" si="13"/>
        <v>0</v>
      </c>
      <c r="T88">
        <f t="shared" si="14"/>
        <v>981</v>
      </c>
      <c r="U88">
        <f t="shared" si="15"/>
        <v>5886</v>
      </c>
      <c r="V88">
        <f t="shared" si="16"/>
        <v>6989.625</v>
      </c>
      <c r="W88">
        <f t="shared" si="17"/>
        <v>781673.30677290831</v>
      </c>
      <c r="X88">
        <f t="shared" si="18"/>
        <v>10311354.056902003</v>
      </c>
      <c r="Y88">
        <f t="shared" si="19"/>
        <v>4722.7207586933619</v>
      </c>
      <c r="Z88">
        <f t="shared" si="22"/>
        <v>11093027.363674911</v>
      </c>
    </row>
    <row r="89" spans="1:26" x14ac:dyDescent="0.25">
      <c r="A89" s="1">
        <v>58</v>
      </c>
      <c r="B89" s="17">
        <f t="shared" si="0"/>
        <v>7.25</v>
      </c>
      <c r="C89">
        <f t="shared" si="1"/>
        <v>4203.3397500000001</v>
      </c>
      <c r="D89">
        <f t="shared" si="2"/>
        <v>0</v>
      </c>
      <c r="E89">
        <f t="shared" si="3"/>
        <v>0</v>
      </c>
      <c r="F89">
        <f t="shared" si="4"/>
        <v>0</v>
      </c>
      <c r="G89">
        <f t="shared" si="5"/>
        <v>2213.0133749999995</v>
      </c>
      <c r="H89">
        <f t="shared" si="6"/>
        <v>24003.843750000004</v>
      </c>
      <c r="I89">
        <f t="shared" si="7"/>
        <v>31281.453562499992</v>
      </c>
      <c r="J89">
        <f t="shared" si="8"/>
        <v>3187761.4541832674</v>
      </c>
      <c r="K89">
        <f t="shared" si="9"/>
        <v>46147560.576923065</v>
      </c>
      <c r="L89">
        <f t="shared" si="10"/>
        <v>1065386.7691517386</v>
      </c>
      <c r="M89">
        <f t="shared" si="20"/>
        <v>49335322.03110633</v>
      </c>
      <c r="N89">
        <f t="shared" si="21"/>
        <v>3511041.3202808779</v>
      </c>
      <c r="O89" s="29"/>
      <c r="P89">
        <v>0</v>
      </c>
      <c r="Q89">
        <f t="shared" si="11"/>
        <v>0</v>
      </c>
      <c r="R89">
        <f t="shared" si="12"/>
        <v>0</v>
      </c>
      <c r="S89">
        <f t="shared" si="13"/>
        <v>0</v>
      </c>
      <c r="T89">
        <f t="shared" si="14"/>
        <v>981</v>
      </c>
      <c r="U89">
        <f t="shared" si="15"/>
        <v>5886</v>
      </c>
      <c r="V89">
        <f t="shared" si="16"/>
        <v>7112.25</v>
      </c>
      <c r="W89">
        <f t="shared" si="17"/>
        <v>781673.30677290831</v>
      </c>
      <c r="X89">
        <f t="shared" si="18"/>
        <v>10492255.005268704</v>
      </c>
      <c r="Y89">
        <f t="shared" si="19"/>
        <v>4722.7207586933619</v>
      </c>
      <c r="Z89">
        <f t="shared" si="22"/>
        <v>11273928.312041612</v>
      </c>
    </row>
    <row r="90" spans="1:26" x14ac:dyDescent="0.25">
      <c r="A90" s="1">
        <v>59</v>
      </c>
      <c r="B90" s="17">
        <f t="shared" si="0"/>
        <v>7.375</v>
      </c>
      <c r="C90">
        <f t="shared" si="1"/>
        <v>4275.8111250000002</v>
      </c>
      <c r="D90">
        <f t="shared" si="2"/>
        <v>0</v>
      </c>
      <c r="E90">
        <f t="shared" si="3"/>
        <v>0</v>
      </c>
      <c r="F90">
        <f t="shared" si="4"/>
        <v>0</v>
      </c>
      <c r="G90">
        <f t="shared" si="5"/>
        <v>2140.5419999999995</v>
      </c>
      <c r="H90">
        <f t="shared" si="6"/>
        <v>24003.843750000004</v>
      </c>
      <c r="I90">
        <f t="shared" si="7"/>
        <v>31553.550773437499</v>
      </c>
      <c r="J90">
        <f t="shared" si="8"/>
        <v>3187761.4541832674</v>
      </c>
      <c r="K90">
        <f t="shared" si="9"/>
        <v>46548968.475039512</v>
      </c>
      <c r="L90">
        <f t="shared" si="10"/>
        <v>1030497.6695468914</v>
      </c>
      <c r="M90">
        <f t="shared" si="20"/>
        <v>49736729.929222777</v>
      </c>
      <c r="N90">
        <f t="shared" si="21"/>
        <v>3491874.7258007256</v>
      </c>
      <c r="O90" s="29"/>
      <c r="P90">
        <v>0</v>
      </c>
      <c r="Q90">
        <f t="shared" si="11"/>
        <v>0</v>
      </c>
      <c r="R90">
        <f t="shared" si="12"/>
        <v>0</v>
      </c>
      <c r="S90">
        <f t="shared" si="13"/>
        <v>0</v>
      </c>
      <c r="T90">
        <f t="shared" si="14"/>
        <v>981</v>
      </c>
      <c r="U90">
        <f t="shared" si="15"/>
        <v>5886</v>
      </c>
      <c r="V90">
        <f t="shared" si="16"/>
        <v>7234.875</v>
      </c>
      <c r="W90">
        <f t="shared" si="17"/>
        <v>781673.30677290831</v>
      </c>
      <c r="X90">
        <f t="shared" si="18"/>
        <v>10673155.953635406</v>
      </c>
      <c r="Y90">
        <f t="shared" si="19"/>
        <v>4722.7207586933619</v>
      </c>
      <c r="Z90">
        <f t="shared" si="22"/>
        <v>11454829.260408314</v>
      </c>
    </row>
    <row r="91" spans="1:26" x14ac:dyDescent="0.25">
      <c r="A91" s="1">
        <v>60</v>
      </c>
      <c r="B91" s="17">
        <f t="shared" si="0"/>
        <v>7.5</v>
      </c>
      <c r="C91">
        <f t="shared" si="1"/>
        <v>4348.2825000000003</v>
      </c>
      <c r="D91">
        <f t="shared" si="2"/>
        <v>0</v>
      </c>
      <c r="E91">
        <f t="shared" si="3"/>
        <v>0</v>
      </c>
      <c r="F91">
        <f t="shared" si="4"/>
        <v>0</v>
      </c>
      <c r="G91">
        <f t="shared" si="5"/>
        <v>2068.0706249999994</v>
      </c>
      <c r="H91">
        <f t="shared" si="6"/>
        <v>24003.843750000004</v>
      </c>
      <c r="I91">
        <f t="shared" si="7"/>
        <v>31816.589062499999</v>
      </c>
      <c r="J91">
        <f t="shared" si="8"/>
        <v>3187761.4541832674</v>
      </c>
      <c r="K91">
        <f t="shared" si="9"/>
        <v>46937012.315595359</v>
      </c>
      <c r="L91">
        <f t="shared" si="10"/>
        <v>995608.56994204386</v>
      </c>
      <c r="M91">
        <f t="shared" si="20"/>
        <v>50124773.769778624</v>
      </c>
      <c r="N91">
        <f t="shared" si="21"/>
        <v>3473160.4286624766</v>
      </c>
      <c r="O91" s="29"/>
      <c r="P91">
        <v>0</v>
      </c>
      <c r="Q91">
        <f t="shared" si="11"/>
        <v>0</v>
      </c>
      <c r="R91">
        <f t="shared" si="12"/>
        <v>0</v>
      </c>
      <c r="S91">
        <f t="shared" si="13"/>
        <v>0</v>
      </c>
      <c r="T91">
        <f t="shared" si="14"/>
        <v>981</v>
      </c>
      <c r="U91">
        <f t="shared" si="15"/>
        <v>5886</v>
      </c>
      <c r="V91">
        <f t="shared" si="16"/>
        <v>7357.5</v>
      </c>
      <c r="W91">
        <f t="shared" si="17"/>
        <v>781673.30677290831</v>
      </c>
      <c r="X91">
        <f t="shared" si="18"/>
        <v>10854056.902002107</v>
      </c>
      <c r="Y91">
        <f t="shared" si="19"/>
        <v>4722.7207586933619</v>
      </c>
      <c r="Z91">
        <f t="shared" si="22"/>
        <v>11635730.208775016</v>
      </c>
    </row>
    <row r="92" spans="1:26" x14ac:dyDescent="0.25">
      <c r="A92" s="1">
        <v>61</v>
      </c>
      <c r="B92" s="17">
        <f t="shared" si="0"/>
        <v>7.625</v>
      </c>
      <c r="C92">
        <f t="shared" si="1"/>
        <v>4420.7538750000003</v>
      </c>
      <c r="D92">
        <f t="shared" si="2"/>
        <v>0</v>
      </c>
      <c r="E92">
        <f t="shared" si="3"/>
        <v>0</v>
      </c>
      <c r="F92">
        <f t="shared" si="4"/>
        <v>0</v>
      </c>
      <c r="G92">
        <f t="shared" si="5"/>
        <v>1995.5992499999993</v>
      </c>
      <c r="H92">
        <f t="shared" si="6"/>
        <v>24003.843750000004</v>
      </c>
      <c r="I92">
        <f t="shared" si="7"/>
        <v>32070.568429687493</v>
      </c>
      <c r="J92">
        <f t="shared" si="8"/>
        <v>3187761.4541832674</v>
      </c>
      <c r="K92">
        <f t="shared" si="9"/>
        <v>47311692.098590612</v>
      </c>
      <c r="L92">
        <f t="shared" si="10"/>
        <v>960719.4703371966</v>
      </c>
      <c r="M92">
        <f t="shared" si="20"/>
        <v>50499453.552773878</v>
      </c>
      <c r="N92">
        <f t="shared" si="21"/>
        <v>3454912.073651691</v>
      </c>
      <c r="O92" s="29"/>
      <c r="P92">
        <v>0</v>
      </c>
      <c r="Q92">
        <f t="shared" si="11"/>
        <v>0</v>
      </c>
      <c r="R92">
        <f t="shared" si="12"/>
        <v>0</v>
      </c>
      <c r="S92">
        <f t="shared" si="13"/>
        <v>0</v>
      </c>
      <c r="T92">
        <f t="shared" si="14"/>
        <v>981</v>
      </c>
      <c r="U92">
        <f t="shared" si="15"/>
        <v>5886</v>
      </c>
      <c r="V92">
        <f t="shared" si="16"/>
        <v>7480.125</v>
      </c>
      <c r="W92">
        <f t="shared" si="17"/>
        <v>781673.30677290831</v>
      </c>
      <c r="X92">
        <f t="shared" si="18"/>
        <v>11034957.850368809</v>
      </c>
      <c r="Y92">
        <f t="shared" si="19"/>
        <v>4722.7207586933619</v>
      </c>
      <c r="Z92">
        <f t="shared" si="22"/>
        <v>11816631.157141717</v>
      </c>
    </row>
    <row r="93" spans="1:26" x14ac:dyDescent="0.25">
      <c r="A93" s="1">
        <v>62</v>
      </c>
      <c r="B93" s="17">
        <f t="shared" si="0"/>
        <v>7.75</v>
      </c>
      <c r="C93">
        <f t="shared" si="1"/>
        <v>4493.2252500000004</v>
      </c>
      <c r="D93">
        <f t="shared" si="2"/>
        <v>0</v>
      </c>
      <c r="E93">
        <f t="shared" si="3"/>
        <v>0</v>
      </c>
      <c r="F93">
        <f t="shared" si="4"/>
        <v>0</v>
      </c>
      <c r="G93">
        <f t="shared" si="5"/>
        <v>1923.1278749999992</v>
      </c>
      <c r="H93">
        <f t="shared" si="6"/>
        <v>24003.843750000004</v>
      </c>
      <c r="I93">
        <f t="shared" si="7"/>
        <v>32315.488874999995</v>
      </c>
      <c r="J93">
        <f t="shared" si="8"/>
        <v>3187761.4541832674</v>
      </c>
      <c r="K93">
        <f t="shared" si="9"/>
        <v>47673007.824025281</v>
      </c>
      <c r="L93">
        <f t="shared" si="10"/>
        <v>925830.37073234958</v>
      </c>
      <c r="M93">
        <f t="shared" si="20"/>
        <v>50860769.278208546</v>
      </c>
      <c r="N93">
        <f t="shared" si="21"/>
        <v>3437143.4993421221</v>
      </c>
      <c r="O93" s="29"/>
      <c r="P93">
        <v>0</v>
      </c>
      <c r="Q93">
        <f t="shared" si="11"/>
        <v>0</v>
      </c>
      <c r="R93">
        <f t="shared" si="12"/>
        <v>0</v>
      </c>
      <c r="S93">
        <f t="shared" si="13"/>
        <v>0</v>
      </c>
      <c r="T93">
        <f t="shared" si="14"/>
        <v>981</v>
      </c>
      <c r="U93">
        <f t="shared" si="15"/>
        <v>5886</v>
      </c>
      <c r="V93">
        <f t="shared" si="16"/>
        <v>7602.75</v>
      </c>
      <c r="W93">
        <f t="shared" si="17"/>
        <v>781673.30677290831</v>
      </c>
      <c r="X93">
        <f t="shared" si="18"/>
        <v>11215858.798735511</v>
      </c>
      <c r="Y93">
        <f t="shared" si="19"/>
        <v>4722.7207586933619</v>
      </c>
      <c r="Z93">
        <f t="shared" si="22"/>
        <v>11997532.105508419</v>
      </c>
    </row>
    <row r="94" spans="1:26" x14ac:dyDescent="0.25">
      <c r="A94" s="1">
        <v>63</v>
      </c>
      <c r="B94" s="17">
        <f t="shared" si="0"/>
        <v>7.875</v>
      </c>
      <c r="C94">
        <f t="shared" si="1"/>
        <v>4565.6966250000005</v>
      </c>
      <c r="D94">
        <f t="shared" si="2"/>
        <v>0</v>
      </c>
      <c r="E94">
        <f t="shared" si="3"/>
        <v>0</v>
      </c>
      <c r="F94">
        <f t="shared" si="4"/>
        <v>0</v>
      </c>
      <c r="G94">
        <f t="shared" si="5"/>
        <v>1850.6564999999991</v>
      </c>
      <c r="H94">
        <f t="shared" si="6"/>
        <v>24003.843750000004</v>
      </c>
      <c r="I94">
        <f t="shared" si="7"/>
        <v>32551.350398437491</v>
      </c>
      <c r="J94">
        <f t="shared" si="8"/>
        <v>3187761.4541832674</v>
      </c>
      <c r="K94">
        <f t="shared" si="9"/>
        <v>48020959.491899349</v>
      </c>
      <c r="L94">
        <f t="shared" si="10"/>
        <v>890941.27112750232</v>
      </c>
      <c r="M94">
        <f t="shared" si="20"/>
        <v>51208720.946082614</v>
      </c>
      <c r="N94">
        <f t="shared" si="21"/>
        <v>3419868.7119350294</v>
      </c>
      <c r="O94" s="29"/>
      <c r="P94">
        <v>0</v>
      </c>
      <c r="Q94">
        <f t="shared" si="11"/>
        <v>0</v>
      </c>
      <c r="R94">
        <f t="shared" si="12"/>
        <v>0</v>
      </c>
      <c r="S94">
        <f t="shared" si="13"/>
        <v>0</v>
      </c>
      <c r="T94">
        <f t="shared" si="14"/>
        <v>981</v>
      </c>
      <c r="U94">
        <f t="shared" si="15"/>
        <v>5886</v>
      </c>
      <c r="V94">
        <f t="shared" si="16"/>
        <v>7725.375</v>
      </c>
      <c r="W94">
        <f t="shared" si="17"/>
        <v>781673.30677290831</v>
      </c>
      <c r="X94">
        <f t="shared" si="18"/>
        <v>11396759.747102214</v>
      </c>
      <c r="Y94">
        <f t="shared" si="19"/>
        <v>4722.7207586933619</v>
      </c>
      <c r="Z94">
        <f t="shared" si="22"/>
        <v>12178433.053875122</v>
      </c>
    </row>
    <row r="95" spans="1:26" x14ac:dyDescent="0.25">
      <c r="A95" s="1">
        <v>64</v>
      </c>
      <c r="B95" s="17">
        <f t="shared" ref="B95:B158" si="23">length/length_division*A95</f>
        <v>8</v>
      </c>
      <c r="C95">
        <f t="shared" ref="C95:C158" si="24">sim3_mass_per_length*B95*sim3_gravity</f>
        <v>4638.1680000000006</v>
      </c>
      <c r="D95">
        <f t="shared" ref="D95:D158" si="25">IF(B95&lt;sim3_l_tx,0,sim3_ty)</f>
        <v>0</v>
      </c>
      <c r="E95">
        <f t="shared" ref="E95:E158" si="26">IF(B95&lt;sim3_l_tx,0,sim3_tx)</f>
        <v>0</v>
      </c>
      <c r="F95">
        <f t="shared" ref="F95:F158" si="27">IF(B95&lt;sim3_force_position,0,sim3_force)</f>
        <v>0</v>
      </c>
      <c r="G95">
        <f t="shared" ref="G95:G158" si="28">sim3_ay-C95-D95-F95</f>
        <v>1778.1851249999991</v>
      </c>
      <c r="H95">
        <f t="shared" ref="H95:H158" si="29">E95-sim3_ax</f>
        <v>24003.843750000004</v>
      </c>
      <c r="I95">
        <f t="shared" ref="I95:I158" si="30">(sim3_ay*B95) - (D95*(B95-sim3_l_tx))-(0.5*B95*C95)-(F95*(B95-force_position))</f>
        <v>32778.152999999991</v>
      </c>
      <c r="J95">
        <f t="shared" ref="J95:J158" si="31">H95/sim3_cross_section_area*10000</f>
        <v>3187761.4541832674</v>
      </c>
      <c r="K95">
        <f t="shared" ref="K95:K158" si="32">((I95*(0.5*sim3_depth_of_section))/(sim3_second_moment_x))*(100000000/1000)</f>
        <v>48355547.102212839</v>
      </c>
      <c r="L95">
        <f t="shared" ref="L95:L158" si="33">((G95*sim3_q)/(sim3_second_moment_x*sim3_thickness_web))*((100000000*1000)/1000000000)</f>
        <v>856052.17152265506</v>
      </c>
      <c r="M95">
        <f t="shared" si="20"/>
        <v>51543308.556396104</v>
      </c>
      <c r="N95">
        <f t="shared" si="21"/>
        <v>3403101.8557994561</v>
      </c>
      <c r="O95" s="29"/>
      <c r="P95">
        <v>0</v>
      </c>
      <c r="Q95">
        <f t="shared" ref="Q95:Q158" si="34">IF(B95&lt;sim3_l_tx_0,0,sim3_ty_0)</f>
        <v>0</v>
      </c>
      <c r="R95">
        <f t="shared" ref="R95:R158" si="35">IF(B95&lt;sim3_l_tx_0,0,sim3_tx_0)</f>
        <v>0</v>
      </c>
      <c r="S95">
        <f t="shared" ref="S95:S158" si="36">IF(B95&lt;sim3_force_position_0,0,sim3_force_0)</f>
        <v>0</v>
      </c>
      <c r="T95">
        <f t="shared" ref="T95:T158" si="37">sim3_ay_0-P95-Q95-S95</f>
        <v>981</v>
      </c>
      <c r="U95">
        <f t="shared" ref="U95:U158" si="38">R95-sim3_ax_0</f>
        <v>5886</v>
      </c>
      <c r="V95">
        <f t="shared" ref="V95:V158" si="39">(sim3_ay_0*B95) - (Q95*(B95-sim3_l_tx_0))-(0.5*B95*P95)-(S95*(B95-sim3_force_position_0))</f>
        <v>7848</v>
      </c>
      <c r="W95">
        <f t="shared" ref="W95:W158" si="40">U95/sim3_cross_section_area_0*10000</f>
        <v>781673.30677290831</v>
      </c>
      <c r="X95">
        <f t="shared" ref="X95:X158" si="41">((V95*(0.5*sim3_depth_of_section_0))/(sim3_second_moment_x_0))*(100000000/1000)</f>
        <v>11577660.695468914</v>
      </c>
      <c r="Y95">
        <f t="shared" ref="Y95:Y158" si="42">((T95*sim3_q_0)/(sim3_second_moment_x_0*sim3_thickness_web_0))</f>
        <v>4722.7207586933619</v>
      </c>
      <c r="Z95">
        <f t="shared" si="22"/>
        <v>12359334.002241822</v>
      </c>
    </row>
    <row r="96" spans="1:26" x14ac:dyDescent="0.25">
      <c r="A96" s="1">
        <v>65</v>
      </c>
      <c r="B96" s="17">
        <f t="shared" si="23"/>
        <v>8.125</v>
      </c>
      <c r="C96">
        <f t="shared" si="24"/>
        <v>4710.6393750000007</v>
      </c>
      <c r="D96">
        <f t="shared" si="25"/>
        <v>0</v>
      </c>
      <c r="E96">
        <f t="shared" si="26"/>
        <v>0</v>
      </c>
      <c r="F96">
        <f t="shared" si="27"/>
        <v>0</v>
      </c>
      <c r="G96">
        <f t="shared" si="28"/>
        <v>1705.713749999999</v>
      </c>
      <c r="H96">
        <f t="shared" si="29"/>
        <v>24003.843750000004</v>
      </c>
      <c r="I96">
        <f t="shared" si="30"/>
        <v>32995.896679687496</v>
      </c>
      <c r="J96">
        <f t="shared" si="31"/>
        <v>3187761.4541832674</v>
      </c>
      <c r="K96">
        <f t="shared" si="32"/>
        <v>48676770.654965751</v>
      </c>
      <c r="L96">
        <f t="shared" si="33"/>
        <v>821163.07191780757</v>
      </c>
      <c r="M96">
        <f t="shared" ref="M96:M159" si="43">(ABS(J96)+ABS(K96))/2+SQRT( ((ABS(J96)+ABS(K96))/2)^2 + 0 )</f>
        <v>51864532.109149016</v>
      </c>
      <c r="N96">
        <f t="shared" ref="N96:N159" si="44">(ABS(J96))/2+SQRT( ((ABS(J96))/2)^2 + (L96^2) )</f>
        <v>3386857.1806112118</v>
      </c>
      <c r="O96" s="29"/>
      <c r="P96">
        <v>0</v>
      </c>
      <c r="Q96">
        <f t="shared" si="34"/>
        <v>0</v>
      </c>
      <c r="R96">
        <f t="shared" si="35"/>
        <v>0</v>
      </c>
      <c r="S96">
        <f t="shared" si="36"/>
        <v>0</v>
      </c>
      <c r="T96">
        <f t="shared" si="37"/>
        <v>981</v>
      </c>
      <c r="U96">
        <f t="shared" si="38"/>
        <v>5886</v>
      </c>
      <c r="V96">
        <f t="shared" si="39"/>
        <v>7970.625</v>
      </c>
      <c r="W96">
        <f t="shared" si="40"/>
        <v>781673.30677290831</v>
      </c>
      <c r="X96">
        <f t="shared" si="41"/>
        <v>11758561.643835617</v>
      </c>
      <c r="Y96">
        <f t="shared" si="42"/>
        <v>4722.7207586933619</v>
      </c>
      <c r="Z96">
        <f t="shared" ref="Z96:Z159" si="45">(ABS(W96)+ABS(X96))/2+SQRT( ((ABS(W96)+ABS(X96))/2)^2 + 0 )</f>
        <v>12540234.950608525</v>
      </c>
    </row>
    <row r="97" spans="1:26" x14ac:dyDescent="0.25">
      <c r="A97" s="1">
        <v>66</v>
      </c>
      <c r="B97" s="17">
        <f t="shared" si="23"/>
        <v>8.25</v>
      </c>
      <c r="C97">
        <f t="shared" si="24"/>
        <v>4783.1107499999998</v>
      </c>
      <c r="D97">
        <f t="shared" si="25"/>
        <v>0</v>
      </c>
      <c r="E97">
        <f t="shared" si="26"/>
        <v>0</v>
      </c>
      <c r="F97">
        <f t="shared" si="27"/>
        <v>0</v>
      </c>
      <c r="G97">
        <f t="shared" si="28"/>
        <v>1633.2423749999998</v>
      </c>
      <c r="H97">
        <f t="shared" si="29"/>
        <v>24003.843750000004</v>
      </c>
      <c r="I97">
        <f t="shared" si="30"/>
        <v>33204.581437499997</v>
      </c>
      <c r="J97">
        <f t="shared" si="31"/>
        <v>3187761.4541832674</v>
      </c>
      <c r="K97">
        <f t="shared" si="32"/>
        <v>48984630.150158055</v>
      </c>
      <c r="L97">
        <f t="shared" si="33"/>
        <v>786273.97231296089</v>
      </c>
      <c r="M97">
        <f t="shared" si="43"/>
        <v>52172391.604341321</v>
      </c>
      <c r="N97">
        <f t="shared" si="44"/>
        <v>3371149.0050201397</v>
      </c>
      <c r="O97" s="29"/>
      <c r="P97">
        <v>0</v>
      </c>
      <c r="Q97">
        <f t="shared" si="34"/>
        <v>0</v>
      </c>
      <c r="R97">
        <f t="shared" si="35"/>
        <v>0</v>
      </c>
      <c r="S97">
        <f t="shared" si="36"/>
        <v>0</v>
      </c>
      <c r="T97">
        <f t="shared" si="37"/>
        <v>981</v>
      </c>
      <c r="U97">
        <f t="shared" si="38"/>
        <v>5886</v>
      </c>
      <c r="V97">
        <f t="shared" si="39"/>
        <v>8093.25</v>
      </c>
      <c r="W97">
        <f t="shared" si="40"/>
        <v>781673.30677290831</v>
      </c>
      <c r="X97">
        <f t="shared" si="41"/>
        <v>11939462.592202319</v>
      </c>
      <c r="Y97">
        <f t="shared" si="42"/>
        <v>4722.7207586933619</v>
      </c>
      <c r="Z97">
        <f t="shared" si="45"/>
        <v>12721135.898975227</v>
      </c>
    </row>
    <row r="98" spans="1:26" x14ac:dyDescent="0.25">
      <c r="A98" s="1">
        <v>67</v>
      </c>
      <c r="B98" s="17">
        <f t="shared" si="23"/>
        <v>8.375</v>
      </c>
      <c r="C98">
        <f t="shared" si="24"/>
        <v>4855.5821250000008</v>
      </c>
      <c r="D98">
        <f t="shared" si="25"/>
        <v>0</v>
      </c>
      <c r="E98">
        <f t="shared" si="26"/>
        <v>0</v>
      </c>
      <c r="F98">
        <f t="shared" si="27"/>
        <v>0</v>
      </c>
      <c r="G98">
        <f t="shared" si="28"/>
        <v>1560.7709999999988</v>
      </c>
      <c r="H98">
        <f t="shared" si="29"/>
        <v>24003.843750000004</v>
      </c>
      <c r="I98">
        <f t="shared" si="30"/>
        <v>33404.207273437496</v>
      </c>
      <c r="J98">
        <f t="shared" si="31"/>
        <v>3187761.4541832674</v>
      </c>
      <c r="K98">
        <f t="shared" si="32"/>
        <v>49279125.587789766</v>
      </c>
      <c r="L98">
        <f t="shared" si="33"/>
        <v>751384.87270811317</v>
      </c>
      <c r="M98">
        <f t="shared" si="43"/>
        <v>52466887.041973032</v>
      </c>
      <c r="N98">
        <f t="shared" si="44"/>
        <v>3355991.676813229</v>
      </c>
      <c r="O98" s="29"/>
      <c r="P98">
        <v>0</v>
      </c>
      <c r="Q98">
        <f t="shared" si="34"/>
        <v>0</v>
      </c>
      <c r="R98">
        <f t="shared" si="35"/>
        <v>0</v>
      </c>
      <c r="S98">
        <f t="shared" si="36"/>
        <v>0</v>
      </c>
      <c r="T98">
        <f t="shared" si="37"/>
        <v>981</v>
      </c>
      <c r="U98">
        <f t="shared" si="38"/>
        <v>5886</v>
      </c>
      <c r="V98">
        <f t="shared" si="39"/>
        <v>8215.875</v>
      </c>
      <c r="W98">
        <f t="shared" si="40"/>
        <v>781673.30677290831</v>
      </c>
      <c r="X98">
        <f t="shared" si="41"/>
        <v>12120363.54056902</v>
      </c>
      <c r="Y98">
        <f t="shared" si="42"/>
        <v>4722.7207586933619</v>
      </c>
      <c r="Z98">
        <f t="shared" si="45"/>
        <v>12902036.847341929</v>
      </c>
    </row>
    <row r="99" spans="1:26" x14ac:dyDescent="0.25">
      <c r="A99" s="1">
        <v>68</v>
      </c>
      <c r="B99" s="17">
        <f t="shared" si="23"/>
        <v>8.5</v>
      </c>
      <c r="C99">
        <f t="shared" si="24"/>
        <v>4928.0535000000009</v>
      </c>
      <c r="D99">
        <f t="shared" si="25"/>
        <v>0</v>
      </c>
      <c r="E99">
        <f t="shared" si="26"/>
        <v>0</v>
      </c>
      <c r="F99">
        <f t="shared" si="27"/>
        <v>0</v>
      </c>
      <c r="G99">
        <f t="shared" si="28"/>
        <v>1488.2996249999987</v>
      </c>
      <c r="H99">
        <f t="shared" si="29"/>
        <v>24003.843750000004</v>
      </c>
      <c r="I99">
        <f t="shared" si="30"/>
        <v>33594.774187499992</v>
      </c>
      <c r="J99">
        <f t="shared" si="31"/>
        <v>3187761.4541832674</v>
      </c>
      <c r="K99">
        <f t="shared" si="32"/>
        <v>49560256.967860892</v>
      </c>
      <c r="L99">
        <f t="shared" si="33"/>
        <v>716495.77310326602</v>
      </c>
      <c r="M99">
        <f t="shared" si="43"/>
        <v>52748018.422044158</v>
      </c>
      <c r="N99">
        <f t="shared" si="44"/>
        <v>3341399.5295853298</v>
      </c>
      <c r="O99" s="29"/>
      <c r="P99">
        <v>0</v>
      </c>
      <c r="Q99">
        <f t="shared" si="34"/>
        <v>0</v>
      </c>
      <c r="R99">
        <f t="shared" si="35"/>
        <v>0</v>
      </c>
      <c r="S99">
        <f t="shared" si="36"/>
        <v>0</v>
      </c>
      <c r="T99">
        <f t="shared" si="37"/>
        <v>981</v>
      </c>
      <c r="U99">
        <f t="shared" si="38"/>
        <v>5886</v>
      </c>
      <c r="V99">
        <f t="shared" si="39"/>
        <v>8338.5</v>
      </c>
      <c r="W99">
        <f t="shared" si="40"/>
        <v>781673.30677290831</v>
      </c>
      <c r="X99">
        <f t="shared" si="41"/>
        <v>12301264.488935722</v>
      </c>
      <c r="Y99">
        <f t="shared" si="42"/>
        <v>4722.7207586933619</v>
      </c>
      <c r="Z99">
        <f t="shared" si="45"/>
        <v>13082937.79570863</v>
      </c>
    </row>
    <row r="100" spans="1:26" x14ac:dyDescent="0.25">
      <c r="A100" s="1">
        <v>69</v>
      </c>
      <c r="B100" s="17">
        <f t="shared" si="23"/>
        <v>8.625</v>
      </c>
      <c r="C100">
        <f t="shared" si="24"/>
        <v>5000.5248750000001</v>
      </c>
      <c r="D100">
        <f t="shared" si="25"/>
        <v>0</v>
      </c>
      <c r="E100">
        <f t="shared" si="26"/>
        <v>0</v>
      </c>
      <c r="F100">
        <f t="shared" si="27"/>
        <v>0</v>
      </c>
      <c r="G100">
        <f t="shared" si="28"/>
        <v>1415.8282499999996</v>
      </c>
      <c r="H100">
        <f t="shared" si="29"/>
        <v>24003.843750000004</v>
      </c>
      <c r="I100">
        <f t="shared" si="30"/>
        <v>33776.282179687492</v>
      </c>
      <c r="J100">
        <f t="shared" si="31"/>
        <v>3187761.4541832674</v>
      </c>
      <c r="K100">
        <f t="shared" si="32"/>
        <v>49828024.290371425</v>
      </c>
      <c r="L100">
        <f t="shared" si="33"/>
        <v>681606.67349841923</v>
      </c>
      <c r="M100">
        <f t="shared" si="43"/>
        <v>53015785.744554691</v>
      </c>
      <c r="N100">
        <f t="shared" si="44"/>
        <v>3327386.8359795529</v>
      </c>
      <c r="O100" s="29"/>
      <c r="P100">
        <v>0</v>
      </c>
      <c r="Q100">
        <f t="shared" si="34"/>
        <v>0</v>
      </c>
      <c r="R100">
        <f t="shared" si="35"/>
        <v>0</v>
      </c>
      <c r="S100">
        <f t="shared" si="36"/>
        <v>0</v>
      </c>
      <c r="T100">
        <f t="shared" si="37"/>
        <v>981</v>
      </c>
      <c r="U100">
        <f t="shared" si="38"/>
        <v>5886</v>
      </c>
      <c r="V100">
        <f t="shared" si="39"/>
        <v>8461.125</v>
      </c>
      <c r="W100">
        <f t="shared" si="40"/>
        <v>781673.30677290831</v>
      </c>
      <c r="X100">
        <f t="shared" si="41"/>
        <v>12482165.437302424</v>
      </c>
      <c r="Y100">
        <f t="shared" si="42"/>
        <v>4722.7207586933619</v>
      </c>
      <c r="Z100">
        <f t="shared" si="45"/>
        <v>13263838.744075332</v>
      </c>
    </row>
    <row r="101" spans="1:26" x14ac:dyDescent="0.25">
      <c r="A101" s="1">
        <v>70</v>
      </c>
      <c r="B101" s="17">
        <f t="shared" si="23"/>
        <v>8.75</v>
      </c>
      <c r="C101">
        <f t="shared" si="24"/>
        <v>5072.9962500000001</v>
      </c>
      <c r="D101">
        <f t="shared" si="25"/>
        <v>0</v>
      </c>
      <c r="E101">
        <f t="shared" si="26"/>
        <v>0</v>
      </c>
      <c r="F101">
        <f t="shared" si="27"/>
        <v>0</v>
      </c>
      <c r="G101">
        <f t="shared" si="28"/>
        <v>1343.3568749999995</v>
      </c>
      <c r="H101">
        <f t="shared" si="29"/>
        <v>24003.843750000004</v>
      </c>
      <c r="I101">
        <f t="shared" si="30"/>
        <v>33948.731249999997</v>
      </c>
      <c r="J101">
        <f t="shared" si="31"/>
        <v>3187761.4541832674</v>
      </c>
      <c r="K101">
        <f t="shared" si="32"/>
        <v>50082427.55532138</v>
      </c>
      <c r="L101">
        <f t="shared" si="33"/>
        <v>646717.57389357185</v>
      </c>
      <c r="M101">
        <f t="shared" si="43"/>
        <v>53270189.009504646</v>
      </c>
      <c r="N101">
        <f t="shared" si="44"/>
        <v>3313967.7576156538</v>
      </c>
      <c r="O101" s="29"/>
      <c r="P101">
        <v>0</v>
      </c>
      <c r="Q101">
        <f t="shared" si="34"/>
        <v>0</v>
      </c>
      <c r="R101">
        <f t="shared" si="35"/>
        <v>0</v>
      </c>
      <c r="S101">
        <f t="shared" si="36"/>
        <v>0</v>
      </c>
      <c r="T101">
        <f t="shared" si="37"/>
        <v>981</v>
      </c>
      <c r="U101">
        <f t="shared" si="38"/>
        <v>5886</v>
      </c>
      <c r="V101">
        <f t="shared" si="39"/>
        <v>8583.75</v>
      </c>
      <c r="W101">
        <f t="shared" si="40"/>
        <v>781673.30677290831</v>
      </c>
      <c r="X101">
        <f t="shared" si="41"/>
        <v>12663066.385669125</v>
      </c>
      <c r="Y101">
        <f t="shared" si="42"/>
        <v>4722.7207586933619</v>
      </c>
      <c r="Z101">
        <f t="shared" si="45"/>
        <v>13444739.692442033</v>
      </c>
    </row>
    <row r="102" spans="1:26" x14ac:dyDescent="0.25">
      <c r="A102" s="1">
        <v>71</v>
      </c>
      <c r="B102" s="17">
        <f t="shared" si="23"/>
        <v>8.875</v>
      </c>
      <c r="C102">
        <f t="shared" si="24"/>
        <v>5145.4676250000011</v>
      </c>
      <c r="D102">
        <f t="shared" si="25"/>
        <v>0</v>
      </c>
      <c r="E102">
        <f t="shared" si="26"/>
        <v>0</v>
      </c>
      <c r="F102">
        <f t="shared" si="27"/>
        <v>0</v>
      </c>
      <c r="G102">
        <f t="shared" si="28"/>
        <v>1270.8854999999985</v>
      </c>
      <c r="H102">
        <f t="shared" si="29"/>
        <v>24003.843750000004</v>
      </c>
      <c r="I102">
        <f t="shared" si="30"/>
        <v>34112.121398437492</v>
      </c>
      <c r="J102">
        <f t="shared" si="31"/>
        <v>3187761.4541832674</v>
      </c>
      <c r="K102">
        <f t="shared" si="32"/>
        <v>50323466.762710743</v>
      </c>
      <c r="L102">
        <f t="shared" si="33"/>
        <v>611828.47428872425</v>
      </c>
      <c r="M102">
        <f t="shared" si="43"/>
        <v>53511228.216894008</v>
      </c>
      <c r="N102">
        <f t="shared" si="44"/>
        <v>3301156.2918862049</v>
      </c>
      <c r="O102" s="29"/>
      <c r="P102">
        <v>0</v>
      </c>
      <c r="Q102">
        <f t="shared" si="34"/>
        <v>0</v>
      </c>
      <c r="R102">
        <f t="shared" si="35"/>
        <v>0</v>
      </c>
      <c r="S102">
        <f t="shared" si="36"/>
        <v>0</v>
      </c>
      <c r="T102">
        <f t="shared" si="37"/>
        <v>981</v>
      </c>
      <c r="U102">
        <f t="shared" si="38"/>
        <v>5886</v>
      </c>
      <c r="V102">
        <f t="shared" si="39"/>
        <v>8706.375</v>
      </c>
      <c r="W102">
        <f t="shared" si="40"/>
        <v>781673.30677290831</v>
      </c>
      <c r="X102">
        <f t="shared" si="41"/>
        <v>12843967.334035827</v>
      </c>
      <c r="Y102">
        <f t="shared" si="42"/>
        <v>4722.7207586933619</v>
      </c>
      <c r="Z102">
        <f t="shared" si="45"/>
        <v>13625640.640808735</v>
      </c>
    </row>
    <row r="103" spans="1:26" x14ac:dyDescent="0.25">
      <c r="A103" s="1">
        <v>72</v>
      </c>
      <c r="B103" s="17">
        <f t="shared" si="23"/>
        <v>9</v>
      </c>
      <c r="C103">
        <f t="shared" si="24"/>
        <v>5217.9390000000003</v>
      </c>
      <c r="D103">
        <f t="shared" si="25"/>
        <v>0</v>
      </c>
      <c r="E103">
        <f t="shared" si="26"/>
        <v>0</v>
      </c>
      <c r="F103">
        <f t="shared" si="27"/>
        <v>0</v>
      </c>
      <c r="G103">
        <f t="shared" si="28"/>
        <v>1198.4141249999993</v>
      </c>
      <c r="H103">
        <f t="shared" si="29"/>
        <v>24003.843750000004</v>
      </c>
      <c r="I103">
        <f t="shared" si="30"/>
        <v>34266.452624999998</v>
      </c>
      <c r="J103">
        <f t="shared" si="31"/>
        <v>3187761.4541832674</v>
      </c>
      <c r="K103">
        <f t="shared" si="32"/>
        <v>50551141.912539512</v>
      </c>
      <c r="L103">
        <f t="shared" si="33"/>
        <v>576939.37468387745</v>
      </c>
      <c r="M103">
        <f t="shared" si="43"/>
        <v>53738903.366722777</v>
      </c>
      <c r="N103">
        <f t="shared" si="44"/>
        <v>3288966.2158663971</v>
      </c>
      <c r="O103" s="29"/>
      <c r="P103">
        <v>0</v>
      </c>
      <c r="Q103">
        <f t="shared" si="34"/>
        <v>0</v>
      </c>
      <c r="R103">
        <f t="shared" si="35"/>
        <v>0</v>
      </c>
      <c r="S103">
        <f t="shared" si="36"/>
        <v>0</v>
      </c>
      <c r="T103">
        <f t="shared" si="37"/>
        <v>981</v>
      </c>
      <c r="U103">
        <f t="shared" si="38"/>
        <v>5886</v>
      </c>
      <c r="V103">
        <f t="shared" si="39"/>
        <v>8829</v>
      </c>
      <c r="W103">
        <f t="shared" si="40"/>
        <v>781673.30677290831</v>
      </c>
      <c r="X103">
        <f t="shared" si="41"/>
        <v>13024868.282402528</v>
      </c>
      <c r="Y103">
        <f t="shared" si="42"/>
        <v>4722.7207586933619</v>
      </c>
      <c r="Z103">
        <f t="shared" si="45"/>
        <v>13806541.589175437</v>
      </c>
    </row>
    <row r="104" spans="1:26" x14ac:dyDescent="0.25">
      <c r="A104" s="1">
        <v>73</v>
      </c>
      <c r="B104" s="17">
        <f t="shared" si="23"/>
        <v>9.125</v>
      </c>
      <c r="C104">
        <f t="shared" si="24"/>
        <v>5290.4103750000004</v>
      </c>
      <c r="D104">
        <f t="shared" si="25"/>
        <v>0</v>
      </c>
      <c r="E104">
        <f t="shared" si="26"/>
        <v>0</v>
      </c>
      <c r="F104">
        <f t="shared" si="27"/>
        <v>0</v>
      </c>
      <c r="G104">
        <f t="shared" si="28"/>
        <v>1125.9427499999993</v>
      </c>
      <c r="H104">
        <f t="shared" si="29"/>
        <v>24003.843750000004</v>
      </c>
      <c r="I104">
        <f t="shared" si="30"/>
        <v>34411.724929687494</v>
      </c>
      <c r="J104">
        <f t="shared" si="31"/>
        <v>3187761.4541832674</v>
      </c>
      <c r="K104">
        <f t="shared" si="32"/>
        <v>50765453.004807681</v>
      </c>
      <c r="L104">
        <f t="shared" si="33"/>
        <v>542050.27507903019</v>
      </c>
      <c r="M104">
        <f t="shared" si="43"/>
        <v>53953214.458990946</v>
      </c>
      <c r="N104">
        <f t="shared" si="44"/>
        <v>3277411.0276527517</v>
      </c>
      <c r="O104" s="29"/>
      <c r="P104">
        <v>0</v>
      </c>
      <c r="Q104">
        <f t="shared" si="34"/>
        <v>0</v>
      </c>
      <c r="R104">
        <f t="shared" si="35"/>
        <v>0</v>
      </c>
      <c r="S104">
        <f t="shared" si="36"/>
        <v>0</v>
      </c>
      <c r="T104">
        <f t="shared" si="37"/>
        <v>981</v>
      </c>
      <c r="U104">
        <f t="shared" si="38"/>
        <v>5886</v>
      </c>
      <c r="V104">
        <f t="shared" si="39"/>
        <v>8951.625</v>
      </c>
      <c r="W104">
        <f t="shared" si="40"/>
        <v>781673.30677290831</v>
      </c>
      <c r="X104">
        <f t="shared" si="41"/>
        <v>13205769.230769232</v>
      </c>
      <c r="Y104">
        <f t="shared" si="42"/>
        <v>4722.7207586933619</v>
      </c>
      <c r="Z104">
        <f t="shared" si="45"/>
        <v>13987442.53754214</v>
      </c>
    </row>
    <row r="105" spans="1:26" x14ac:dyDescent="0.25">
      <c r="A105" s="1">
        <v>74</v>
      </c>
      <c r="B105" s="17">
        <f t="shared" si="23"/>
        <v>9.25</v>
      </c>
      <c r="C105">
        <f t="shared" si="24"/>
        <v>5362.8817500000014</v>
      </c>
      <c r="D105">
        <f t="shared" si="25"/>
        <v>0</v>
      </c>
      <c r="E105">
        <f t="shared" si="26"/>
        <v>0</v>
      </c>
      <c r="F105">
        <f t="shared" si="27"/>
        <v>0</v>
      </c>
      <c r="G105">
        <f t="shared" si="28"/>
        <v>1053.4713749999983</v>
      </c>
      <c r="H105">
        <f t="shared" si="29"/>
        <v>24003.843750000004</v>
      </c>
      <c r="I105">
        <f t="shared" si="30"/>
        <v>34547.938312499988</v>
      </c>
      <c r="J105">
        <f t="shared" si="31"/>
        <v>3187761.4541832674</v>
      </c>
      <c r="K105">
        <f t="shared" si="32"/>
        <v>50966400.039515264</v>
      </c>
      <c r="L105">
        <f t="shared" si="33"/>
        <v>507161.17547418253</v>
      </c>
      <c r="M105">
        <f t="shared" si="43"/>
        <v>54154161.49369853</v>
      </c>
      <c r="N105">
        <f t="shared" si="44"/>
        <v>3266503.8855174966</v>
      </c>
      <c r="O105" s="29"/>
      <c r="P105">
        <v>0</v>
      </c>
      <c r="Q105">
        <f t="shared" si="34"/>
        <v>0</v>
      </c>
      <c r="R105">
        <f t="shared" si="35"/>
        <v>0</v>
      </c>
      <c r="S105">
        <f t="shared" si="36"/>
        <v>0</v>
      </c>
      <c r="T105">
        <f t="shared" si="37"/>
        <v>981</v>
      </c>
      <c r="U105">
        <f t="shared" si="38"/>
        <v>5886</v>
      </c>
      <c r="V105">
        <f t="shared" si="39"/>
        <v>9074.25</v>
      </c>
      <c r="W105">
        <f t="shared" si="40"/>
        <v>781673.30677290831</v>
      </c>
      <c r="X105">
        <f t="shared" si="41"/>
        <v>13386670.179135934</v>
      </c>
      <c r="Y105">
        <f t="shared" si="42"/>
        <v>4722.7207586933619</v>
      </c>
      <c r="Z105">
        <f t="shared" si="45"/>
        <v>14168343.485908842</v>
      </c>
    </row>
    <row r="106" spans="1:26" x14ac:dyDescent="0.25">
      <c r="A106" s="1">
        <v>75</v>
      </c>
      <c r="B106" s="17">
        <f t="shared" si="23"/>
        <v>9.375</v>
      </c>
      <c r="C106">
        <f t="shared" si="24"/>
        <v>5435.3531250000005</v>
      </c>
      <c r="D106">
        <f t="shared" si="25"/>
        <v>0</v>
      </c>
      <c r="E106">
        <f t="shared" si="26"/>
        <v>0</v>
      </c>
      <c r="F106">
        <f t="shared" si="27"/>
        <v>0</v>
      </c>
      <c r="G106">
        <f t="shared" si="28"/>
        <v>980.99999999999909</v>
      </c>
      <c r="H106">
        <f t="shared" si="29"/>
        <v>24003.843750000004</v>
      </c>
      <c r="I106">
        <f t="shared" si="30"/>
        <v>34675.0927734375</v>
      </c>
      <c r="J106">
        <f t="shared" si="31"/>
        <v>3187761.4541832674</v>
      </c>
      <c r="K106">
        <f t="shared" si="32"/>
        <v>51153983.016662277</v>
      </c>
      <c r="L106">
        <f t="shared" si="33"/>
        <v>472272.07586933562</v>
      </c>
      <c r="M106">
        <f t="shared" si="43"/>
        <v>54341744.470845543</v>
      </c>
      <c r="N106">
        <f t="shared" si="44"/>
        <v>3256257.5453371499</v>
      </c>
      <c r="O106" s="29"/>
      <c r="P106">
        <v>0</v>
      </c>
      <c r="Q106">
        <f t="shared" si="34"/>
        <v>0</v>
      </c>
      <c r="R106">
        <f t="shared" si="35"/>
        <v>0</v>
      </c>
      <c r="S106">
        <f t="shared" si="36"/>
        <v>0</v>
      </c>
      <c r="T106">
        <f t="shared" si="37"/>
        <v>981</v>
      </c>
      <c r="U106">
        <f t="shared" si="38"/>
        <v>5886</v>
      </c>
      <c r="V106">
        <f t="shared" si="39"/>
        <v>9196.875</v>
      </c>
      <c r="W106">
        <f t="shared" si="40"/>
        <v>781673.30677290831</v>
      </c>
      <c r="X106">
        <f t="shared" si="41"/>
        <v>13567571.127502635</v>
      </c>
      <c r="Y106">
        <f t="shared" si="42"/>
        <v>4722.7207586933619</v>
      </c>
      <c r="Z106">
        <f t="shared" si="45"/>
        <v>14349244.434275543</v>
      </c>
    </row>
    <row r="107" spans="1:26" x14ac:dyDescent="0.25">
      <c r="A107" s="1">
        <v>76</v>
      </c>
      <c r="B107" s="17">
        <f t="shared" si="23"/>
        <v>9.5</v>
      </c>
      <c r="C107">
        <f t="shared" si="24"/>
        <v>5507.8245000000006</v>
      </c>
      <c r="D107">
        <f t="shared" si="25"/>
        <v>0</v>
      </c>
      <c r="E107">
        <f t="shared" si="26"/>
        <v>0</v>
      </c>
      <c r="F107">
        <f t="shared" si="27"/>
        <v>0</v>
      </c>
      <c r="G107">
        <f t="shared" si="28"/>
        <v>908.52862499999901</v>
      </c>
      <c r="H107">
        <f t="shared" si="29"/>
        <v>24003.843750000004</v>
      </c>
      <c r="I107">
        <f t="shared" si="30"/>
        <v>34793.188312499988</v>
      </c>
      <c r="J107">
        <f t="shared" si="31"/>
        <v>3187761.4541832674</v>
      </c>
      <c r="K107">
        <f t="shared" si="32"/>
        <v>51328201.936248675</v>
      </c>
      <c r="L107">
        <f t="shared" si="33"/>
        <v>437382.97626448848</v>
      </c>
      <c r="M107">
        <f t="shared" si="43"/>
        <v>54515963.390431941</v>
      </c>
      <c r="N107">
        <f t="shared" si="44"/>
        <v>3246684.296824025</v>
      </c>
      <c r="O107" s="29"/>
      <c r="P107">
        <v>0</v>
      </c>
      <c r="Q107">
        <f t="shared" si="34"/>
        <v>0</v>
      </c>
      <c r="R107">
        <f t="shared" si="35"/>
        <v>0</v>
      </c>
      <c r="S107">
        <f t="shared" si="36"/>
        <v>0</v>
      </c>
      <c r="T107">
        <f t="shared" si="37"/>
        <v>981</v>
      </c>
      <c r="U107">
        <f t="shared" si="38"/>
        <v>5886</v>
      </c>
      <c r="V107">
        <f t="shared" si="39"/>
        <v>9319.5</v>
      </c>
      <c r="W107">
        <f t="shared" si="40"/>
        <v>781673.30677290831</v>
      </c>
      <c r="X107">
        <f t="shared" si="41"/>
        <v>13748472.075869335</v>
      </c>
      <c r="Y107">
        <f t="shared" si="42"/>
        <v>4722.7207586933619</v>
      </c>
      <c r="Z107">
        <f t="shared" si="45"/>
        <v>14530145.382642243</v>
      </c>
    </row>
    <row r="108" spans="1:26" x14ac:dyDescent="0.25">
      <c r="A108" s="1">
        <v>77</v>
      </c>
      <c r="B108" s="17">
        <f t="shared" si="23"/>
        <v>9.625</v>
      </c>
      <c r="C108">
        <f t="shared" si="24"/>
        <v>5580.2958749999998</v>
      </c>
      <c r="D108">
        <f t="shared" si="25"/>
        <v>0</v>
      </c>
      <c r="E108">
        <f t="shared" si="26"/>
        <v>0</v>
      </c>
      <c r="F108">
        <f t="shared" si="27"/>
        <v>0</v>
      </c>
      <c r="G108">
        <f t="shared" si="28"/>
        <v>836.05724999999984</v>
      </c>
      <c r="H108">
        <f t="shared" si="29"/>
        <v>24003.843750000004</v>
      </c>
      <c r="I108">
        <f t="shared" si="30"/>
        <v>34902.224929687494</v>
      </c>
      <c r="J108">
        <f t="shared" si="31"/>
        <v>3187761.4541832674</v>
      </c>
      <c r="K108">
        <f t="shared" si="32"/>
        <v>51489056.798274487</v>
      </c>
      <c r="L108">
        <f t="shared" si="33"/>
        <v>402493.87665964162</v>
      </c>
      <c r="M108">
        <f t="shared" si="43"/>
        <v>54676818.252457753</v>
      </c>
      <c r="N108">
        <f t="shared" si="44"/>
        <v>3237795.8991557709</v>
      </c>
      <c r="O108" s="29"/>
      <c r="P108">
        <v>0</v>
      </c>
      <c r="Q108">
        <f t="shared" si="34"/>
        <v>0</v>
      </c>
      <c r="R108">
        <f t="shared" si="35"/>
        <v>0</v>
      </c>
      <c r="S108">
        <f t="shared" si="36"/>
        <v>0</v>
      </c>
      <c r="T108">
        <f t="shared" si="37"/>
        <v>981</v>
      </c>
      <c r="U108">
        <f t="shared" si="38"/>
        <v>5886</v>
      </c>
      <c r="V108">
        <f t="shared" si="39"/>
        <v>9442.125</v>
      </c>
      <c r="W108">
        <f t="shared" si="40"/>
        <v>781673.30677290831</v>
      </c>
      <c r="X108">
        <f t="shared" si="41"/>
        <v>13929373.024236036</v>
      </c>
      <c r="Y108">
        <f t="shared" si="42"/>
        <v>4722.7207586933619</v>
      </c>
      <c r="Z108">
        <f t="shared" si="45"/>
        <v>14711046.331008945</v>
      </c>
    </row>
    <row r="109" spans="1:26" x14ac:dyDescent="0.25">
      <c r="A109" s="1">
        <v>78</v>
      </c>
      <c r="B109" s="17">
        <f t="shared" si="23"/>
        <v>9.75</v>
      </c>
      <c r="C109">
        <f t="shared" si="24"/>
        <v>5652.7672500000008</v>
      </c>
      <c r="D109">
        <f t="shared" si="25"/>
        <v>0</v>
      </c>
      <c r="E109">
        <f t="shared" si="26"/>
        <v>0</v>
      </c>
      <c r="F109">
        <f t="shared" si="27"/>
        <v>0</v>
      </c>
      <c r="G109">
        <f t="shared" si="28"/>
        <v>763.58587499999885</v>
      </c>
      <c r="H109">
        <f t="shared" si="29"/>
        <v>24003.843750000004</v>
      </c>
      <c r="I109">
        <f t="shared" si="30"/>
        <v>35002.202624999991</v>
      </c>
      <c r="J109">
        <f t="shared" si="31"/>
        <v>3187761.4541832674</v>
      </c>
      <c r="K109">
        <f t="shared" si="32"/>
        <v>51636547.602739714</v>
      </c>
      <c r="L109">
        <f t="shared" si="33"/>
        <v>367604.77705479396</v>
      </c>
      <c r="M109">
        <f t="shared" si="43"/>
        <v>54824309.05692298</v>
      </c>
      <c r="N109">
        <f t="shared" si="44"/>
        <v>3229603.5166582707</v>
      </c>
      <c r="O109" s="29"/>
      <c r="P109">
        <v>0</v>
      </c>
      <c r="Q109">
        <f t="shared" si="34"/>
        <v>0</v>
      </c>
      <c r="R109">
        <f t="shared" si="35"/>
        <v>0</v>
      </c>
      <c r="S109">
        <f t="shared" si="36"/>
        <v>0</v>
      </c>
      <c r="T109">
        <f t="shared" si="37"/>
        <v>981</v>
      </c>
      <c r="U109">
        <f t="shared" si="38"/>
        <v>5886</v>
      </c>
      <c r="V109">
        <f t="shared" si="39"/>
        <v>9564.75</v>
      </c>
      <c r="W109">
        <f t="shared" si="40"/>
        <v>781673.30677290831</v>
      </c>
      <c r="X109">
        <f t="shared" si="41"/>
        <v>14110273.97260274</v>
      </c>
      <c r="Y109">
        <f t="shared" si="42"/>
        <v>4722.7207586933619</v>
      </c>
      <c r="Z109">
        <f t="shared" si="45"/>
        <v>14891947.279375648</v>
      </c>
    </row>
    <row r="110" spans="1:26" x14ac:dyDescent="0.25">
      <c r="A110" s="1">
        <v>79</v>
      </c>
      <c r="B110" s="17">
        <f t="shared" si="23"/>
        <v>9.875</v>
      </c>
      <c r="C110">
        <f t="shared" si="24"/>
        <v>5725.2386250000009</v>
      </c>
      <c r="D110">
        <f t="shared" si="25"/>
        <v>0</v>
      </c>
      <c r="E110">
        <f t="shared" si="26"/>
        <v>0</v>
      </c>
      <c r="F110">
        <f t="shared" si="27"/>
        <v>0</v>
      </c>
      <c r="G110">
        <f t="shared" si="28"/>
        <v>691.11449999999877</v>
      </c>
      <c r="H110">
        <f t="shared" si="29"/>
        <v>24003.843750000004</v>
      </c>
      <c r="I110">
        <f t="shared" si="30"/>
        <v>35093.121398437492</v>
      </c>
      <c r="J110">
        <f t="shared" si="31"/>
        <v>3187761.4541832674</v>
      </c>
      <c r="K110">
        <f t="shared" si="32"/>
        <v>51770674.349644355</v>
      </c>
      <c r="L110">
        <f t="shared" si="33"/>
        <v>332715.6774499467</v>
      </c>
      <c r="M110">
        <f t="shared" si="43"/>
        <v>54958435.803827621</v>
      </c>
      <c r="N110">
        <f t="shared" si="44"/>
        <v>3222117.6552489372</v>
      </c>
      <c r="O110" s="29"/>
      <c r="P110">
        <v>0</v>
      </c>
      <c r="Q110">
        <f t="shared" si="34"/>
        <v>0</v>
      </c>
      <c r="R110">
        <f t="shared" si="35"/>
        <v>0</v>
      </c>
      <c r="S110">
        <f t="shared" si="36"/>
        <v>0</v>
      </c>
      <c r="T110">
        <f t="shared" si="37"/>
        <v>981</v>
      </c>
      <c r="U110">
        <f t="shared" si="38"/>
        <v>5886</v>
      </c>
      <c r="V110">
        <f t="shared" si="39"/>
        <v>9687.375</v>
      </c>
      <c r="W110">
        <f t="shared" si="40"/>
        <v>781673.30677290831</v>
      </c>
      <c r="X110">
        <f t="shared" si="41"/>
        <v>14291174.920969442</v>
      </c>
      <c r="Y110">
        <f t="shared" si="42"/>
        <v>4722.7207586933619</v>
      </c>
      <c r="Z110">
        <f t="shared" si="45"/>
        <v>15072848.22774235</v>
      </c>
    </row>
    <row r="111" spans="1:26" x14ac:dyDescent="0.25">
      <c r="A111" s="1">
        <v>80</v>
      </c>
      <c r="B111" s="17">
        <f t="shared" si="23"/>
        <v>10</v>
      </c>
      <c r="C111">
        <f t="shared" si="24"/>
        <v>5797.71</v>
      </c>
      <c r="D111">
        <f t="shared" si="25"/>
        <v>0</v>
      </c>
      <c r="E111">
        <f t="shared" si="26"/>
        <v>0</v>
      </c>
      <c r="F111">
        <f t="shared" si="27"/>
        <v>0</v>
      </c>
      <c r="G111">
        <f t="shared" si="28"/>
        <v>618.6431249999996</v>
      </c>
      <c r="H111">
        <f t="shared" si="29"/>
        <v>24003.843750000004</v>
      </c>
      <c r="I111">
        <f t="shared" si="30"/>
        <v>35174.981249999997</v>
      </c>
      <c r="J111">
        <f t="shared" si="31"/>
        <v>3187761.4541832674</v>
      </c>
      <c r="K111">
        <f t="shared" si="32"/>
        <v>51891437.038988397</v>
      </c>
      <c r="L111">
        <f t="shared" si="33"/>
        <v>297826.57784509991</v>
      </c>
      <c r="M111">
        <f t="shared" si="43"/>
        <v>55079198.493171662</v>
      </c>
      <c r="N111">
        <f t="shared" si="44"/>
        <v>3215348.1003881423</v>
      </c>
      <c r="O111" s="29"/>
      <c r="P111">
        <v>0</v>
      </c>
      <c r="Q111">
        <f t="shared" si="34"/>
        <v>0</v>
      </c>
      <c r="R111">
        <f t="shared" si="35"/>
        <v>0</v>
      </c>
      <c r="S111">
        <f t="shared" si="36"/>
        <v>0</v>
      </c>
      <c r="T111">
        <f t="shared" si="37"/>
        <v>981</v>
      </c>
      <c r="U111">
        <f t="shared" si="38"/>
        <v>5886</v>
      </c>
      <c r="V111">
        <f t="shared" si="39"/>
        <v>9810</v>
      </c>
      <c r="W111">
        <f t="shared" si="40"/>
        <v>781673.30677290831</v>
      </c>
      <c r="X111">
        <f t="shared" si="41"/>
        <v>14472075.869336143</v>
      </c>
      <c r="Y111">
        <f t="shared" si="42"/>
        <v>4722.7207586933619</v>
      </c>
      <c r="Z111">
        <f t="shared" si="45"/>
        <v>15253749.176109051</v>
      </c>
    </row>
    <row r="112" spans="1:26" x14ac:dyDescent="0.25">
      <c r="A112" s="1">
        <v>81</v>
      </c>
      <c r="B112" s="17">
        <f t="shared" si="23"/>
        <v>10.125</v>
      </c>
      <c r="C112">
        <f t="shared" si="24"/>
        <v>5870.181375000001</v>
      </c>
      <c r="D112">
        <f t="shared" si="25"/>
        <v>0</v>
      </c>
      <c r="E112">
        <f t="shared" si="26"/>
        <v>0</v>
      </c>
      <c r="F112">
        <f t="shared" si="27"/>
        <v>0</v>
      </c>
      <c r="G112">
        <f t="shared" si="28"/>
        <v>546.17174999999861</v>
      </c>
      <c r="H112">
        <f t="shared" si="29"/>
        <v>24003.843750000004</v>
      </c>
      <c r="I112">
        <f t="shared" si="30"/>
        <v>35247.782179687492</v>
      </c>
      <c r="J112">
        <f t="shared" si="31"/>
        <v>3187761.4541832674</v>
      </c>
      <c r="K112">
        <f t="shared" si="32"/>
        <v>51998835.670771845</v>
      </c>
      <c r="L112">
        <f t="shared" si="33"/>
        <v>262937.47824025224</v>
      </c>
      <c r="M112">
        <f t="shared" si="43"/>
        <v>55186597.12495511</v>
      </c>
      <c r="N112">
        <f t="shared" si="44"/>
        <v>3209303.8573140213</v>
      </c>
      <c r="O112" s="29"/>
      <c r="P112">
        <v>0</v>
      </c>
      <c r="Q112">
        <f t="shared" si="34"/>
        <v>0</v>
      </c>
      <c r="R112">
        <f t="shared" si="35"/>
        <v>0</v>
      </c>
      <c r="S112">
        <f t="shared" si="36"/>
        <v>0</v>
      </c>
      <c r="T112">
        <f t="shared" si="37"/>
        <v>981</v>
      </c>
      <c r="U112">
        <f t="shared" si="38"/>
        <v>5886</v>
      </c>
      <c r="V112">
        <f t="shared" si="39"/>
        <v>9932.625</v>
      </c>
      <c r="W112">
        <f t="shared" si="40"/>
        <v>781673.30677290831</v>
      </c>
      <c r="X112">
        <f t="shared" si="41"/>
        <v>14652976.817702845</v>
      </c>
      <c r="Y112">
        <f t="shared" si="42"/>
        <v>4722.7207586933619</v>
      </c>
      <c r="Z112">
        <f t="shared" si="45"/>
        <v>15434650.124475753</v>
      </c>
    </row>
    <row r="113" spans="1:26" x14ac:dyDescent="0.25">
      <c r="A113" s="1">
        <v>82</v>
      </c>
      <c r="B113" s="17">
        <f t="shared" si="23"/>
        <v>10.25</v>
      </c>
      <c r="C113">
        <f t="shared" si="24"/>
        <v>5942.6527500000002</v>
      </c>
      <c r="D113">
        <f t="shared" si="25"/>
        <v>0</v>
      </c>
      <c r="E113">
        <f t="shared" si="26"/>
        <v>0</v>
      </c>
      <c r="F113">
        <f t="shared" si="27"/>
        <v>0</v>
      </c>
      <c r="G113">
        <f t="shared" si="28"/>
        <v>473.70037499999944</v>
      </c>
      <c r="H113">
        <f t="shared" si="29"/>
        <v>24003.843750000004</v>
      </c>
      <c r="I113">
        <f t="shared" si="30"/>
        <v>35311.524187499992</v>
      </c>
      <c r="J113">
        <f t="shared" si="31"/>
        <v>3187761.4541832674</v>
      </c>
      <c r="K113">
        <f t="shared" si="32"/>
        <v>52092870.244994722</v>
      </c>
      <c r="L113">
        <f t="shared" si="33"/>
        <v>228048.37863540542</v>
      </c>
      <c r="M113">
        <f t="shared" si="43"/>
        <v>55280631.699177988</v>
      </c>
      <c r="N113">
        <f t="shared" si="44"/>
        <v>3203993.0943481531</v>
      </c>
      <c r="O113" s="29"/>
      <c r="P113">
        <v>0</v>
      </c>
      <c r="Q113">
        <f t="shared" si="34"/>
        <v>0</v>
      </c>
      <c r="R113">
        <f t="shared" si="35"/>
        <v>0</v>
      </c>
      <c r="S113">
        <f t="shared" si="36"/>
        <v>0</v>
      </c>
      <c r="T113">
        <f t="shared" si="37"/>
        <v>981</v>
      </c>
      <c r="U113">
        <f t="shared" si="38"/>
        <v>5886</v>
      </c>
      <c r="V113">
        <f t="shared" si="39"/>
        <v>10055.25</v>
      </c>
      <c r="W113">
        <f t="shared" si="40"/>
        <v>781673.30677290831</v>
      </c>
      <c r="X113">
        <f t="shared" si="41"/>
        <v>14833877.766069546</v>
      </c>
      <c r="Y113">
        <f t="shared" si="42"/>
        <v>4722.7207586933619</v>
      </c>
      <c r="Z113">
        <f t="shared" si="45"/>
        <v>15615551.072842455</v>
      </c>
    </row>
    <row r="114" spans="1:26" x14ac:dyDescent="0.25">
      <c r="A114" s="1">
        <v>83</v>
      </c>
      <c r="B114" s="17">
        <f t="shared" si="23"/>
        <v>10.375</v>
      </c>
      <c r="C114">
        <f t="shared" si="24"/>
        <v>6015.1241250000003</v>
      </c>
      <c r="D114">
        <f t="shared" si="25"/>
        <v>0</v>
      </c>
      <c r="E114">
        <f t="shared" si="26"/>
        <v>0</v>
      </c>
      <c r="F114">
        <f t="shared" si="27"/>
        <v>0</v>
      </c>
      <c r="G114">
        <f t="shared" si="28"/>
        <v>401.22899999999936</v>
      </c>
      <c r="H114">
        <f t="shared" si="29"/>
        <v>24003.843750000004</v>
      </c>
      <c r="I114">
        <f t="shared" si="30"/>
        <v>35366.207273437496</v>
      </c>
      <c r="J114">
        <f t="shared" si="31"/>
        <v>3187761.4541832674</v>
      </c>
      <c r="K114">
        <f t="shared" si="32"/>
        <v>52173540.761657</v>
      </c>
      <c r="L114">
        <f t="shared" si="33"/>
        <v>193159.27903055819</v>
      </c>
      <c r="M114">
        <f t="shared" si="43"/>
        <v>55361302.215840265</v>
      </c>
      <c r="N114">
        <f t="shared" si="44"/>
        <v>3199423.0900549283</v>
      </c>
      <c r="O114" s="29"/>
      <c r="P114">
        <v>0</v>
      </c>
      <c r="Q114">
        <f t="shared" si="34"/>
        <v>0</v>
      </c>
      <c r="R114">
        <f t="shared" si="35"/>
        <v>0</v>
      </c>
      <c r="S114">
        <f t="shared" si="36"/>
        <v>0</v>
      </c>
      <c r="T114">
        <f t="shared" si="37"/>
        <v>981</v>
      </c>
      <c r="U114">
        <f t="shared" si="38"/>
        <v>5886</v>
      </c>
      <c r="V114">
        <f t="shared" si="39"/>
        <v>10177.875</v>
      </c>
      <c r="W114">
        <f t="shared" si="40"/>
        <v>781673.30677290831</v>
      </c>
      <c r="X114">
        <f t="shared" si="41"/>
        <v>15014778.71443625</v>
      </c>
      <c r="Y114">
        <f t="shared" si="42"/>
        <v>4722.7207586933619</v>
      </c>
      <c r="Z114">
        <f t="shared" si="45"/>
        <v>15796452.021209158</v>
      </c>
    </row>
    <row r="115" spans="1:26" x14ac:dyDescent="0.25">
      <c r="A115" s="1">
        <v>84</v>
      </c>
      <c r="B115" s="17">
        <f t="shared" si="23"/>
        <v>10.5</v>
      </c>
      <c r="C115">
        <f t="shared" si="24"/>
        <v>6087.5955000000013</v>
      </c>
      <c r="D115">
        <f t="shared" si="25"/>
        <v>0</v>
      </c>
      <c r="E115">
        <f t="shared" si="26"/>
        <v>0</v>
      </c>
      <c r="F115">
        <f t="shared" si="27"/>
        <v>0</v>
      </c>
      <c r="G115">
        <f t="shared" si="28"/>
        <v>328.75762499999837</v>
      </c>
      <c r="H115">
        <f t="shared" si="29"/>
        <v>24003.843750000004</v>
      </c>
      <c r="I115">
        <f t="shared" si="30"/>
        <v>35411.83143749999</v>
      </c>
      <c r="J115">
        <f t="shared" si="31"/>
        <v>3187761.4541832674</v>
      </c>
      <c r="K115">
        <f t="shared" si="32"/>
        <v>52240847.220758677</v>
      </c>
      <c r="L115">
        <f t="shared" si="33"/>
        <v>158270.17942571049</v>
      </c>
      <c r="M115">
        <f t="shared" si="43"/>
        <v>55428608.674941942</v>
      </c>
      <c r="N115">
        <f t="shared" si="44"/>
        <v>3195600.185014775</v>
      </c>
      <c r="O115" s="29"/>
      <c r="P115">
        <v>0</v>
      </c>
      <c r="Q115">
        <f t="shared" si="34"/>
        <v>0</v>
      </c>
      <c r="R115">
        <f t="shared" si="35"/>
        <v>0</v>
      </c>
      <c r="S115">
        <f t="shared" si="36"/>
        <v>0</v>
      </c>
      <c r="T115">
        <f t="shared" si="37"/>
        <v>981</v>
      </c>
      <c r="U115">
        <f t="shared" si="38"/>
        <v>5886</v>
      </c>
      <c r="V115">
        <f t="shared" si="39"/>
        <v>10300.5</v>
      </c>
      <c r="W115">
        <f t="shared" si="40"/>
        <v>781673.30677290831</v>
      </c>
      <c r="X115">
        <f t="shared" si="41"/>
        <v>15195679.662802951</v>
      </c>
      <c r="Y115">
        <f t="shared" si="42"/>
        <v>4722.7207586933619</v>
      </c>
      <c r="Z115">
        <f t="shared" si="45"/>
        <v>15977352.96957586</v>
      </c>
    </row>
    <row r="116" spans="1:26" x14ac:dyDescent="0.25">
      <c r="A116" s="1">
        <v>85</v>
      </c>
      <c r="B116" s="17">
        <f t="shared" si="23"/>
        <v>10.625</v>
      </c>
      <c r="C116">
        <f t="shared" si="24"/>
        <v>6160.0668750000004</v>
      </c>
      <c r="D116">
        <f t="shared" si="25"/>
        <v>0</v>
      </c>
      <c r="E116">
        <f t="shared" si="26"/>
        <v>0</v>
      </c>
      <c r="F116">
        <f t="shared" si="27"/>
        <v>0</v>
      </c>
      <c r="G116">
        <f t="shared" si="28"/>
        <v>256.2862499999992</v>
      </c>
      <c r="H116">
        <f t="shared" si="29"/>
        <v>24003.843750000004</v>
      </c>
      <c r="I116">
        <f t="shared" si="30"/>
        <v>35448.396679687503</v>
      </c>
      <c r="J116">
        <f t="shared" si="31"/>
        <v>3187761.4541832674</v>
      </c>
      <c r="K116">
        <f t="shared" si="32"/>
        <v>52294789.622299798</v>
      </c>
      <c r="L116">
        <f t="shared" si="33"/>
        <v>123381.0798208637</v>
      </c>
      <c r="M116">
        <f t="shared" si="43"/>
        <v>55482551.076483063</v>
      </c>
      <c r="N116">
        <f t="shared" si="44"/>
        <v>3192529.738930041</v>
      </c>
      <c r="O116" s="29"/>
      <c r="P116">
        <v>0</v>
      </c>
      <c r="Q116">
        <f t="shared" si="34"/>
        <v>0</v>
      </c>
      <c r="R116">
        <f t="shared" si="35"/>
        <v>0</v>
      </c>
      <c r="S116">
        <f t="shared" si="36"/>
        <v>0</v>
      </c>
      <c r="T116">
        <f t="shared" si="37"/>
        <v>981</v>
      </c>
      <c r="U116">
        <f t="shared" si="38"/>
        <v>5886</v>
      </c>
      <c r="V116">
        <f t="shared" si="39"/>
        <v>10423.125</v>
      </c>
      <c r="W116">
        <f t="shared" si="40"/>
        <v>781673.30677290831</v>
      </c>
      <c r="X116">
        <f t="shared" si="41"/>
        <v>15376580.611169651</v>
      </c>
      <c r="Y116">
        <f t="shared" si="42"/>
        <v>4722.7207586933619</v>
      </c>
      <c r="Z116">
        <f t="shared" si="45"/>
        <v>16158253.917942559</v>
      </c>
    </row>
    <row r="117" spans="1:26" x14ac:dyDescent="0.25">
      <c r="A117" s="1">
        <v>86</v>
      </c>
      <c r="B117" s="17">
        <f t="shared" si="23"/>
        <v>10.75</v>
      </c>
      <c r="C117">
        <f t="shared" si="24"/>
        <v>6232.5382500000005</v>
      </c>
      <c r="D117">
        <f t="shared" si="25"/>
        <v>0</v>
      </c>
      <c r="E117">
        <f t="shared" si="26"/>
        <v>0</v>
      </c>
      <c r="F117">
        <f t="shared" si="27"/>
        <v>0</v>
      </c>
      <c r="G117">
        <f t="shared" si="28"/>
        <v>183.81487499999912</v>
      </c>
      <c r="H117">
        <f t="shared" si="29"/>
        <v>24003.843750000004</v>
      </c>
      <c r="I117">
        <f t="shared" si="30"/>
        <v>35475.902999999998</v>
      </c>
      <c r="J117">
        <f t="shared" si="31"/>
        <v>3187761.4541832674</v>
      </c>
      <c r="K117">
        <f t="shared" si="32"/>
        <v>52335367.966280296</v>
      </c>
      <c r="L117">
        <f t="shared" si="33"/>
        <v>88491.980216016425</v>
      </c>
      <c r="M117">
        <f t="shared" si="43"/>
        <v>55523129.420463562</v>
      </c>
      <c r="N117">
        <f t="shared" si="44"/>
        <v>3190216.0937225642</v>
      </c>
      <c r="O117" s="29"/>
      <c r="P117">
        <v>0</v>
      </c>
      <c r="Q117">
        <f t="shared" si="34"/>
        <v>0</v>
      </c>
      <c r="R117">
        <f t="shared" si="35"/>
        <v>0</v>
      </c>
      <c r="S117">
        <f t="shared" si="36"/>
        <v>0</v>
      </c>
      <c r="T117">
        <f t="shared" si="37"/>
        <v>981</v>
      </c>
      <c r="U117">
        <f t="shared" si="38"/>
        <v>5886</v>
      </c>
      <c r="V117">
        <f t="shared" si="39"/>
        <v>10545.75</v>
      </c>
      <c r="W117">
        <f t="shared" si="40"/>
        <v>781673.30677290831</v>
      </c>
      <c r="X117">
        <f t="shared" si="41"/>
        <v>15557481.559536353</v>
      </c>
      <c r="Y117">
        <f t="shared" si="42"/>
        <v>4722.7207586933619</v>
      </c>
      <c r="Z117">
        <f t="shared" si="45"/>
        <v>16339154.866309261</v>
      </c>
    </row>
    <row r="118" spans="1:26" x14ac:dyDescent="0.25">
      <c r="A118" s="1">
        <v>87</v>
      </c>
      <c r="B118" s="17">
        <f t="shared" si="23"/>
        <v>10.875</v>
      </c>
      <c r="C118">
        <f t="shared" si="24"/>
        <v>6305.0096249999997</v>
      </c>
      <c r="D118">
        <f t="shared" si="25"/>
        <v>0</v>
      </c>
      <c r="E118">
        <f t="shared" si="26"/>
        <v>0</v>
      </c>
      <c r="F118">
        <f t="shared" si="27"/>
        <v>0</v>
      </c>
      <c r="G118">
        <f t="shared" si="28"/>
        <v>111.34349999999995</v>
      </c>
      <c r="H118">
        <f t="shared" si="29"/>
        <v>24003.843750000004</v>
      </c>
      <c r="I118">
        <f t="shared" si="30"/>
        <v>35494.350398437491</v>
      </c>
      <c r="J118">
        <f t="shared" si="31"/>
        <v>3187761.4541832674</v>
      </c>
      <c r="K118">
        <f t="shared" si="32"/>
        <v>52362582.252700187</v>
      </c>
      <c r="L118">
        <f t="shared" si="33"/>
        <v>53602.880611169632</v>
      </c>
      <c r="M118">
        <f t="shared" si="43"/>
        <v>55550343.706883453</v>
      </c>
      <c r="N118">
        <f t="shared" si="44"/>
        <v>3188662.5432044119</v>
      </c>
      <c r="O118" s="29"/>
      <c r="P118">
        <v>0</v>
      </c>
      <c r="Q118">
        <f t="shared" si="34"/>
        <v>0</v>
      </c>
      <c r="R118">
        <f t="shared" si="35"/>
        <v>0</v>
      </c>
      <c r="S118">
        <f t="shared" si="36"/>
        <v>0</v>
      </c>
      <c r="T118">
        <f t="shared" si="37"/>
        <v>981</v>
      </c>
      <c r="U118">
        <f t="shared" si="38"/>
        <v>5886</v>
      </c>
      <c r="V118">
        <f t="shared" si="39"/>
        <v>10668.375</v>
      </c>
      <c r="W118">
        <f t="shared" si="40"/>
        <v>781673.30677290831</v>
      </c>
      <c r="X118">
        <f t="shared" si="41"/>
        <v>15738382.507903058</v>
      </c>
      <c r="Y118">
        <f t="shared" si="42"/>
        <v>4722.7207586933619</v>
      </c>
      <c r="Z118">
        <f t="shared" si="45"/>
        <v>16520055.814675966</v>
      </c>
    </row>
    <row r="119" spans="1:26" x14ac:dyDescent="0.25">
      <c r="A119" s="1">
        <v>88</v>
      </c>
      <c r="B119" s="17">
        <f t="shared" si="23"/>
        <v>11</v>
      </c>
      <c r="C119">
        <f t="shared" si="24"/>
        <v>6377.4810000000007</v>
      </c>
      <c r="D119">
        <f t="shared" si="25"/>
        <v>0</v>
      </c>
      <c r="E119">
        <f t="shared" si="26"/>
        <v>0</v>
      </c>
      <c r="F119">
        <f t="shared" si="27"/>
        <v>0</v>
      </c>
      <c r="G119">
        <f t="shared" si="28"/>
        <v>38.87212499999896</v>
      </c>
      <c r="H119">
        <f t="shared" si="29"/>
        <v>24003.843750000004</v>
      </c>
      <c r="I119">
        <f t="shared" si="30"/>
        <v>35503.738874999988</v>
      </c>
      <c r="J119">
        <f t="shared" si="31"/>
        <v>3187761.4541832674</v>
      </c>
      <c r="K119">
        <f t="shared" si="32"/>
        <v>52376432.48155953</v>
      </c>
      <c r="L119">
        <f t="shared" si="33"/>
        <v>18713.781006321944</v>
      </c>
      <c r="M119">
        <f t="shared" si="43"/>
        <v>55564193.935742795</v>
      </c>
      <c r="N119">
        <f t="shared" si="44"/>
        <v>3187871.3098096456</v>
      </c>
      <c r="O119" s="29"/>
      <c r="P119">
        <v>0</v>
      </c>
      <c r="Q119">
        <f t="shared" si="34"/>
        <v>0</v>
      </c>
      <c r="R119">
        <f t="shared" si="35"/>
        <v>0</v>
      </c>
      <c r="S119">
        <f t="shared" si="36"/>
        <v>0</v>
      </c>
      <c r="T119">
        <f t="shared" si="37"/>
        <v>981</v>
      </c>
      <c r="U119">
        <f t="shared" si="38"/>
        <v>5886</v>
      </c>
      <c r="V119">
        <f t="shared" si="39"/>
        <v>10791</v>
      </c>
      <c r="W119">
        <f t="shared" si="40"/>
        <v>781673.30677290831</v>
      </c>
      <c r="X119">
        <f t="shared" si="41"/>
        <v>15919283.456269758</v>
      </c>
      <c r="Y119">
        <f t="shared" si="42"/>
        <v>4722.7207586933619</v>
      </c>
      <c r="Z119">
        <f t="shared" si="45"/>
        <v>16700956.763042666</v>
      </c>
    </row>
    <row r="120" spans="1:26" x14ac:dyDescent="0.25">
      <c r="A120" s="1">
        <v>89</v>
      </c>
      <c r="B120" s="17">
        <f t="shared" si="23"/>
        <v>11.125</v>
      </c>
      <c r="C120">
        <f t="shared" si="24"/>
        <v>6449.9523750000008</v>
      </c>
      <c r="D120">
        <f t="shared" si="25"/>
        <v>0</v>
      </c>
      <c r="E120">
        <f t="shared" si="26"/>
        <v>0</v>
      </c>
      <c r="F120">
        <f t="shared" si="27"/>
        <v>0</v>
      </c>
      <c r="G120">
        <f t="shared" si="28"/>
        <v>-33.59925000000112</v>
      </c>
      <c r="H120">
        <f t="shared" si="29"/>
        <v>24003.843750000004</v>
      </c>
      <c r="I120">
        <f t="shared" si="30"/>
        <v>35504.06842968749</v>
      </c>
      <c r="J120">
        <f t="shared" si="31"/>
        <v>3187761.4541832674</v>
      </c>
      <c r="K120">
        <f t="shared" si="32"/>
        <v>52376918.65285825</v>
      </c>
      <c r="L120">
        <f t="shared" si="33"/>
        <v>-16175.318598525302</v>
      </c>
      <c r="M120">
        <f t="shared" si="43"/>
        <v>55564680.107041515</v>
      </c>
      <c r="N120">
        <f t="shared" si="44"/>
        <v>3187843.5287673562</v>
      </c>
      <c r="O120" s="29"/>
      <c r="P120">
        <v>0</v>
      </c>
      <c r="Q120">
        <f t="shared" si="34"/>
        <v>0</v>
      </c>
      <c r="R120">
        <f t="shared" si="35"/>
        <v>0</v>
      </c>
      <c r="S120">
        <f t="shared" si="36"/>
        <v>0</v>
      </c>
      <c r="T120">
        <f t="shared" si="37"/>
        <v>981</v>
      </c>
      <c r="U120">
        <f t="shared" si="38"/>
        <v>5886</v>
      </c>
      <c r="V120">
        <f t="shared" si="39"/>
        <v>10913.625</v>
      </c>
      <c r="W120">
        <f t="shared" si="40"/>
        <v>781673.30677290831</v>
      </c>
      <c r="X120">
        <f t="shared" si="41"/>
        <v>16100184.404636459</v>
      </c>
      <c r="Y120">
        <f t="shared" si="42"/>
        <v>4722.7207586933619</v>
      </c>
      <c r="Z120">
        <f t="shared" si="45"/>
        <v>16881857.711409368</v>
      </c>
    </row>
    <row r="121" spans="1:26" x14ac:dyDescent="0.25">
      <c r="A121" s="1">
        <v>90</v>
      </c>
      <c r="B121" s="17">
        <f t="shared" si="23"/>
        <v>11.25</v>
      </c>
      <c r="C121">
        <f t="shared" si="24"/>
        <v>6522.4237499999999</v>
      </c>
      <c r="D121">
        <f t="shared" si="25"/>
        <v>0</v>
      </c>
      <c r="E121">
        <f t="shared" si="26"/>
        <v>0</v>
      </c>
      <c r="F121">
        <f t="shared" si="27"/>
        <v>0</v>
      </c>
      <c r="G121">
        <f t="shared" si="28"/>
        <v>-106.07062500000029</v>
      </c>
      <c r="H121">
        <f t="shared" si="29"/>
        <v>24003.843750000004</v>
      </c>
      <c r="I121">
        <f t="shared" si="30"/>
        <v>35495.339062500003</v>
      </c>
      <c r="J121">
        <f t="shared" si="31"/>
        <v>3187761.4541832674</v>
      </c>
      <c r="K121">
        <f t="shared" si="32"/>
        <v>52364040.766596429</v>
      </c>
      <c r="L121">
        <f t="shared" si="33"/>
        <v>-51064.418203372108</v>
      </c>
      <c r="M121">
        <f t="shared" si="43"/>
        <v>55551802.220779695</v>
      </c>
      <c r="N121">
        <f t="shared" si="44"/>
        <v>3188579.2399775656</v>
      </c>
      <c r="O121" s="29"/>
      <c r="P121">
        <v>0</v>
      </c>
      <c r="Q121">
        <f t="shared" si="34"/>
        <v>0</v>
      </c>
      <c r="R121">
        <f t="shared" si="35"/>
        <v>0</v>
      </c>
      <c r="S121">
        <f t="shared" si="36"/>
        <v>0</v>
      </c>
      <c r="T121">
        <f t="shared" si="37"/>
        <v>981</v>
      </c>
      <c r="U121">
        <f t="shared" si="38"/>
        <v>5886</v>
      </c>
      <c r="V121">
        <f t="shared" si="39"/>
        <v>11036.25</v>
      </c>
      <c r="W121">
        <f t="shared" si="40"/>
        <v>781673.30677290831</v>
      </c>
      <c r="X121">
        <f t="shared" si="41"/>
        <v>16281085.353003161</v>
      </c>
      <c r="Y121">
        <f t="shared" si="42"/>
        <v>4722.7207586933619</v>
      </c>
      <c r="Z121">
        <f t="shared" si="45"/>
        <v>17062758.659776069</v>
      </c>
    </row>
    <row r="122" spans="1:26" x14ac:dyDescent="0.25">
      <c r="A122" s="1">
        <v>91</v>
      </c>
      <c r="B122" s="17">
        <f t="shared" si="23"/>
        <v>11.375</v>
      </c>
      <c r="C122">
        <f t="shared" si="24"/>
        <v>6594.8951250000009</v>
      </c>
      <c r="D122">
        <f t="shared" si="25"/>
        <v>0</v>
      </c>
      <c r="E122">
        <f t="shared" si="26"/>
        <v>0</v>
      </c>
      <c r="F122">
        <f t="shared" si="27"/>
        <v>0</v>
      </c>
      <c r="G122">
        <f t="shared" si="28"/>
        <v>-178.54200000000128</v>
      </c>
      <c r="H122">
        <f t="shared" si="29"/>
        <v>24003.843750000004</v>
      </c>
      <c r="I122">
        <f t="shared" si="30"/>
        <v>35477.550773437499</v>
      </c>
      <c r="J122">
        <f t="shared" si="31"/>
        <v>3187761.4541832674</v>
      </c>
      <c r="K122">
        <f t="shared" si="32"/>
        <v>52337798.822773971</v>
      </c>
      <c r="L122">
        <f t="shared" si="33"/>
        <v>-85953.517808219796</v>
      </c>
      <c r="M122">
        <f t="shared" si="43"/>
        <v>55525560.276957236</v>
      </c>
      <c r="N122">
        <f t="shared" si="44"/>
        <v>3190077.3877252042</v>
      </c>
      <c r="O122" s="29"/>
      <c r="P122">
        <v>0</v>
      </c>
      <c r="Q122">
        <f t="shared" si="34"/>
        <v>0</v>
      </c>
      <c r="R122">
        <f t="shared" si="35"/>
        <v>0</v>
      </c>
      <c r="S122">
        <f t="shared" si="36"/>
        <v>0</v>
      </c>
      <c r="T122">
        <f t="shared" si="37"/>
        <v>981</v>
      </c>
      <c r="U122">
        <f t="shared" si="38"/>
        <v>5886</v>
      </c>
      <c r="V122">
        <f t="shared" si="39"/>
        <v>11158.875</v>
      </c>
      <c r="W122">
        <f t="shared" si="40"/>
        <v>781673.30677290831</v>
      </c>
      <c r="X122">
        <f t="shared" si="41"/>
        <v>16461986.301369863</v>
      </c>
      <c r="Y122">
        <f t="shared" si="42"/>
        <v>4722.7207586933619</v>
      </c>
      <c r="Z122">
        <f t="shared" si="45"/>
        <v>17243659.608142771</v>
      </c>
    </row>
    <row r="123" spans="1:26" x14ac:dyDescent="0.25">
      <c r="A123" s="1">
        <v>92</v>
      </c>
      <c r="B123" s="17">
        <f t="shared" si="23"/>
        <v>11.5</v>
      </c>
      <c r="C123">
        <f t="shared" si="24"/>
        <v>6667.3665000000001</v>
      </c>
      <c r="D123">
        <f t="shared" si="25"/>
        <v>0</v>
      </c>
      <c r="E123">
        <f t="shared" si="26"/>
        <v>0</v>
      </c>
      <c r="F123">
        <f t="shared" si="27"/>
        <v>0</v>
      </c>
      <c r="G123">
        <f t="shared" si="28"/>
        <v>-251.01337500000045</v>
      </c>
      <c r="H123">
        <f t="shared" si="29"/>
        <v>24003.843750000004</v>
      </c>
      <c r="I123">
        <f t="shared" si="30"/>
        <v>35450.703562499992</v>
      </c>
      <c r="J123">
        <f t="shared" si="31"/>
        <v>3187761.4541832674</v>
      </c>
      <c r="K123">
        <f t="shared" si="32"/>
        <v>52298192.821390919</v>
      </c>
      <c r="L123">
        <f t="shared" si="33"/>
        <v>-120842.61741306662</v>
      </c>
      <c r="M123">
        <f t="shared" si="43"/>
        <v>55485954.275574185</v>
      </c>
      <c r="N123">
        <f t="shared" si="44"/>
        <v>3192335.8282369226</v>
      </c>
      <c r="O123" s="29"/>
      <c r="P123">
        <v>0</v>
      </c>
      <c r="Q123">
        <f t="shared" si="34"/>
        <v>0</v>
      </c>
      <c r="R123">
        <f t="shared" si="35"/>
        <v>0</v>
      </c>
      <c r="S123">
        <f t="shared" si="36"/>
        <v>0</v>
      </c>
      <c r="T123">
        <f t="shared" si="37"/>
        <v>981</v>
      </c>
      <c r="U123">
        <f t="shared" si="38"/>
        <v>5886</v>
      </c>
      <c r="V123">
        <f t="shared" si="39"/>
        <v>11281.5</v>
      </c>
      <c r="W123">
        <f t="shared" si="40"/>
        <v>781673.30677290831</v>
      </c>
      <c r="X123">
        <f t="shared" si="41"/>
        <v>16642887.249736566</v>
      </c>
      <c r="Y123">
        <f t="shared" si="42"/>
        <v>4722.7207586933619</v>
      </c>
      <c r="Z123">
        <f t="shared" si="45"/>
        <v>17424560.556509476</v>
      </c>
    </row>
    <row r="124" spans="1:26" x14ac:dyDescent="0.25">
      <c r="A124" s="1">
        <v>93</v>
      </c>
      <c r="B124" s="17">
        <f t="shared" si="23"/>
        <v>11.625</v>
      </c>
      <c r="C124">
        <f t="shared" si="24"/>
        <v>6739.8378750000002</v>
      </c>
      <c r="D124">
        <f t="shared" si="25"/>
        <v>0</v>
      </c>
      <c r="E124">
        <f t="shared" si="26"/>
        <v>0</v>
      </c>
      <c r="F124">
        <f t="shared" si="27"/>
        <v>0</v>
      </c>
      <c r="G124">
        <f t="shared" si="28"/>
        <v>-323.48475000000053</v>
      </c>
      <c r="H124">
        <f t="shared" si="29"/>
        <v>24003.843750000004</v>
      </c>
      <c r="I124">
        <f t="shared" si="30"/>
        <v>35414.797429687496</v>
      </c>
      <c r="J124">
        <f t="shared" si="31"/>
        <v>3187761.4541832674</v>
      </c>
      <c r="K124">
        <f t="shared" si="32"/>
        <v>52245222.762447312</v>
      </c>
      <c r="L124">
        <f t="shared" si="33"/>
        <v>-155731.71701791385</v>
      </c>
      <c r="M124">
        <f t="shared" si="43"/>
        <v>55432984.216630578</v>
      </c>
      <c r="N124">
        <f t="shared" si="44"/>
        <v>3195351.344954947</v>
      </c>
      <c r="O124" s="29"/>
      <c r="P124">
        <v>0</v>
      </c>
      <c r="Q124">
        <f t="shared" si="34"/>
        <v>0</v>
      </c>
      <c r="R124">
        <f t="shared" si="35"/>
        <v>0</v>
      </c>
      <c r="S124">
        <f t="shared" si="36"/>
        <v>0</v>
      </c>
      <c r="T124">
        <f t="shared" si="37"/>
        <v>981</v>
      </c>
      <c r="U124">
        <f t="shared" si="38"/>
        <v>5886</v>
      </c>
      <c r="V124">
        <f t="shared" si="39"/>
        <v>11404.125</v>
      </c>
      <c r="W124">
        <f t="shared" si="40"/>
        <v>781673.30677290831</v>
      </c>
      <c r="X124">
        <f t="shared" si="41"/>
        <v>16823788.198103268</v>
      </c>
      <c r="Y124">
        <f t="shared" si="42"/>
        <v>4722.7207586933619</v>
      </c>
      <c r="Z124">
        <f t="shared" si="45"/>
        <v>17605461.504876178</v>
      </c>
    </row>
    <row r="125" spans="1:26" x14ac:dyDescent="0.25">
      <c r="A125" s="1">
        <v>94</v>
      </c>
      <c r="B125" s="17">
        <f t="shared" si="23"/>
        <v>11.75</v>
      </c>
      <c r="C125">
        <f t="shared" si="24"/>
        <v>6812.3092500000012</v>
      </c>
      <c r="D125">
        <f t="shared" si="25"/>
        <v>0</v>
      </c>
      <c r="E125">
        <f t="shared" si="26"/>
        <v>0</v>
      </c>
      <c r="F125">
        <f t="shared" si="27"/>
        <v>0</v>
      </c>
      <c r="G125">
        <f t="shared" si="28"/>
        <v>-395.95612500000152</v>
      </c>
      <c r="H125">
        <f t="shared" si="29"/>
        <v>24003.843750000004</v>
      </c>
      <c r="I125">
        <f t="shared" si="30"/>
        <v>35369.832374999991</v>
      </c>
      <c r="J125">
        <f t="shared" si="31"/>
        <v>3187761.4541832674</v>
      </c>
      <c r="K125">
        <f t="shared" si="32"/>
        <v>52178888.645943083</v>
      </c>
      <c r="L125">
        <f t="shared" si="33"/>
        <v>-190620.81662276151</v>
      </c>
      <c r="M125">
        <f t="shared" si="43"/>
        <v>55366650.100126348</v>
      </c>
      <c r="N125">
        <f t="shared" si="44"/>
        <v>3199119.6712753596</v>
      </c>
      <c r="O125" s="29"/>
      <c r="P125">
        <v>0</v>
      </c>
      <c r="Q125">
        <f t="shared" si="34"/>
        <v>0</v>
      </c>
      <c r="R125">
        <f t="shared" si="35"/>
        <v>0</v>
      </c>
      <c r="S125">
        <f t="shared" si="36"/>
        <v>0</v>
      </c>
      <c r="T125">
        <f t="shared" si="37"/>
        <v>981</v>
      </c>
      <c r="U125">
        <f t="shared" si="38"/>
        <v>5886</v>
      </c>
      <c r="V125">
        <f t="shared" si="39"/>
        <v>11526.75</v>
      </c>
      <c r="W125">
        <f t="shared" si="40"/>
        <v>781673.30677290831</v>
      </c>
      <c r="X125">
        <f t="shared" si="41"/>
        <v>17004689.146469969</v>
      </c>
      <c r="Y125">
        <f t="shared" si="42"/>
        <v>4722.7207586933619</v>
      </c>
      <c r="Z125">
        <f t="shared" si="45"/>
        <v>17786362.453242879</v>
      </c>
    </row>
    <row r="126" spans="1:26" x14ac:dyDescent="0.25">
      <c r="A126" s="1">
        <v>95</v>
      </c>
      <c r="B126" s="17">
        <f t="shared" si="23"/>
        <v>11.875</v>
      </c>
      <c r="C126">
        <f t="shared" si="24"/>
        <v>6884.7806250000003</v>
      </c>
      <c r="D126">
        <f t="shared" si="25"/>
        <v>0</v>
      </c>
      <c r="E126">
        <f t="shared" si="26"/>
        <v>0</v>
      </c>
      <c r="F126">
        <f t="shared" si="27"/>
        <v>0</v>
      </c>
      <c r="G126">
        <f t="shared" si="28"/>
        <v>-468.42750000000069</v>
      </c>
      <c r="H126">
        <f t="shared" si="29"/>
        <v>24003.843750000004</v>
      </c>
      <c r="I126">
        <f t="shared" si="30"/>
        <v>35315.808398437497</v>
      </c>
      <c r="J126">
        <f t="shared" si="31"/>
        <v>3187761.4541832674</v>
      </c>
      <c r="K126">
        <f t="shared" si="32"/>
        <v>52099190.471878283</v>
      </c>
      <c r="L126">
        <f t="shared" si="33"/>
        <v>-225509.91622760834</v>
      </c>
      <c r="M126">
        <f t="shared" si="43"/>
        <v>55286951.926061548</v>
      </c>
      <c r="N126">
        <f t="shared" si="44"/>
        <v>3203635.5203788402</v>
      </c>
      <c r="O126" s="29"/>
      <c r="P126">
        <v>0</v>
      </c>
      <c r="Q126">
        <f t="shared" si="34"/>
        <v>0</v>
      </c>
      <c r="R126">
        <f t="shared" si="35"/>
        <v>0</v>
      </c>
      <c r="S126">
        <f t="shared" si="36"/>
        <v>0</v>
      </c>
      <c r="T126">
        <f t="shared" si="37"/>
        <v>981</v>
      </c>
      <c r="U126">
        <f t="shared" si="38"/>
        <v>5886</v>
      </c>
      <c r="V126">
        <f t="shared" si="39"/>
        <v>11649.375</v>
      </c>
      <c r="W126">
        <f t="shared" si="40"/>
        <v>781673.30677290831</v>
      </c>
      <c r="X126">
        <f t="shared" si="41"/>
        <v>17185590.094836671</v>
      </c>
      <c r="Y126">
        <f t="shared" si="42"/>
        <v>4722.7207586933619</v>
      </c>
      <c r="Z126">
        <f t="shared" si="45"/>
        <v>17967263.401609581</v>
      </c>
    </row>
    <row r="127" spans="1:26" x14ac:dyDescent="0.25">
      <c r="A127" s="1">
        <v>96</v>
      </c>
      <c r="B127" s="17">
        <f t="shared" si="23"/>
        <v>12</v>
      </c>
      <c r="C127">
        <f t="shared" si="24"/>
        <v>6957.2520000000004</v>
      </c>
      <c r="D127">
        <f t="shared" si="25"/>
        <v>0</v>
      </c>
      <c r="E127">
        <f t="shared" si="26"/>
        <v>0</v>
      </c>
      <c r="F127">
        <f t="shared" si="27"/>
        <v>0</v>
      </c>
      <c r="G127">
        <f t="shared" si="28"/>
        <v>-540.89887500000077</v>
      </c>
      <c r="H127">
        <f t="shared" si="29"/>
        <v>24003.843750000004</v>
      </c>
      <c r="I127">
        <f t="shared" si="30"/>
        <v>35252.725499999986</v>
      </c>
      <c r="J127">
        <f t="shared" si="31"/>
        <v>3187761.4541832674</v>
      </c>
      <c r="K127">
        <f t="shared" si="32"/>
        <v>52006128.240252875</v>
      </c>
      <c r="L127">
        <f t="shared" si="33"/>
        <v>-260399.0158324556</v>
      </c>
      <c r="M127">
        <f t="shared" si="43"/>
        <v>55193889.69443614</v>
      </c>
      <c r="N127">
        <f t="shared" si="44"/>
        <v>3208892.6216734247</v>
      </c>
      <c r="O127" s="29"/>
      <c r="P127">
        <v>0</v>
      </c>
      <c r="Q127">
        <f t="shared" si="34"/>
        <v>0</v>
      </c>
      <c r="R127">
        <f t="shared" si="35"/>
        <v>0</v>
      </c>
      <c r="S127">
        <f t="shared" si="36"/>
        <v>0</v>
      </c>
      <c r="T127">
        <f t="shared" si="37"/>
        <v>981</v>
      </c>
      <c r="U127">
        <f t="shared" si="38"/>
        <v>5886</v>
      </c>
      <c r="V127">
        <f t="shared" si="39"/>
        <v>11772</v>
      </c>
      <c r="W127">
        <f t="shared" si="40"/>
        <v>781673.30677290831</v>
      </c>
      <c r="X127">
        <f t="shared" si="41"/>
        <v>17366491.043203373</v>
      </c>
      <c r="Y127">
        <f t="shared" si="42"/>
        <v>4722.7207586933619</v>
      </c>
      <c r="Z127">
        <f t="shared" si="45"/>
        <v>18148164.349976283</v>
      </c>
    </row>
    <row r="128" spans="1:26" x14ac:dyDescent="0.25">
      <c r="A128" s="1">
        <v>97</v>
      </c>
      <c r="B128" s="17">
        <f t="shared" si="23"/>
        <v>12.125</v>
      </c>
      <c r="C128">
        <f t="shared" si="24"/>
        <v>7029.7233750000005</v>
      </c>
      <c r="D128">
        <f t="shared" si="25"/>
        <v>0</v>
      </c>
      <c r="E128">
        <f t="shared" si="26"/>
        <v>0</v>
      </c>
      <c r="F128">
        <f t="shared" si="27"/>
        <v>0</v>
      </c>
      <c r="G128">
        <f t="shared" si="28"/>
        <v>-613.37025000000085</v>
      </c>
      <c r="H128">
        <f t="shared" si="29"/>
        <v>24003.843750000004</v>
      </c>
      <c r="I128">
        <f t="shared" si="30"/>
        <v>35180.583679687486</v>
      </c>
      <c r="J128">
        <f t="shared" si="31"/>
        <v>3187761.4541832674</v>
      </c>
      <c r="K128">
        <f t="shared" si="32"/>
        <v>51899701.951066889</v>
      </c>
      <c r="L128">
        <f t="shared" si="33"/>
        <v>-295288.1154373028</v>
      </c>
      <c r="M128">
        <f t="shared" si="43"/>
        <v>55087463.405250154</v>
      </c>
      <c r="N128">
        <f t="shared" si="44"/>
        <v>3214883.7632740671</v>
      </c>
      <c r="O128" s="29"/>
      <c r="P128">
        <v>0</v>
      </c>
      <c r="Q128">
        <f t="shared" si="34"/>
        <v>0</v>
      </c>
      <c r="R128">
        <f t="shared" si="35"/>
        <v>0</v>
      </c>
      <c r="S128">
        <f t="shared" si="36"/>
        <v>0</v>
      </c>
      <c r="T128">
        <f t="shared" si="37"/>
        <v>981</v>
      </c>
      <c r="U128">
        <f t="shared" si="38"/>
        <v>5886</v>
      </c>
      <c r="V128">
        <f t="shared" si="39"/>
        <v>11894.625</v>
      </c>
      <c r="W128">
        <f t="shared" si="40"/>
        <v>781673.30677290831</v>
      </c>
      <c r="X128">
        <f t="shared" si="41"/>
        <v>17547391.991570074</v>
      </c>
      <c r="Y128">
        <f t="shared" si="42"/>
        <v>4722.7207586933619</v>
      </c>
      <c r="Z128">
        <f t="shared" si="45"/>
        <v>18329065.298342984</v>
      </c>
    </row>
    <row r="129" spans="1:26" x14ac:dyDescent="0.25">
      <c r="A129" s="1">
        <v>98</v>
      </c>
      <c r="B129" s="17">
        <f t="shared" si="23"/>
        <v>12.25</v>
      </c>
      <c r="C129">
        <f t="shared" si="24"/>
        <v>7102.1947500000006</v>
      </c>
      <c r="D129">
        <f t="shared" si="25"/>
        <v>0</v>
      </c>
      <c r="E129">
        <f t="shared" si="26"/>
        <v>0</v>
      </c>
      <c r="F129">
        <f t="shared" si="27"/>
        <v>0</v>
      </c>
      <c r="G129">
        <f t="shared" si="28"/>
        <v>-685.84162500000093</v>
      </c>
      <c r="H129">
        <f t="shared" si="29"/>
        <v>24003.843750000004</v>
      </c>
      <c r="I129">
        <f t="shared" si="30"/>
        <v>35099.382937499991</v>
      </c>
      <c r="J129">
        <f t="shared" si="31"/>
        <v>3187761.4541832674</v>
      </c>
      <c r="K129">
        <f t="shared" si="32"/>
        <v>51779911.604320332</v>
      </c>
      <c r="L129">
        <f t="shared" si="33"/>
        <v>-330177.21504215006</v>
      </c>
      <c r="M129">
        <f t="shared" si="43"/>
        <v>54967673.058503598</v>
      </c>
      <c r="N129">
        <f t="shared" si="44"/>
        <v>3221600.8398650629</v>
      </c>
      <c r="O129" s="29"/>
      <c r="P129">
        <v>0</v>
      </c>
      <c r="Q129">
        <f t="shared" si="34"/>
        <v>0</v>
      </c>
      <c r="R129">
        <f t="shared" si="35"/>
        <v>0</v>
      </c>
      <c r="S129">
        <f t="shared" si="36"/>
        <v>0</v>
      </c>
      <c r="T129">
        <f t="shared" si="37"/>
        <v>981</v>
      </c>
      <c r="U129">
        <f t="shared" si="38"/>
        <v>5886</v>
      </c>
      <c r="V129">
        <f t="shared" si="39"/>
        <v>12017.25</v>
      </c>
      <c r="W129">
        <f t="shared" si="40"/>
        <v>781673.30677290831</v>
      </c>
      <c r="X129">
        <f t="shared" si="41"/>
        <v>17728292.939936776</v>
      </c>
      <c r="Y129">
        <f t="shared" si="42"/>
        <v>4722.7207586933619</v>
      </c>
      <c r="Z129">
        <f t="shared" si="45"/>
        <v>18509966.246709686</v>
      </c>
    </row>
    <row r="130" spans="1:26" x14ac:dyDescent="0.25">
      <c r="A130" s="1">
        <v>99</v>
      </c>
      <c r="B130" s="17">
        <f t="shared" si="23"/>
        <v>12.375</v>
      </c>
      <c r="C130">
        <f t="shared" si="24"/>
        <v>7174.6661250000006</v>
      </c>
      <c r="D130">
        <f t="shared" si="25"/>
        <v>0</v>
      </c>
      <c r="E130">
        <f t="shared" si="26"/>
        <v>0</v>
      </c>
      <c r="F130">
        <f t="shared" si="27"/>
        <v>0</v>
      </c>
      <c r="G130">
        <f t="shared" si="28"/>
        <v>-758.31300000000101</v>
      </c>
      <c r="H130">
        <f t="shared" si="29"/>
        <v>24003.843750000004</v>
      </c>
      <c r="I130">
        <f t="shared" si="30"/>
        <v>35009.123273437493</v>
      </c>
      <c r="J130">
        <f t="shared" si="31"/>
        <v>3187761.4541832674</v>
      </c>
      <c r="K130">
        <f t="shared" si="32"/>
        <v>51646757.200013168</v>
      </c>
      <c r="L130">
        <f t="shared" si="33"/>
        <v>-365066.31464699731</v>
      </c>
      <c r="M130">
        <f t="shared" si="43"/>
        <v>54834518.654196434</v>
      </c>
      <c r="N130">
        <f t="shared" si="44"/>
        <v>3229034.905230226</v>
      </c>
      <c r="O130" s="29"/>
      <c r="P130">
        <v>0</v>
      </c>
      <c r="Q130">
        <f t="shared" si="34"/>
        <v>0</v>
      </c>
      <c r="R130">
        <f t="shared" si="35"/>
        <v>0</v>
      </c>
      <c r="S130">
        <f t="shared" si="36"/>
        <v>0</v>
      </c>
      <c r="T130">
        <f t="shared" si="37"/>
        <v>981</v>
      </c>
      <c r="U130">
        <f t="shared" si="38"/>
        <v>5886</v>
      </c>
      <c r="V130">
        <f t="shared" si="39"/>
        <v>12139.875</v>
      </c>
      <c r="W130">
        <f t="shared" si="40"/>
        <v>781673.30677290831</v>
      </c>
      <c r="X130">
        <f t="shared" si="41"/>
        <v>17909193.888303477</v>
      </c>
      <c r="Y130">
        <f t="shared" si="42"/>
        <v>4722.7207586933619</v>
      </c>
      <c r="Z130">
        <f t="shared" si="45"/>
        <v>18690867.195076387</v>
      </c>
    </row>
    <row r="131" spans="1:26" x14ac:dyDescent="0.25">
      <c r="A131" s="1">
        <v>100</v>
      </c>
      <c r="B131" s="17">
        <f t="shared" si="23"/>
        <v>12.5</v>
      </c>
      <c r="C131">
        <f t="shared" si="24"/>
        <v>7247.1375000000007</v>
      </c>
      <c r="D131">
        <f t="shared" si="25"/>
        <v>0</v>
      </c>
      <c r="E131">
        <f t="shared" si="26"/>
        <v>0</v>
      </c>
      <c r="F131">
        <f t="shared" si="27"/>
        <v>0</v>
      </c>
      <c r="G131">
        <f t="shared" si="28"/>
        <v>-830.78437500000109</v>
      </c>
      <c r="H131">
        <f t="shared" si="29"/>
        <v>24003.843750000004</v>
      </c>
      <c r="I131">
        <f t="shared" si="30"/>
        <v>34909.804687499993</v>
      </c>
      <c r="J131">
        <f t="shared" si="31"/>
        <v>3187761.4541832674</v>
      </c>
      <c r="K131">
        <f t="shared" si="32"/>
        <v>51500238.738145404</v>
      </c>
      <c r="L131">
        <f t="shared" si="33"/>
        <v>-399955.41425184457</v>
      </c>
      <c r="M131">
        <f t="shared" si="43"/>
        <v>54688000.192328669</v>
      </c>
      <c r="N131">
        <f t="shared" si="44"/>
        <v>3237176.2286930708</v>
      </c>
      <c r="O131" s="29"/>
      <c r="P131">
        <v>0</v>
      </c>
      <c r="Q131">
        <f t="shared" si="34"/>
        <v>0</v>
      </c>
      <c r="R131">
        <f t="shared" si="35"/>
        <v>0</v>
      </c>
      <c r="S131">
        <f t="shared" si="36"/>
        <v>0</v>
      </c>
      <c r="T131">
        <f t="shared" si="37"/>
        <v>981</v>
      </c>
      <c r="U131">
        <f t="shared" si="38"/>
        <v>5886</v>
      </c>
      <c r="V131">
        <f t="shared" si="39"/>
        <v>12262.5</v>
      </c>
      <c r="W131">
        <f t="shared" si="40"/>
        <v>781673.30677290831</v>
      </c>
      <c r="X131">
        <f t="shared" si="41"/>
        <v>18090094.836670179</v>
      </c>
      <c r="Y131">
        <f t="shared" si="42"/>
        <v>4722.7207586933619</v>
      </c>
      <c r="Z131">
        <f t="shared" si="45"/>
        <v>18871768.143443089</v>
      </c>
    </row>
    <row r="132" spans="1:26" x14ac:dyDescent="0.25">
      <c r="A132" s="1">
        <v>101</v>
      </c>
      <c r="B132" s="17">
        <f t="shared" si="23"/>
        <v>12.625</v>
      </c>
      <c r="C132">
        <f t="shared" si="24"/>
        <v>7319.6088750000008</v>
      </c>
      <c r="D132">
        <f t="shared" si="25"/>
        <v>0</v>
      </c>
      <c r="E132">
        <f t="shared" si="26"/>
        <v>0</v>
      </c>
      <c r="F132">
        <f t="shared" si="27"/>
        <v>0</v>
      </c>
      <c r="G132">
        <f t="shared" si="28"/>
        <v>-903.25575000000117</v>
      </c>
      <c r="H132">
        <f t="shared" si="29"/>
        <v>24003.843750000004</v>
      </c>
      <c r="I132">
        <f t="shared" si="30"/>
        <v>34801.427179687482</v>
      </c>
      <c r="J132">
        <f t="shared" si="31"/>
        <v>3187761.4541832674</v>
      </c>
      <c r="K132">
        <f t="shared" si="32"/>
        <v>51340356.218717046</v>
      </c>
      <c r="L132">
        <f t="shared" si="33"/>
        <v>-434844.51385669183</v>
      </c>
      <c r="M132">
        <f t="shared" si="43"/>
        <v>54528117.672900312</v>
      </c>
      <c r="N132">
        <f t="shared" si="44"/>
        <v>3246014.3546851818</v>
      </c>
      <c r="O132" s="29"/>
      <c r="P132">
        <v>0</v>
      </c>
      <c r="Q132">
        <f t="shared" si="34"/>
        <v>0</v>
      </c>
      <c r="R132">
        <f t="shared" si="35"/>
        <v>0</v>
      </c>
      <c r="S132">
        <f t="shared" si="36"/>
        <v>0</v>
      </c>
      <c r="T132">
        <f t="shared" si="37"/>
        <v>981</v>
      </c>
      <c r="U132">
        <f t="shared" si="38"/>
        <v>5886</v>
      </c>
      <c r="V132">
        <f t="shared" si="39"/>
        <v>12385.125</v>
      </c>
      <c r="W132">
        <f t="shared" si="40"/>
        <v>781673.30677290831</v>
      </c>
      <c r="X132">
        <f t="shared" si="41"/>
        <v>18270995.785036881</v>
      </c>
      <c r="Y132">
        <f t="shared" si="42"/>
        <v>4722.7207586933619</v>
      </c>
      <c r="Z132">
        <f t="shared" si="45"/>
        <v>19052669.091809791</v>
      </c>
    </row>
    <row r="133" spans="1:26" x14ac:dyDescent="0.25">
      <c r="A133" s="1">
        <v>102</v>
      </c>
      <c r="B133" s="17">
        <f t="shared" si="23"/>
        <v>12.75</v>
      </c>
      <c r="C133">
        <f t="shared" si="24"/>
        <v>7392.08025</v>
      </c>
      <c r="D133">
        <f t="shared" si="25"/>
        <v>0</v>
      </c>
      <c r="E133">
        <f t="shared" si="26"/>
        <v>0</v>
      </c>
      <c r="F133">
        <f t="shared" si="27"/>
        <v>0</v>
      </c>
      <c r="G133">
        <f t="shared" si="28"/>
        <v>-975.72712500000034</v>
      </c>
      <c r="H133">
        <f t="shared" si="29"/>
        <v>24003.843750000004</v>
      </c>
      <c r="I133">
        <f t="shared" si="30"/>
        <v>34683.99074999999</v>
      </c>
      <c r="J133">
        <f t="shared" si="31"/>
        <v>3187761.4541832674</v>
      </c>
      <c r="K133">
        <f t="shared" si="32"/>
        <v>51167109.641728118</v>
      </c>
      <c r="L133">
        <f t="shared" si="33"/>
        <v>-469733.61346153868</v>
      </c>
      <c r="M133">
        <f t="shared" si="43"/>
        <v>54354871.095911384</v>
      </c>
      <c r="N133">
        <f t="shared" si="44"/>
        <v>3255538.1646550409</v>
      </c>
      <c r="O133" s="29"/>
      <c r="P133">
        <v>0</v>
      </c>
      <c r="Q133">
        <f t="shared" si="34"/>
        <v>0</v>
      </c>
      <c r="R133">
        <f t="shared" si="35"/>
        <v>0</v>
      </c>
      <c r="S133">
        <f t="shared" si="36"/>
        <v>0</v>
      </c>
      <c r="T133">
        <f t="shared" si="37"/>
        <v>981</v>
      </c>
      <c r="U133">
        <f t="shared" si="38"/>
        <v>5886</v>
      </c>
      <c r="V133">
        <f t="shared" si="39"/>
        <v>12507.75</v>
      </c>
      <c r="W133">
        <f t="shared" si="40"/>
        <v>781673.30677290831</v>
      </c>
      <c r="X133">
        <f t="shared" si="41"/>
        <v>18451896.733403582</v>
      </c>
      <c r="Y133">
        <f t="shared" si="42"/>
        <v>4722.7207586933619</v>
      </c>
      <c r="Z133">
        <f t="shared" si="45"/>
        <v>19233570.040176492</v>
      </c>
    </row>
    <row r="134" spans="1:26" x14ac:dyDescent="0.25">
      <c r="A134" s="1">
        <v>103</v>
      </c>
      <c r="B134" s="17">
        <f t="shared" si="23"/>
        <v>12.875</v>
      </c>
      <c r="C134">
        <f t="shared" si="24"/>
        <v>7464.551625000001</v>
      </c>
      <c r="D134">
        <f t="shared" si="25"/>
        <v>0</v>
      </c>
      <c r="E134">
        <f t="shared" si="26"/>
        <v>0</v>
      </c>
      <c r="F134">
        <f t="shared" si="27"/>
        <v>0</v>
      </c>
      <c r="G134">
        <f t="shared" si="28"/>
        <v>-1048.1985000000013</v>
      </c>
      <c r="H134">
        <f t="shared" si="29"/>
        <v>24003.843750000004</v>
      </c>
      <c r="I134">
        <f t="shared" si="30"/>
        <v>34557.495398437488</v>
      </c>
      <c r="J134">
        <f t="shared" si="31"/>
        <v>3187761.4541832674</v>
      </c>
      <c r="K134">
        <f t="shared" si="32"/>
        <v>50980499.00717859</v>
      </c>
      <c r="L134">
        <f t="shared" si="33"/>
        <v>-504622.71306638629</v>
      </c>
      <c r="M134">
        <f t="shared" si="43"/>
        <v>54168260.461361855</v>
      </c>
      <c r="N134">
        <f t="shared" si="44"/>
        <v>3265735.9405406439</v>
      </c>
      <c r="O134" s="29"/>
      <c r="P134">
        <v>0</v>
      </c>
      <c r="Q134">
        <f t="shared" si="34"/>
        <v>0</v>
      </c>
      <c r="R134">
        <f t="shared" si="35"/>
        <v>0</v>
      </c>
      <c r="S134">
        <f t="shared" si="36"/>
        <v>0</v>
      </c>
      <c r="T134">
        <f t="shared" si="37"/>
        <v>981</v>
      </c>
      <c r="U134">
        <f t="shared" si="38"/>
        <v>5886</v>
      </c>
      <c r="V134">
        <f t="shared" si="39"/>
        <v>12630.375</v>
      </c>
      <c r="W134">
        <f t="shared" si="40"/>
        <v>781673.30677290831</v>
      </c>
      <c r="X134">
        <f t="shared" si="41"/>
        <v>18632797.681770284</v>
      </c>
      <c r="Y134">
        <f t="shared" si="42"/>
        <v>4722.7207586933619</v>
      </c>
      <c r="Z134">
        <f t="shared" si="45"/>
        <v>19414470.988543194</v>
      </c>
    </row>
    <row r="135" spans="1:26" x14ac:dyDescent="0.25">
      <c r="A135" s="1">
        <v>104</v>
      </c>
      <c r="B135" s="17">
        <f t="shared" si="23"/>
        <v>13</v>
      </c>
      <c r="C135">
        <f t="shared" si="24"/>
        <v>7537.023000000001</v>
      </c>
      <c r="D135">
        <f t="shared" si="25"/>
        <v>0</v>
      </c>
      <c r="E135">
        <f t="shared" si="26"/>
        <v>0</v>
      </c>
      <c r="F135">
        <f t="shared" si="27"/>
        <v>0</v>
      </c>
      <c r="G135">
        <f t="shared" si="28"/>
        <v>-1120.6698750000014</v>
      </c>
      <c r="H135">
        <f t="shared" si="29"/>
        <v>24003.843750000004</v>
      </c>
      <c r="I135">
        <f t="shared" si="30"/>
        <v>34421.94112499999</v>
      </c>
      <c r="J135">
        <f t="shared" si="31"/>
        <v>3187761.4541832674</v>
      </c>
      <c r="K135">
        <f t="shared" si="32"/>
        <v>50780524.315068483</v>
      </c>
      <c r="L135">
        <f t="shared" si="33"/>
        <v>-539511.81267123355</v>
      </c>
      <c r="M135">
        <f t="shared" si="43"/>
        <v>53968285.769251749</v>
      </c>
      <c r="N135">
        <f t="shared" si="44"/>
        <v>3276595.4290556815</v>
      </c>
      <c r="O135" s="29"/>
      <c r="P135">
        <v>0</v>
      </c>
      <c r="Q135">
        <f t="shared" si="34"/>
        <v>0</v>
      </c>
      <c r="R135">
        <f t="shared" si="35"/>
        <v>0</v>
      </c>
      <c r="S135">
        <f t="shared" si="36"/>
        <v>0</v>
      </c>
      <c r="T135">
        <f t="shared" si="37"/>
        <v>981</v>
      </c>
      <c r="U135">
        <f t="shared" si="38"/>
        <v>5886</v>
      </c>
      <c r="V135">
        <f t="shared" si="39"/>
        <v>12753</v>
      </c>
      <c r="W135">
        <f t="shared" si="40"/>
        <v>781673.30677290831</v>
      </c>
      <c r="X135">
        <f t="shared" si="41"/>
        <v>18813698.630136985</v>
      </c>
      <c r="Y135">
        <f t="shared" si="42"/>
        <v>4722.7207586933619</v>
      </c>
      <c r="Z135">
        <f t="shared" si="45"/>
        <v>19595371.936909895</v>
      </c>
    </row>
    <row r="136" spans="1:26" x14ac:dyDescent="0.25">
      <c r="A136" s="1">
        <v>105</v>
      </c>
      <c r="B136" s="17">
        <f t="shared" si="23"/>
        <v>13.125</v>
      </c>
      <c r="C136">
        <f t="shared" si="24"/>
        <v>7609.4943750000002</v>
      </c>
      <c r="D136">
        <f t="shared" si="25"/>
        <v>0</v>
      </c>
      <c r="E136">
        <f t="shared" si="26"/>
        <v>0</v>
      </c>
      <c r="F136">
        <f t="shared" si="27"/>
        <v>0</v>
      </c>
      <c r="G136">
        <f t="shared" si="28"/>
        <v>-1193.1412500000006</v>
      </c>
      <c r="H136">
        <f t="shared" si="29"/>
        <v>24003.843750000004</v>
      </c>
      <c r="I136">
        <f t="shared" si="30"/>
        <v>34277.327929687497</v>
      </c>
      <c r="J136">
        <f t="shared" si="31"/>
        <v>3187761.4541832674</v>
      </c>
      <c r="K136">
        <f t="shared" si="32"/>
        <v>50567185.565397777</v>
      </c>
      <c r="L136">
        <f t="shared" si="33"/>
        <v>-574400.91227608034</v>
      </c>
      <c r="M136">
        <f t="shared" si="43"/>
        <v>53754947.019581042</v>
      </c>
      <c r="N136">
        <f t="shared" si="44"/>
        <v>3288103.9060789086</v>
      </c>
      <c r="O136" s="29"/>
      <c r="P136">
        <v>0</v>
      </c>
      <c r="Q136">
        <f t="shared" si="34"/>
        <v>0</v>
      </c>
      <c r="R136">
        <f t="shared" si="35"/>
        <v>0</v>
      </c>
      <c r="S136">
        <f t="shared" si="36"/>
        <v>0</v>
      </c>
      <c r="T136">
        <f t="shared" si="37"/>
        <v>981</v>
      </c>
      <c r="U136">
        <f t="shared" si="38"/>
        <v>5886</v>
      </c>
      <c r="V136">
        <f t="shared" si="39"/>
        <v>12875.625</v>
      </c>
      <c r="W136">
        <f t="shared" si="40"/>
        <v>781673.30677290831</v>
      </c>
      <c r="X136">
        <f t="shared" si="41"/>
        <v>18994599.578503687</v>
      </c>
      <c r="Y136">
        <f t="shared" si="42"/>
        <v>4722.7207586933619</v>
      </c>
      <c r="Z136">
        <f t="shared" si="45"/>
        <v>19776272.885276597</v>
      </c>
    </row>
    <row r="137" spans="1:26" x14ac:dyDescent="0.25">
      <c r="A137" s="1">
        <v>106</v>
      </c>
      <c r="B137" s="17">
        <f t="shared" si="23"/>
        <v>13.25</v>
      </c>
      <c r="C137">
        <f t="shared" si="24"/>
        <v>7681.9657500000012</v>
      </c>
      <c r="D137">
        <f t="shared" si="25"/>
        <v>0</v>
      </c>
      <c r="E137">
        <f t="shared" si="26"/>
        <v>0</v>
      </c>
      <c r="F137">
        <f t="shared" si="27"/>
        <v>0</v>
      </c>
      <c r="G137">
        <f t="shared" si="28"/>
        <v>-1265.6126250000016</v>
      </c>
      <c r="H137">
        <f t="shared" si="29"/>
        <v>24003.843750000004</v>
      </c>
      <c r="I137">
        <f t="shared" si="30"/>
        <v>34123.655812499979</v>
      </c>
      <c r="J137">
        <f t="shared" si="31"/>
        <v>3187761.4541832674</v>
      </c>
      <c r="K137">
        <f t="shared" si="32"/>
        <v>50340482.758166455</v>
      </c>
      <c r="L137">
        <f t="shared" si="33"/>
        <v>-609290.01188092807</v>
      </c>
      <c r="M137">
        <f t="shared" si="43"/>
        <v>53528244.21234972</v>
      </c>
      <c r="N137">
        <f t="shared" si="44"/>
        <v>3300248.2404872729</v>
      </c>
      <c r="O137" s="29"/>
      <c r="P137">
        <v>0</v>
      </c>
      <c r="Q137">
        <f t="shared" si="34"/>
        <v>0</v>
      </c>
      <c r="R137">
        <f t="shared" si="35"/>
        <v>0</v>
      </c>
      <c r="S137">
        <f t="shared" si="36"/>
        <v>0</v>
      </c>
      <c r="T137">
        <f t="shared" si="37"/>
        <v>981</v>
      </c>
      <c r="U137">
        <f t="shared" si="38"/>
        <v>5886</v>
      </c>
      <c r="V137">
        <f t="shared" si="39"/>
        <v>12998.25</v>
      </c>
      <c r="W137">
        <f t="shared" si="40"/>
        <v>781673.30677290831</v>
      </c>
      <c r="X137">
        <f t="shared" si="41"/>
        <v>19175500.526870392</v>
      </c>
      <c r="Y137">
        <f t="shared" si="42"/>
        <v>4722.7207586933619</v>
      </c>
      <c r="Z137">
        <f t="shared" si="45"/>
        <v>19957173.833643302</v>
      </c>
    </row>
    <row r="138" spans="1:26" x14ac:dyDescent="0.25">
      <c r="A138" s="1">
        <v>107</v>
      </c>
      <c r="B138" s="17">
        <f t="shared" si="23"/>
        <v>13.375</v>
      </c>
      <c r="C138">
        <f t="shared" si="24"/>
        <v>7754.4371250000004</v>
      </c>
      <c r="D138">
        <f t="shared" si="25"/>
        <v>0</v>
      </c>
      <c r="E138">
        <f t="shared" si="26"/>
        <v>0</v>
      </c>
      <c r="F138">
        <f t="shared" si="27"/>
        <v>0</v>
      </c>
      <c r="G138">
        <f t="shared" si="28"/>
        <v>-1338.0840000000007</v>
      </c>
      <c r="H138">
        <f t="shared" si="29"/>
        <v>24003.843750000004</v>
      </c>
      <c r="I138">
        <f t="shared" si="30"/>
        <v>33960.924773437488</v>
      </c>
      <c r="J138">
        <f t="shared" si="31"/>
        <v>3187761.4541832674</v>
      </c>
      <c r="K138">
        <f t="shared" si="32"/>
        <v>50100415.893374592</v>
      </c>
      <c r="L138">
        <f t="shared" si="33"/>
        <v>-644179.11148577486</v>
      </c>
      <c r="M138">
        <f t="shared" si="43"/>
        <v>53288177.347557858</v>
      </c>
      <c r="N138">
        <f t="shared" si="44"/>
        <v>3313014.956833092</v>
      </c>
      <c r="O138" s="29"/>
      <c r="P138">
        <v>0</v>
      </c>
      <c r="Q138">
        <f t="shared" si="34"/>
        <v>0</v>
      </c>
      <c r="R138">
        <f t="shared" si="35"/>
        <v>0</v>
      </c>
      <c r="S138">
        <f t="shared" si="36"/>
        <v>0</v>
      </c>
      <c r="T138">
        <f t="shared" si="37"/>
        <v>981</v>
      </c>
      <c r="U138">
        <f t="shared" si="38"/>
        <v>5886</v>
      </c>
      <c r="V138">
        <f t="shared" si="39"/>
        <v>13120.875</v>
      </c>
      <c r="W138">
        <f t="shared" si="40"/>
        <v>781673.30677290831</v>
      </c>
      <c r="X138">
        <f t="shared" si="41"/>
        <v>19356401.475237094</v>
      </c>
      <c r="Y138">
        <f t="shared" si="42"/>
        <v>4722.7207586933619</v>
      </c>
      <c r="Z138">
        <f t="shared" si="45"/>
        <v>20138074.782010004</v>
      </c>
    </row>
    <row r="139" spans="1:26" x14ac:dyDescent="0.25">
      <c r="A139" s="1">
        <v>108</v>
      </c>
      <c r="B139" s="17">
        <f t="shared" si="23"/>
        <v>13.5</v>
      </c>
      <c r="C139">
        <f t="shared" si="24"/>
        <v>7826.9085000000005</v>
      </c>
      <c r="D139">
        <f t="shared" si="25"/>
        <v>0</v>
      </c>
      <c r="E139">
        <f t="shared" si="26"/>
        <v>0</v>
      </c>
      <c r="F139">
        <f t="shared" si="27"/>
        <v>0</v>
      </c>
      <c r="G139">
        <f t="shared" si="28"/>
        <v>-1410.5553750000008</v>
      </c>
      <c r="H139">
        <f t="shared" si="29"/>
        <v>24003.843750000004</v>
      </c>
      <c r="I139">
        <f t="shared" si="30"/>
        <v>33789.134812499993</v>
      </c>
      <c r="J139">
        <f t="shared" si="31"/>
        <v>3187761.4541832674</v>
      </c>
      <c r="K139">
        <f t="shared" si="32"/>
        <v>49846984.971022122</v>
      </c>
      <c r="L139">
        <f t="shared" si="33"/>
        <v>-679068.21109062212</v>
      </c>
      <c r="M139">
        <f t="shared" si="43"/>
        <v>53034746.425205387</v>
      </c>
      <c r="N139">
        <f t="shared" si="44"/>
        <v>3326390.296331577</v>
      </c>
      <c r="O139" s="29"/>
      <c r="P139">
        <v>0</v>
      </c>
      <c r="Q139">
        <f t="shared" si="34"/>
        <v>0</v>
      </c>
      <c r="R139">
        <f t="shared" si="35"/>
        <v>0</v>
      </c>
      <c r="S139">
        <f t="shared" si="36"/>
        <v>0</v>
      </c>
      <c r="T139">
        <f t="shared" si="37"/>
        <v>981</v>
      </c>
      <c r="U139">
        <f t="shared" si="38"/>
        <v>5886</v>
      </c>
      <c r="V139">
        <f t="shared" si="39"/>
        <v>13243.5</v>
      </c>
      <c r="W139">
        <f t="shared" si="40"/>
        <v>781673.30677290831</v>
      </c>
      <c r="X139">
        <f t="shared" si="41"/>
        <v>19537302.423603792</v>
      </c>
      <c r="Y139">
        <f t="shared" si="42"/>
        <v>4722.7207586933619</v>
      </c>
      <c r="Z139">
        <f t="shared" si="45"/>
        <v>20318975.730376702</v>
      </c>
    </row>
    <row r="140" spans="1:26" x14ac:dyDescent="0.25">
      <c r="A140" s="1">
        <v>109</v>
      </c>
      <c r="B140" s="17">
        <f t="shared" si="23"/>
        <v>13.625</v>
      </c>
      <c r="C140">
        <f t="shared" si="24"/>
        <v>7899.3798750000014</v>
      </c>
      <c r="D140">
        <f t="shared" si="25"/>
        <v>0</v>
      </c>
      <c r="E140">
        <f t="shared" si="26"/>
        <v>0</v>
      </c>
      <c r="F140">
        <f t="shared" si="27"/>
        <v>0</v>
      </c>
      <c r="G140">
        <f t="shared" si="28"/>
        <v>-1483.0267500000018</v>
      </c>
      <c r="H140">
        <f t="shared" si="29"/>
        <v>24003.843750000004</v>
      </c>
      <c r="I140">
        <f t="shared" si="30"/>
        <v>33608.285929687489</v>
      </c>
      <c r="J140">
        <f t="shared" si="31"/>
        <v>3187761.4541832674</v>
      </c>
      <c r="K140">
        <f t="shared" si="32"/>
        <v>49580189.991109051</v>
      </c>
      <c r="L140">
        <f t="shared" si="33"/>
        <v>-713957.31069546985</v>
      </c>
      <c r="M140">
        <f t="shared" si="43"/>
        <v>52767951.445292316</v>
      </c>
      <c r="N140">
        <f t="shared" si="44"/>
        <v>3340360.2756949556</v>
      </c>
      <c r="O140" s="29"/>
      <c r="P140">
        <v>0</v>
      </c>
      <c r="Q140">
        <f t="shared" si="34"/>
        <v>0</v>
      </c>
      <c r="R140">
        <f t="shared" si="35"/>
        <v>0</v>
      </c>
      <c r="S140">
        <f t="shared" si="36"/>
        <v>0</v>
      </c>
      <c r="T140">
        <f t="shared" si="37"/>
        <v>981</v>
      </c>
      <c r="U140">
        <f t="shared" si="38"/>
        <v>5886</v>
      </c>
      <c r="V140">
        <f t="shared" si="39"/>
        <v>13366.125</v>
      </c>
      <c r="W140">
        <f t="shared" si="40"/>
        <v>781673.30677290831</v>
      </c>
      <c r="X140">
        <f t="shared" si="41"/>
        <v>19718203.371970493</v>
      </c>
      <c r="Y140">
        <f t="shared" si="42"/>
        <v>4722.7207586933619</v>
      </c>
      <c r="Z140">
        <f t="shared" si="45"/>
        <v>20499876.678743403</v>
      </c>
    </row>
    <row r="141" spans="1:26" x14ac:dyDescent="0.25">
      <c r="A141" s="1">
        <v>110</v>
      </c>
      <c r="B141" s="17">
        <f t="shared" si="23"/>
        <v>13.75</v>
      </c>
      <c r="C141">
        <f t="shared" si="24"/>
        <v>7971.8512500000006</v>
      </c>
      <c r="D141">
        <f t="shared" si="25"/>
        <v>0</v>
      </c>
      <c r="E141">
        <f t="shared" si="26"/>
        <v>0</v>
      </c>
      <c r="F141">
        <f t="shared" si="27"/>
        <v>0</v>
      </c>
      <c r="G141">
        <f t="shared" si="28"/>
        <v>-1555.498125000001</v>
      </c>
      <c r="H141">
        <f t="shared" si="29"/>
        <v>24003.843750000004</v>
      </c>
      <c r="I141">
        <f t="shared" si="30"/>
        <v>33418.378124999996</v>
      </c>
      <c r="J141">
        <f t="shared" si="31"/>
        <v>3187761.4541832674</v>
      </c>
      <c r="K141">
        <f t="shared" si="32"/>
        <v>49300030.953635402</v>
      </c>
      <c r="L141">
        <f t="shared" si="33"/>
        <v>-748846.41030031652</v>
      </c>
      <c r="M141">
        <f t="shared" si="43"/>
        <v>52487792.407818668</v>
      </c>
      <c r="N141">
        <f t="shared" si="44"/>
        <v>3354910.7434212319</v>
      </c>
      <c r="O141" s="29"/>
      <c r="P141">
        <v>0</v>
      </c>
      <c r="Q141">
        <f t="shared" si="34"/>
        <v>0</v>
      </c>
      <c r="R141">
        <f t="shared" si="35"/>
        <v>0</v>
      </c>
      <c r="S141">
        <f t="shared" si="36"/>
        <v>0</v>
      </c>
      <c r="T141">
        <f t="shared" si="37"/>
        <v>981</v>
      </c>
      <c r="U141">
        <f t="shared" si="38"/>
        <v>5886</v>
      </c>
      <c r="V141">
        <f t="shared" si="39"/>
        <v>13488.75</v>
      </c>
      <c r="W141">
        <f t="shared" si="40"/>
        <v>781673.30677290831</v>
      </c>
      <c r="X141">
        <f t="shared" si="41"/>
        <v>19899104.320337195</v>
      </c>
      <c r="Y141">
        <f t="shared" si="42"/>
        <v>4722.7207586933619</v>
      </c>
      <c r="Z141">
        <f t="shared" si="45"/>
        <v>20680777.627110105</v>
      </c>
    </row>
    <row r="142" spans="1:26" x14ac:dyDescent="0.25">
      <c r="A142" s="1">
        <v>111</v>
      </c>
      <c r="B142" s="17">
        <f t="shared" si="23"/>
        <v>13.875</v>
      </c>
      <c r="C142">
        <f t="shared" si="24"/>
        <v>8044.3226250000007</v>
      </c>
      <c r="D142">
        <f t="shared" si="25"/>
        <v>0</v>
      </c>
      <c r="E142">
        <f t="shared" si="26"/>
        <v>0</v>
      </c>
      <c r="F142">
        <f t="shared" si="27"/>
        <v>0</v>
      </c>
      <c r="G142">
        <f t="shared" si="28"/>
        <v>-1627.9695000000011</v>
      </c>
      <c r="H142">
        <f t="shared" si="29"/>
        <v>24003.843750000004</v>
      </c>
      <c r="I142">
        <f t="shared" si="30"/>
        <v>33219.411398437485</v>
      </c>
      <c r="J142">
        <f t="shared" si="31"/>
        <v>3187761.4541832674</v>
      </c>
      <c r="K142">
        <f t="shared" si="32"/>
        <v>49006507.858601131</v>
      </c>
      <c r="L142">
        <f t="shared" si="33"/>
        <v>-783735.5099051639</v>
      </c>
      <c r="M142">
        <f t="shared" si="43"/>
        <v>52194269.312784396</v>
      </c>
      <c r="N142">
        <f t="shared" si="44"/>
        <v>3370027.4332171334</v>
      </c>
      <c r="O142" s="29"/>
      <c r="P142">
        <v>0</v>
      </c>
      <c r="Q142">
        <f t="shared" si="34"/>
        <v>0</v>
      </c>
      <c r="R142">
        <f t="shared" si="35"/>
        <v>0</v>
      </c>
      <c r="S142">
        <f t="shared" si="36"/>
        <v>0</v>
      </c>
      <c r="T142">
        <f t="shared" si="37"/>
        <v>981</v>
      </c>
      <c r="U142">
        <f t="shared" si="38"/>
        <v>5886</v>
      </c>
      <c r="V142">
        <f t="shared" si="39"/>
        <v>13611.375</v>
      </c>
      <c r="W142">
        <f t="shared" si="40"/>
        <v>781673.30677290831</v>
      </c>
      <c r="X142">
        <f t="shared" si="41"/>
        <v>20080005.2687039</v>
      </c>
      <c r="Y142">
        <f t="shared" si="42"/>
        <v>4722.7207586933619</v>
      </c>
      <c r="Z142">
        <f t="shared" si="45"/>
        <v>20861678.57547681</v>
      </c>
    </row>
    <row r="143" spans="1:26" x14ac:dyDescent="0.25">
      <c r="A143" s="1">
        <v>112</v>
      </c>
      <c r="B143" s="17">
        <f t="shared" si="23"/>
        <v>14</v>
      </c>
      <c r="C143">
        <f t="shared" si="24"/>
        <v>8116.7939999999999</v>
      </c>
      <c r="D143">
        <f t="shared" si="25"/>
        <v>0</v>
      </c>
      <c r="E143">
        <f t="shared" si="26"/>
        <v>0</v>
      </c>
      <c r="F143">
        <f t="shared" si="27"/>
        <v>0</v>
      </c>
      <c r="G143">
        <f t="shared" si="28"/>
        <v>-1700.4408750000002</v>
      </c>
      <c r="H143">
        <f t="shared" si="29"/>
        <v>24003.843750000004</v>
      </c>
      <c r="I143">
        <f t="shared" si="30"/>
        <v>33011.385749999994</v>
      </c>
      <c r="J143">
        <f t="shared" si="31"/>
        <v>3187761.4541832674</v>
      </c>
      <c r="K143">
        <f t="shared" si="32"/>
        <v>48699620.706006318</v>
      </c>
      <c r="L143">
        <f t="shared" si="33"/>
        <v>-818624.60951001069</v>
      </c>
      <c r="M143">
        <f t="shared" si="43"/>
        <v>51887382.160189584</v>
      </c>
      <c r="N143">
        <f t="shared" si="44"/>
        <v>3385696.0143044572</v>
      </c>
      <c r="O143" s="29"/>
      <c r="P143">
        <v>0</v>
      </c>
      <c r="Q143">
        <f t="shared" si="34"/>
        <v>0</v>
      </c>
      <c r="R143">
        <f t="shared" si="35"/>
        <v>0</v>
      </c>
      <c r="S143">
        <f t="shared" si="36"/>
        <v>0</v>
      </c>
      <c r="T143">
        <f t="shared" si="37"/>
        <v>981</v>
      </c>
      <c r="U143">
        <f t="shared" si="38"/>
        <v>5886</v>
      </c>
      <c r="V143">
        <f t="shared" si="39"/>
        <v>13734</v>
      </c>
      <c r="W143">
        <f t="shared" si="40"/>
        <v>781673.30677290831</v>
      </c>
      <c r="X143">
        <f t="shared" si="41"/>
        <v>20260906.217070602</v>
      </c>
      <c r="Y143">
        <f t="shared" si="42"/>
        <v>4722.7207586933619</v>
      </c>
      <c r="Z143">
        <f t="shared" si="45"/>
        <v>21042579.523843512</v>
      </c>
    </row>
    <row r="144" spans="1:26" x14ac:dyDescent="0.25">
      <c r="A144" s="1">
        <v>113</v>
      </c>
      <c r="B144" s="17">
        <f t="shared" si="23"/>
        <v>14.125</v>
      </c>
      <c r="C144">
        <f t="shared" si="24"/>
        <v>8189.2653750000009</v>
      </c>
      <c r="D144">
        <f t="shared" si="25"/>
        <v>0</v>
      </c>
      <c r="E144">
        <f t="shared" si="26"/>
        <v>0</v>
      </c>
      <c r="F144">
        <f t="shared" si="27"/>
        <v>0</v>
      </c>
      <c r="G144">
        <f t="shared" si="28"/>
        <v>-1772.9122500000012</v>
      </c>
      <c r="H144">
        <f t="shared" si="29"/>
        <v>24003.843750000004</v>
      </c>
      <c r="I144">
        <f t="shared" si="30"/>
        <v>32794.301179687485</v>
      </c>
      <c r="J144">
        <f t="shared" si="31"/>
        <v>3187761.4541832674</v>
      </c>
      <c r="K144">
        <f t="shared" si="32"/>
        <v>48379369.495850876</v>
      </c>
      <c r="L144">
        <f t="shared" si="33"/>
        <v>-853513.7091148583</v>
      </c>
      <c r="M144">
        <f t="shared" si="43"/>
        <v>51567130.950034142</v>
      </c>
      <c r="N144">
        <f t="shared" si="44"/>
        <v>3401902.1384253483</v>
      </c>
      <c r="O144" s="29"/>
      <c r="P144">
        <v>0</v>
      </c>
      <c r="Q144">
        <f t="shared" si="34"/>
        <v>0</v>
      </c>
      <c r="R144">
        <f t="shared" si="35"/>
        <v>0</v>
      </c>
      <c r="S144">
        <f t="shared" si="36"/>
        <v>0</v>
      </c>
      <c r="T144">
        <f t="shared" si="37"/>
        <v>981</v>
      </c>
      <c r="U144">
        <f t="shared" si="38"/>
        <v>5886</v>
      </c>
      <c r="V144">
        <f t="shared" si="39"/>
        <v>13856.625</v>
      </c>
      <c r="W144">
        <f t="shared" si="40"/>
        <v>781673.30677290831</v>
      </c>
      <c r="X144">
        <f t="shared" si="41"/>
        <v>20441807.165437303</v>
      </c>
      <c r="Y144">
        <f t="shared" si="42"/>
        <v>4722.7207586933619</v>
      </c>
      <c r="Z144">
        <f t="shared" si="45"/>
        <v>21223480.472210214</v>
      </c>
    </row>
    <row r="145" spans="1:26" x14ac:dyDescent="0.25">
      <c r="A145" s="1">
        <v>114</v>
      </c>
      <c r="B145" s="17">
        <f t="shared" si="23"/>
        <v>14.25</v>
      </c>
      <c r="C145">
        <f t="shared" si="24"/>
        <v>8261.7367500000018</v>
      </c>
      <c r="D145">
        <f t="shared" si="25"/>
        <v>0</v>
      </c>
      <c r="E145">
        <f t="shared" si="26"/>
        <v>0</v>
      </c>
      <c r="F145">
        <f t="shared" si="27"/>
        <v>0</v>
      </c>
      <c r="G145">
        <f t="shared" si="28"/>
        <v>-1845.3836250000022</v>
      </c>
      <c r="H145">
        <f t="shared" si="29"/>
        <v>24003.843750000004</v>
      </c>
      <c r="I145">
        <f t="shared" si="30"/>
        <v>32568.157687499981</v>
      </c>
      <c r="J145">
        <f t="shared" si="31"/>
        <v>3187761.4541832674</v>
      </c>
      <c r="K145">
        <f t="shared" si="32"/>
        <v>48045754.228134856</v>
      </c>
      <c r="L145">
        <f t="shared" si="33"/>
        <v>-888402.80871970602</v>
      </c>
      <c r="M145">
        <f t="shared" si="43"/>
        <v>51233515.682318121</v>
      </c>
      <c r="N145">
        <f t="shared" si="44"/>
        <v>3418631.483423911</v>
      </c>
      <c r="O145" s="29"/>
      <c r="P145">
        <v>0</v>
      </c>
      <c r="Q145">
        <f t="shared" si="34"/>
        <v>0</v>
      </c>
      <c r="R145">
        <f t="shared" si="35"/>
        <v>0</v>
      </c>
      <c r="S145">
        <f t="shared" si="36"/>
        <v>0</v>
      </c>
      <c r="T145">
        <f t="shared" si="37"/>
        <v>981</v>
      </c>
      <c r="U145">
        <f t="shared" si="38"/>
        <v>5886</v>
      </c>
      <c r="V145">
        <f t="shared" si="39"/>
        <v>13979.25</v>
      </c>
      <c r="W145">
        <f t="shared" si="40"/>
        <v>781673.30677290831</v>
      </c>
      <c r="X145">
        <f t="shared" si="41"/>
        <v>20622708.113804005</v>
      </c>
      <c r="Y145">
        <f t="shared" si="42"/>
        <v>4722.7207586933619</v>
      </c>
      <c r="Z145">
        <f t="shared" si="45"/>
        <v>21404381.420576915</v>
      </c>
    </row>
    <row r="146" spans="1:26" x14ac:dyDescent="0.25">
      <c r="A146" s="1">
        <v>115</v>
      </c>
      <c r="B146" s="17">
        <f t="shared" si="23"/>
        <v>14.375</v>
      </c>
      <c r="C146">
        <f t="shared" si="24"/>
        <v>8334.208125000001</v>
      </c>
      <c r="D146">
        <f t="shared" si="25"/>
        <v>0</v>
      </c>
      <c r="E146">
        <f t="shared" si="26"/>
        <v>0</v>
      </c>
      <c r="F146">
        <f t="shared" si="27"/>
        <v>0</v>
      </c>
      <c r="G146">
        <f t="shared" si="28"/>
        <v>-1917.8550000000014</v>
      </c>
      <c r="H146">
        <f t="shared" si="29"/>
        <v>24003.843750000004</v>
      </c>
      <c r="I146">
        <f t="shared" si="30"/>
        <v>32332.955273437496</v>
      </c>
      <c r="J146">
        <f t="shared" si="31"/>
        <v>3187761.4541832674</v>
      </c>
      <c r="K146">
        <f t="shared" si="32"/>
        <v>47698774.902858265</v>
      </c>
      <c r="L146">
        <f t="shared" si="33"/>
        <v>-923291.90832455282</v>
      </c>
      <c r="M146">
        <f t="shared" si="43"/>
        <v>50886536.35704153</v>
      </c>
      <c r="N146">
        <f t="shared" si="44"/>
        <v>3435869.79333816</v>
      </c>
      <c r="O146" s="29"/>
      <c r="P146">
        <v>0</v>
      </c>
      <c r="Q146">
        <f t="shared" si="34"/>
        <v>0</v>
      </c>
      <c r="R146">
        <f t="shared" si="35"/>
        <v>0</v>
      </c>
      <c r="S146">
        <f t="shared" si="36"/>
        <v>0</v>
      </c>
      <c r="T146">
        <f t="shared" si="37"/>
        <v>981</v>
      </c>
      <c r="U146">
        <f t="shared" si="38"/>
        <v>5886</v>
      </c>
      <c r="V146">
        <f t="shared" si="39"/>
        <v>14101.875</v>
      </c>
      <c r="W146">
        <f t="shared" si="40"/>
        <v>781673.30677290831</v>
      </c>
      <c r="X146">
        <f t="shared" si="41"/>
        <v>20803609.062170703</v>
      </c>
      <c r="Y146">
        <f t="shared" si="42"/>
        <v>4722.7207586933619</v>
      </c>
      <c r="Z146">
        <f t="shared" si="45"/>
        <v>21585282.368943613</v>
      </c>
    </row>
    <row r="147" spans="1:26" x14ac:dyDescent="0.25">
      <c r="A147" s="1">
        <v>116</v>
      </c>
      <c r="B147" s="17">
        <f t="shared" si="23"/>
        <v>14.5</v>
      </c>
      <c r="C147">
        <f t="shared" si="24"/>
        <v>8406.6795000000002</v>
      </c>
      <c r="D147">
        <f t="shared" si="25"/>
        <v>0</v>
      </c>
      <c r="E147">
        <f t="shared" si="26"/>
        <v>0</v>
      </c>
      <c r="F147">
        <f t="shared" si="27"/>
        <v>0</v>
      </c>
      <c r="G147">
        <f t="shared" si="28"/>
        <v>-1990.3263750000006</v>
      </c>
      <c r="H147">
        <f t="shared" si="29"/>
        <v>24003.843750000004</v>
      </c>
      <c r="I147">
        <f t="shared" si="30"/>
        <v>32088.693937499986</v>
      </c>
      <c r="J147">
        <f t="shared" si="31"/>
        <v>3187761.4541832674</v>
      </c>
      <c r="K147">
        <f t="shared" si="32"/>
        <v>47338431.520021059</v>
      </c>
      <c r="L147">
        <f t="shared" si="33"/>
        <v>-958181.00792939973</v>
      </c>
      <c r="M147">
        <f t="shared" si="43"/>
        <v>50526192.974204324</v>
      </c>
      <c r="N147">
        <f t="shared" si="44"/>
        <v>3453602.9149871147</v>
      </c>
      <c r="O147" s="29"/>
      <c r="P147">
        <v>0</v>
      </c>
      <c r="Q147">
        <f t="shared" si="34"/>
        <v>0</v>
      </c>
      <c r="R147">
        <f t="shared" si="35"/>
        <v>0</v>
      </c>
      <c r="S147">
        <f t="shared" si="36"/>
        <v>0</v>
      </c>
      <c r="T147">
        <f t="shared" si="37"/>
        <v>981</v>
      </c>
      <c r="U147">
        <f t="shared" si="38"/>
        <v>5886</v>
      </c>
      <c r="V147">
        <f t="shared" si="39"/>
        <v>14224.5</v>
      </c>
      <c r="W147">
        <f t="shared" si="40"/>
        <v>781673.30677290831</v>
      </c>
      <c r="X147">
        <f t="shared" si="41"/>
        <v>20984510.010537408</v>
      </c>
      <c r="Y147">
        <f t="shared" si="42"/>
        <v>4722.7207586933619</v>
      </c>
      <c r="Z147">
        <f t="shared" si="45"/>
        <v>21766183.317310318</v>
      </c>
    </row>
    <row r="148" spans="1:26" x14ac:dyDescent="0.25">
      <c r="A148" s="1">
        <v>117</v>
      </c>
      <c r="B148" s="17">
        <f t="shared" si="23"/>
        <v>14.625</v>
      </c>
      <c r="C148">
        <f t="shared" si="24"/>
        <v>8479.1508749999994</v>
      </c>
      <c r="D148">
        <f t="shared" si="25"/>
        <v>0</v>
      </c>
      <c r="E148">
        <f t="shared" si="26"/>
        <v>0</v>
      </c>
      <c r="F148">
        <f t="shared" si="27"/>
        <v>0</v>
      </c>
      <c r="G148">
        <f t="shared" si="28"/>
        <v>-2062.7977499999997</v>
      </c>
      <c r="H148">
        <f t="shared" si="29"/>
        <v>24003.843750000004</v>
      </c>
      <c r="I148">
        <f t="shared" si="30"/>
        <v>31835.373679687495</v>
      </c>
      <c r="J148">
        <f t="shared" si="31"/>
        <v>3187761.4541832674</v>
      </c>
      <c r="K148">
        <f t="shared" si="32"/>
        <v>46964724.079623275</v>
      </c>
      <c r="L148">
        <f t="shared" si="33"/>
        <v>-993070.1075342464</v>
      </c>
      <c r="M148">
        <f t="shared" si="43"/>
        <v>50152485.53380654</v>
      </c>
      <c r="N148">
        <f t="shared" si="44"/>
        <v>3471816.8310824577</v>
      </c>
      <c r="O148" s="29"/>
      <c r="P148">
        <v>0</v>
      </c>
      <c r="Q148">
        <f t="shared" si="34"/>
        <v>0</v>
      </c>
      <c r="R148">
        <f t="shared" si="35"/>
        <v>0</v>
      </c>
      <c r="S148">
        <f t="shared" si="36"/>
        <v>0</v>
      </c>
      <c r="T148">
        <f t="shared" si="37"/>
        <v>981</v>
      </c>
      <c r="U148">
        <f t="shared" si="38"/>
        <v>5886</v>
      </c>
      <c r="V148">
        <f t="shared" si="39"/>
        <v>14347.125</v>
      </c>
      <c r="W148">
        <f t="shared" si="40"/>
        <v>781673.30677290831</v>
      </c>
      <c r="X148">
        <f t="shared" si="41"/>
        <v>21165410.95890411</v>
      </c>
      <c r="Y148">
        <f t="shared" si="42"/>
        <v>4722.7207586933619</v>
      </c>
      <c r="Z148">
        <f t="shared" si="45"/>
        <v>21947084.26567702</v>
      </c>
    </row>
    <row r="149" spans="1:26" x14ac:dyDescent="0.25">
      <c r="A149" s="1">
        <v>118</v>
      </c>
      <c r="B149" s="17">
        <f t="shared" si="23"/>
        <v>14.75</v>
      </c>
      <c r="C149">
        <f t="shared" si="24"/>
        <v>8551.6222500000003</v>
      </c>
      <c r="D149">
        <f t="shared" si="25"/>
        <v>0</v>
      </c>
      <c r="E149">
        <f t="shared" si="26"/>
        <v>0</v>
      </c>
      <c r="F149">
        <f t="shared" si="27"/>
        <v>0</v>
      </c>
      <c r="G149">
        <f t="shared" si="28"/>
        <v>-2135.2691250000007</v>
      </c>
      <c r="H149">
        <f t="shared" si="29"/>
        <v>24003.843750000004</v>
      </c>
      <c r="I149">
        <f t="shared" si="30"/>
        <v>31572.994499999993</v>
      </c>
      <c r="J149">
        <f t="shared" si="31"/>
        <v>3187761.4541832674</v>
      </c>
      <c r="K149">
        <f t="shared" si="32"/>
        <v>46577652.581664898</v>
      </c>
      <c r="L149">
        <f t="shared" si="33"/>
        <v>-1027959.2071390941</v>
      </c>
      <c r="M149">
        <f t="shared" si="43"/>
        <v>49765414.035848163</v>
      </c>
      <c r="N149">
        <f t="shared" si="44"/>
        <v>3490497.6899326257</v>
      </c>
      <c r="O149" s="29"/>
      <c r="P149">
        <v>0</v>
      </c>
      <c r="Q149">
        <f t="shared" si="34"/>
        <v>0</v>
      </c>
      <c r="R149">
        <f t="shared" si="35"/>
        <v>0</v>
      </c>
      <c r="S149">
        <f t="shared" si="36"/>
        <v>0</v>
      </c>
      <c r="T149">
        <f t="shared" si="37"/>
        <v>981</v>
      </c>
      <c r="U149">
        <f t="shared" si="38"/>
        <v>5886</v>
      </c>
      <c r="V149">
        <f t="shared" si="39"/>
        <v>14469.75</v>
      </c>
      <c r="W149">
        <f t="shared" si="40"/>
        <v>781673.30677290831</v>
      </c>
      <c r="X149">
        <f t="shared" si="41"/>
        <v>21346311.907270811</v>
      </c>
      <c r="Y149">
        <f t="shared" si="42"/>
        <v>4722.7207586933619</v>
      </c>
      <c r="Z149">
        <f t="shared" si="45"/>
        <v>22127985.214043722</v>
      </c>
    </row>
    <row r="150" spans="1:26" x14ac:dyDescent="0.25">
      <c r="A150" s="1">
        <v>119</v>
      </c>
      <c r="B150" s="17">
        <f t="shared" si="23"/>
        <v>14.875</v>
      </c>
      <c r="C150">
        <f t="shared" si="24"/>
        <v>8624.0936250000013</v>
      </c>
      <c r="D150">
        <f t="shared" si="25"/>
        <v>0</v>
      </c>
      <c r="E150">
        <f t="shared" si="26"/>
        <v>0</v>
      </c>
      <c r="F150">
        <f t="shared" si="27"/>
        <v>0</v>
      </c>
      <c r="G150">
        <f t="shared" si="28"/>
        <v>-2207.7405000000017</v>
      </c>
      <c r="H150">
        <f t="shared" si="29"/>
        <v>24003.843750000004</v>
      </c>
      <c r="I150">
        <f t="shared" si="30"/>
        <v>31301.556398437489</v>
      </c>
      <c r="J150">
        <f t="shared" si="31"/>
        <v>3187761.4541832674</v>
      </c>
      <c r="K150">
        <f t="shared" si="32"/>
        <v>46177217.02614592</v>
      </c>
      <c r="L150">
        <f t="shared" si="33"/>
        <v>-1062848.3067439417</v>
      </c>
      <c r="M150">
        <f t="shared" si="43"/>
        <v>49364978.480329186</v>
      </c>
      <c r="N150">
        <f t="shared" si="44"/>
        <v>3509631.831839487</v>
      </c>
      <c r="O150" s="29"/>
      <c r="P150">
        <v>0</v>
      </c>
      <c r="Q150">
        <f t="shared" si="34"/>
        <v>0</v>
      </c>
      <c r="R150">
        <f t="shared" si="35"/>
        <v>0</v>
      </c>
      <c r="S150">
        <f t="shared" si="36"/>
        <v>0</v>
      </c>
      <c r="T150">
        <f t="shared" si="37"/>
        <v>981</v>
      </c>
      <c r="U150">
        <f t="shared" si="38"/>
        <v>5886</v>
      </c>
      <c r="V150">
        <f t="shared" si="39"/>
        <v>14592.375</v>
      </c>
      <c r="W150">
        <f t="shared" si="40"/>
        <v>781673.30677290831</v>
      </c>
      <c r="X150">
        <f t="shared" si="41"/>
        <v>21527212.855637513</v>
      </c>
      <c r="Y150">
        <f t="shared" si="42"/>
        <v>4722.7207586933619</v>
      </c>
      <c r="Z150">
        <f t="shared" si="45"/>
        <v>22308886.162410423</v>
      </c>
    </row>
    <row r="151" spans="1:26" x14ac:dyDescent="0.25">
      <c r="A151" s="1">
        <v>120</v>
      </c>
      <c r="B151" s="17">
        <f t="shared" si="23"/>
        <v>15</v>
      </c>
      <c r="C151">
        <f t="shared" si="24"/>
        <v>8696.5650000000005</v>
      </c>
      <c r="D151">
        <f t="shared" si="25"/>
        <v>0</v>
      </c>
      <c r="E151">
        <f t="shared" si="26"/>
        <v>0</v>
      </c>
      <c r="F151">
        <f t="shared" si="27"/>
        <v>3924</v>
      </c>
      <c r="G151">
        <f t="shared" si="28"/>
        <v>-6204.2118750000009</v>
      </c>
      <c r="H151">
        <f t="shared" si="29"/>
        <v>24003.843750000004</v>
      </c>
      <c r="I151">
        <f t="shared" si="30"/>
        <v>31021.059374999997</v>
      </c>
      <c r="J151">
        <f t="shared" si="31"/>
        <v>3187761.4541832674</v>
      </c>
      <c r="K151">
        <f t="shared" si="32"/>
        <v>45763417.413066387</v>
      </c>
      <c r="L151">
        <f t="shared" si="33"/>
        <v>-2986825.7098261332</v>
      </c>
      <c r="M151">
        <f t="shared" si="43"/>
        <v>48951178.867249653</v>
      </c>
      <c r="N151">
        <f t="shared" si="44"/>
        <v>4979376.7901631203</v>
      </c>
      <c r="O151" s="29"/>
      <c r="P151">
        <v>0</v>
      </c>
      <c r="Q151">
        <f t="shared" si="34"/>
        <v>0</v>
      </c>
      <c r="R151">
        <f t="shared" si="35"/>
        <v>0</v>
      </c>
      <c r="S151">
        <f t="shared" si="36"/>
        <v>3924</v>
      </c>
      <c r="T151">
        <f t="shared" si="37"/>
        <v>-2943</v>
      </c>
      <c r="U151">
        <f t="shared" si="38"/>
        <v>5886</v>
      </c>
      <c r="V151">
        <f t="shared" si="39"/>
        <v>14715</v>
      </c>
      <c r="W151">
        <f t="shared" si="40"/>
        <v>781673.30677290831</v>
      </c>
      <c r="X151">
        <f t="shared" si="41"/>
        <v>21708113.804004215</v>
      </c>
      <c r="Y151">
        <f t="shared" si="42"/>
        <v>-14168.162276080084</v>
      </c>
      <c r="Z151">
        <f t="shared" si="45"/>
        <v>22489787.110777125</v>
      </c>
    </row>
    <row r="152" spans="1:26" x14ac:dyDescent="0.25">
      <c r="A152" s="1">
        <v>121</v>
      </c>
      <c r="B152" s="17">
        <f t="shared" si="23"/>
        <v>15.125</v>
      </c>
      <c r="C152">
        <f t="shared" si="24"/>
        <v>8769.0363750000015</v>
      </c>
      <c r="D152">
        <f t="shared" si="25"/>
        <v>0</v>
      </c>
      <c r="E152">
        <f t="shared" si="26"/>
        <v>0</v>
      </c>
      <c r="F152">
        <f t="shared" si="27"/>
        <v>3924</v>
      </c>
      <c r="G152">
        <f t="shared" si="28"/>
        <v>-6276.6832500000019</v>
      </c>
      <c r="H152">
        <f t="shared" si="29"/>
        <v>24003.843750000004</v>
      </c>
      <c r="I152">
        <f t="shared" si="30"/>
        <v>30241.00342968748</v>
      </c>
      <c r="J152">
        <f t="shared" si="31"/>
        <v>3187761.4541832674</v>
      </c>
      <c r="K152">
        <f t="shared" si="32"/>
        <v>44612649.948959395</v>
      </c>
      <c r="L152">
        <f t="shared" si="33"/>
        <v>-3021714.8094309811</v>
      </c>
      <c r="M152">
        <f t="shared" si="43"/>
        <v>47800411.403142661</v>
      </c>
      <c r="N152">
        <f t="shared" si="44"/>
        <v>5010196.8953829501</v>
      </c>
      <c r="O152" s="29"/>
      <c r="P152">
        <v>0</v>
      </c>
      <c r="Q152">
        <f t="shared" si="34"/>
        <v>0</v>
      </c>
      <c r="R152">
        <f t="shared" si="35"/>
        <v>0</v>
      </c>
      <c r="S152">
        <f t="shared" si="36"/>
        <v>3924</v>
      </c>
      <c r="T152">
        <f t="shared" si="37"/>
        <v>-2943</v>
      </c>
      <c r="U152">
        <f t="shared" si="38"/>
        <v>5886</v>
      </c>
      <c r="V152">
        <f t="shared" si="39"/>
        <v>14347.125</v>
      </c>
      <c r="W152">
        <f t="shared" si="40"/>
        <v>781673.30677290831</v>
      </c>
      <c r="X152">
        <f t="shared" si="41"/>
        <v>21165410.95890411</v>
      </c>
      <c r="Y152">
        <f t="shared" si="42"/>
        <v>-14168.162276080084</v>
      </c>
      <c r="Z152">
        <f t="shared" si="45"/>
        <v>21947084.26567702</v>
      </c>
    </row>
    <row r="153" spans="1:26" x14ac:dyDescent="0.25">
      <c r="A153" s="1">
        <v>122</v>
      </c>
      <c r="B153" s="17">
        <f t="shared" si="23"/>
        <v>15.25</v>
      </c>
      <c r="C153">
        <f t="shared" si="24"/>
        <v>8841.5077500000007</v>
      </c>
      <c r="D153">
        <f t="shared" si="25"/>
        <v>0</v>
      </c>
      <c r="E153">
        <f t="shared" si="26"/>
        <v>0</v>
      </c>
      <c r="F153">
        <f t="shared" si="27"/>
        <v>3924</v>
      </c>
      <c r="G153">
        <f t="shared" si="28"/>
        <v>-6349.154625000001</v>
      </c>
      <c r="H153">
        <f t="shared" si="29"/>
        <v>24003.843750000004</v>
      </c>
      <c r="I153">
        <f t="shared" si="30"/>
        <v>29451.888562499982</v>
      </c>
      <c r="J153">
        <f t="shared" si="31"/>
        <v>3187761.4541832674</v>
      </c>
      <c r="K153">
        <f t="shared" si="32"/>
        <v>43448518.427291863</v>
      </c>
      <c r="L153">
        <f t="shared" si="33"/>
        <v>-3056603.909035828</v>
      </c>
      <c r="M153">
        <f t="shared" si="43"/>
        <v>46636279.881475128</v>
      </c>
      <c r="N153">
        <f t="shared" si="44"/>
        <v>5041094.5627750624</v>
      </c>
      <c r="O153" s="29"/>
      <c r="P153">
        <v>0</v>
      </c>
      <c r="Q153">
        <f t="shared" si="34"/>
        <v>0</v>
      </c>
      <c r="R153">
        <f t="shared" si="35"/>
        <v>0</v>
      </c>
      <c r="S153">
        <f t="shared" si="36"/>
        <v>3924</v>
      </c>
      <c r="T153">
        <f t="shared" si="37"/>
        <v>-2943</v>
      </c>
      <c r="U153">
        <f t="shared" si="38"/>
        <v>5886</v>
      </c>
      <c r="V153">
        <f t="shared" si="39"/>
        <v>13979.25</v>
      </c>
      <c r="W153">
        <f t="shared" si="40"/>
        <v>781673.30677290831</v>
      </c>
      <c r="X153">
        <f t="shared" si="41"/>
        <v>20622708.113804005</v>
      </c>
      <c r="Y153">
        <f t="shared" si="42"/>
        <v>-14168.162276080084</v>
      </c>
      <c r="Z153">
        <f t="shared" si="45"/>
        <v>21404381.420576915</v>
      </c>
    </row>
    <row r="154" spans="1:26" x14ac:dyDescent="0.25">
      <c r="A154" s="1">
        <v>123</v>
      </c>
      <c r="B154" s="17">
        <f t="shared" si="23"/>
        <v>15.375</v>
      </c>
      <c r="C154">
        <f t="shared" si="24"/>
        <v>8913.9791249999998</v>
      </c>
      <c r="D154">
        <f t="shared" si="25"/>
        <v>0</v>
      </c>
      <c r="E154">
        <f t="shared" si="26"/>
        <v>0</v>
      </c>
      <c r="F154">
        <f t="shared" si="27"/>
        <v>3924</v>
      </c>
      <c r="G154">
        <f t="shared" si="28"/>
        <v>-6421.6260000000002</v>
      </c>
      <c r="H154">
        <f t="shared" si="29"/>
        <v>24003.843750000004</v>
      </c>
      <c r="I154">
        <f t="shared" si="30"/>
        <v>28653.714773437488</v>
      </c>
      <c r="J154">
        <f t="shared" si="31"/>
        <v>3187761.4541832674</v>
      </c>
      <c r="K154">
        <f t="shared" si="32"/>
        <v>42271022.848063737</v>
      </c>
      <c r="L154">
        <f t="shared" si="33"/>
        <v>-3091493.0086406749</v>
      </c>
      <c r="M154">
        <f t="shared" si="43"/>
        <v>45458784.302247003</v>
      </c>
      <c r="N154">
        <f t="shared" si="44"/>
        <v>5072067.7253233744</v>
      </c>
      <c r="O154" s="29"/>
      <c r="P154">
        <v>0</v>
      </c>
      <c r="Q154">
        <f t="shared" si="34"/>
        <v>0</v>
      </c>
      <c r="R154">
        <f t="shared" si="35"/>
        <v>0</v>
      </c>
      <c r="S154">
        <f t="shared" si="36"/>
        <v>3924</v>
      </c>
      <c r="T154">
        <f t="shared" si="37"/>
        <v>-2943</v>
      </c>
      <c r="U154">
        <f t="shared" si="38"/>
        <v>5886</v>
      </c>
      <c r="V154">
        <f t="shared" si="39"/>
        <v>13611.375</v>
      </c>
      <c r="W154">
        <f t="shared" si="40"/>
        <v>781673.30677290831</v>
      </c>
      <c r="X154">
        <f t="shared" si="41"/>
        <v>20080005.2687039</v>
      </c>
      <c r="Y154">
        <f t="shared" si="42"/>
        <v>-14168.162276080084</v>
      </c>
      <c r="Z154">
        <f t="shared" si="45"/>
        <v>20861678.57547681</v>
      </c>
    </row>
    <row r="155" spans="1:26" x14ac:dyDescent="0.25">
      <c r="A155" s="1">
        <v>124</v>
      </c>
      <c r="B155" s="17">
        <f t="shared" si="23"/>
        <v>15.5</v>
      </c>
      <c r="C155">
        <f t="shared" si="24"/>
        <v>8986.4505000000008</v>
      </c>
      <c r="D155">
        <f t="shared" si="25"/>
        <v>0</v>
      </c>
      <c r="E155">
        <f t="shared" si="26"/>
        <v>0</v>
      </c>
      <c r="F155">
        <f t="shared" si="27"/>
        <v>3924</v>
      </c>
      <c r="G155">
        <f t="shared" si="28"/>
        <v>-6494.0973750000012</v>
      </c>
      <c r="H155">
        <f t="shared" si="29"/>
        <v>24003.843750000004</v>
      </c>
      <c r="I155">
        <f t="shared" si="30"/>
        <v>27846.482062499985</v>
      </c>
      <c r="J155">
        <f t="shared" si="31"/>
        <v>3187761.4541832674</v>
      </c>
      <c r="K155">
        <f t="shared" si="32"/>
        <v>41080163.211275004</v>
      </c>
      <c r="L155">
        <f t="shared" si="33"/>
        <v>-3126382.1082455222</v>
      </c>
      <c r="M155">
        <f t="shared" si="43"/>
        <v>44267924.665458269</v>
      </c>
      <c r="N155">
        <f t="shared" si="44"/>
        <v>5103114.3840247076</v>
      </c>
      <c r="O155" s="29"/>
      <c r="P155">
        <v>0</v>
      </c>
      <c r="Q155">
        <f t="shared" si="34"/>
        <v>0</v>
      </c>
      <c r="R155">
        <f t="shared" si="35"/>
        <v>0</v>
      </c>
      <c r="S155">
        <f t="shared" si="36"/>
        <v>3924</v>
      </c>
      <c r="T155">
        <f t="shared" si="37"/>
        <v>-2943</v>
      </c>
      <c r="U155">
        <f t="shared" si="38"/>
        <v>5886</v>
      </c>
      <c r="V155">
        <f t="shared" si="39"/>
        <v>13243.5</v>
      </c>
      <c r="W155">
        <f t="shared" si="40"/>
        <v>781673.30677290831</v>
      </c>
      <c r="X155">
        <f t="shared" si="41"/>
        <v>19537302.423603792</v>
      </c>
      <c r="Y155">
        <f t="shared" si="42"/>
        <v>-14168.162276080084</v>
      </c>
      <c r="Z155">
        <f t="shared" si="45"/>
        <v>20318975.730376702</v>
      </c>
    </row>
    <row r="156" spans="1:26" x14ac:dyDescent="0.25">
      <c r="A156" s="1">
        <v>125</v>
      </c>
      <c r="B156" s="17">
        <f t="shared" si="23"/>
        <v>15.625</v>
      </c>
      <c r="C156">
        <f t="shared" si="24"/>
        <v>9058.921875</v>
      </c>
      <c r="D156">
        <f t="shared" si="25"/>
        <v>0</v>
      </c>
      <c r="E156">
        <f t="shared" si="26"/>
        <v>0</v>
      </c>
      <c r="F156">
        <f t="shared" si="27"/>
        <v>3924</v>
      </c>
      <c r="G156">
        <f t="shared" si="28"/>
        <v>-6566.5687500000004</v>
      </c>
      <c r="H156">
        <f t="shared" si="29"/>
        <v>24003.843750000004</v>
      </c>
      <c r="I156">
        <f t="shared" si="30"/>
        <v>27030.1904296875</v>
      </c>
      <c r="J156">
        <f t="shared" si="31"/>
        <v>3187761.4541832674</v>
      </c>
      <c r="K156">
        <f t="shared" si="32"/>
        <v>39875939.516925715</v>
      </c>
      <c r="L156">
        <f t="shared" si="33"/>
        <v>-3161271.2078503692</v>
      </c>
      <c r="M156">
        <f t="shared" si="43"/>
        <v>43063700.97110898</v>
      </c>
      <c r="N156">
        <f t="shared" si="44"/>
        <v>5134232.6053345129</v>
      </c>
      <c r="O156" s="29"/>
      <c r="P156">
        <v>0</v>
      </c>
      <c r="Q156">
        <f t="shared" si="34"/>
        <v>0</v>
      </c>
      <c r="R156">
        <f t="shared" si="35"/>
        <v>0</v>
      </c>
      <c r="S156">
        <f t="shared" si="36"/>
        <v>3924</v>
      </c>
      <c r="T156">
        <f t="shared" si="37"/>
        <v>-2943</v>
      </c>
      <c r="U156">
        <f t="shared" si="38"/>
        <v>5886</v>
      </c>
      <c r="V156">
        <f t="shared" si="39"/>
        <v>12875.625</v>
      </c>
      <c r="W156">
        <f t="shared" si="40"/>
        <v>781673.30677290831</v>
      </c>
      <c r="X156">
        <f t="shared" si="41"/>
        <v>18994599.578503687</v>
      </c>
      <c r="Y156">
        <f t="shared" si="42"/>
        <v>-14168.162276080084</v>
      </c>
      <c r="Z156">
        <f t="shared" si="45"/>
        <v>19776272.885276597</v>
      </c>
    </row>
    <row r="157" spans="1:26" x14ac:dyDescent="0.25">
      <c r="A157" s="1">
        <v>126</v>
      </c>
      <c r="B157" s="17">
        <f t="shared" si="23"/>
        <v>15.75</v>
      </c>
      <c r="C157">
        <f t="shared" si="24"/>
        <v>9131.393250000001</v>
      </c>
      <c r="D157">
        <f t="shared" si="25"/>
        <v>0</v>
      </c>
      <c r="E157">
        <f t="shared" si="26"/>
        <v>0</v>
      </c>
      <c r="F157">
        <f t="shared" si="27"/>
        <v>3924</v>
      </c>
      <c r="G157">
        <f t="shared" si="28"/>
        <v>-6639.0401250000014</v>
      </c>
      <c r="H157">
        <f t="shared" si="29"/>
        <v>24003.843750000004</v>
      </c>
      <c r="I157">
        <f t="shared" si="30"/>
        <v>26204.839874999976</v>
      </c>
      <c r="J157">
        <f t="shared" si="31"/>
        <v>3187761.4541832674</v>
      </c>
      <c r="K157">
        <f t="shared" si="32"/>
        <v>38658351.765015766</v>
      </c>
      <c r="L157">
        <f t="shared" si="33"/>
        <v>-3196160.3074552165</v>
      </c>
      <c r="M157">
        <f t="shared" si="43"/>
        <v>41846113.219199032</v>
      </c>
      <c r="N157">
        <f t="shared" si="44"/>
        <v>5165420.5187146217</v>
      </c>
      <c r="O157" s="29"/>
      <c r="P157">
        <v>0</v>
      </c>
      <c r="Q157">
        <f t="shared" si="34"/>
        <v>0</v>
      </c>
      <c r="R157">
        <f t="shared" si="35"/>
        <v>0</v>
      </c>
      <c r="S157">
        <f t="shared" si="36"/>
        <v>3924</v>
      </c>
      <c r="T157">
        <f t="shared" si="37"/>
        <v>-2943</v>
      </c>
      <c r="U157">
        <f t="shared" si="38"/>
        <v>5886</v>
      </c>
      <c r="V157">
        <f t="shared" si="39"/>
        <v>12507.75</v>
      </c>
      <c r="W157">
        <f t="shared" si="40"/>
        <v>781673.30677290831</v>
      </c>
      <c r="X157">
        <f t="shared" si="41"/>
        <v>18451896.733403582</v>
      </c>
      <c r="Y157">
        <f t="shared" si="42"/>
        <v>-14168.162276080084</v>
      </c>
      <c r="Z157">
        <f t="shared" si="45"/>
        <v>19233570.040176492</v>
      </c>
    </row>
    <row r="158" spans="1:26" x14ac:dyDescent="0.25">
      <c r="A158" s="1">
        <v>127</v>
      </c>
      <c r="B158" s="17">
        <f t="shared" si="23"/>
        <v>15.875</v>
      </c>
      <c r="C158">
        <f t="shared" si="24"/>
        <v>9203.8646250000002</v>
      </c>
      <c r="D158">
        <f t="shared" si="25"/>
        <v>0</v>
      </c>
      <c r="E158">
        <f t="shared" si="26"/>
        <v>0</v>
      </c>
      <c r="F158">
        <f t="shared" si="27"/>
        <v>3924</v>
      </c>
      <c r="G158">
        <f t="shared" si="28"/>
        <v>-6711.5115000000005</v>
      </c>
      <c r="H158">
        <f t="shared" si="29"/>
        <v>24003.843750000004</v>
      </c>
      <c r="I158">
        <f t="shared" si="30"/>
        <v>25370.430398437486</v>
      </c>
      <c r="J158">
        <f t="shared" si="31"/>
        <v>3187761.4541832674</v>
      </c>
      <c r="K158">
        <f t="shared" si="32"/>
        <v>37427399.955545291</v>
      </c>
      <c r="L158">
        <f t="shared" si="33"/>
        <v>-3231049.4070600634</v>
      </c>
      <c r="M158">
        <f t="shared" si="43"/>
        <v>40615161.409728557</v>
      </c>
      <c r="N158">
        <f t="shared" si="44"/>
        <v>5196676.3142790813</v>
      </c>
      <c r="O158" s="29"/>
      <c r="P158">
        <v>0</v>
      </c>
      <c r="Q158">
        <f t="shared" si="34"/>
        <v>0</v>
      </c>
      <c r="R158">
        <f t="shared" si="35"/>
        <v>0</v>
      </c>
      <c r="S158">
        <f t="shared" si="36"/>
        <v>3924</v>
      </c>
      <c r="T158">
        <f t="shared" si="37"/>
        <v>-2943</v>
      </c>
      <c r="U158">
        <f t="shared" si="38"/>
        <v>5886</v>
      </c>
      <c r="V158">
        <f t="shared" si="39"/>
        <v>12139.875</v>
      </c>
      <c r="W158">
        <f t="shared" si="40"/>
        <v>781673.30677290831</v>
      </c>
      <c r="X158">
        <f t="shared" si="41"/>
        <v>17909193.888303477</v>
      </c>
      <c r="Y158">
        <f t="shared" si="42"/>
        <v>-14168.162276080084</v>
      </c>
      <c r="Z158">
        <f t="shared" si="45"/>
        <v>18690867.195076387</v>
      </c>
    </row>
    <row r="159" spans="1:26" x14ac:dyDescent="0.25">
      <c r="A159" s="1">
        <v>128</v>
      </c>
      <c r="B159" s="17">
        <f t="shared" ref="B159:B222" si="46">length/length_division*A159</f>
        <v>16</v>
      </c>
      <c r="C159">
        <f t="shared" ref="C159:C222" si="47">sim3_mass_per_length*B159*sim3_gravity</f>
        <v>9276.3360000000011</v>
      </c>
      <c r="D159">
        <f t="shared" ref="D159:D222" si="48">IF(B159&lt;sim3_l_tx,0,sim3_ty)</f>
        <v>0</v>
      </c>
      <c r="E159">
        <f t="shared" ref="E159:E222" si="49">IF(B159&lt;sim3_l_tx,0,sim3_tx)</f>
        <v>0</v>
      </c>
      <c r="F159">
        <f t="shared" ref="F159:F222" si="50">IF(B159&lt;sim3_force_position,0,sim3_force)</f>
        <v>3924</v>
      </c>
      <c r="G159">
        <f t="shared" ref="G159:G222" si="51">sim3_ay-C159-D159-F159</f>
        <v>-6783.9828750000015</v>
      </c>
      <c r="H159">
        <f t="shared" ref="H159:H222" si="52">E159-sim3_ax</f>
        <v>24003.843750000004</v>
      </c>
      <c r="I159">
        <f t="shared" ref="I159:I222" si="53">(sim3_ay*B159) - (D159*(B159-sim3_l_tx))-(0.5*B159*C159)-(F159*(B159-force_position))</f>
        <v>24526.961999999985</v>
      </c>
      <c r="J159">
        <f t="shared" ref="J159:J222" si="54">H159/sim3_cross_section_area*10000</f>
        <v>3187761.4541832674</v>
      </c>
      <c r="K159">
        <f t="shared" ref="K159:K222" si="55">((I159*(0.5*sim3_depth_of_section))/(sim3_second_moment_x))*(100000000/1000)</f>
        <v>36183084.088514201</v>
      </c>
      <c r="L159">
        <f t="shared" ref="L159:L222" si="56">((G159*sim3_q)/(sim3_second_moment_x*sim3_thickness_web))*((100000000*1000)/1000000000)</f>
        <v>-3265938.5066649113</v>
      </c>
      <c r="M159">
        <f t="shared" si="43"/>
        <v>39370845.542697467</v>
      </c>
      <c r="N159">
        <f t="shared" si="44"/>
        <v>5227998.2405343112</v>
      </c>
      <c r="O159" s="29"/>
      <c r="P159">
        <v>0</v>
      </c>
      <c r="Q159">
        <f t="shared" ref="Q159:Q222" si="57">IF(B159&lt;sim3_l_tx_0,0,sim3_ty_0)</f>
        <v>0</v>
      </c>
      <c r="R159">
        <f t="shared" ref="R159:R222" si="58">IF(B159&lt;sim3_l_tx_0,0,sim3_tx_0)</f>
        <v>0</v>
      </c>
      <c r="S159">
        <f t="shared" ref="S159:S222" si="59">IF(B159&lt;sim3_force_position_0,0,sim3_force_0)</f>
        <v>3924</v>
      </c>
      <c r="T159">
        <f t="shared" ref="T159:T222" si="60">sim3_ay_0-P159-Q159-S159</f>
        <v>-2943</v>
      </c>
      <c r="U159">
        <f t="shared" ref="U159:U222" si="61">R159-sim3_ax_0</f>
        <v>5886</v>
      </c>
      <c r="V159">
        <f t="shared" ref="V159:V222" si="62">(sim3_ay_0*B159) - (Q159*(B159-sim3_l_tx_0))-(0.5*B159*P159)-(S159*(B159-sim3_force_position_0))</f>
        <v>11772</v>
      </c>
      <c r="W159">
        <f t="shared" ref="W159:W222" si="63">U159/sim3_cross_section_area_0*10000</f>
        <v>781673.30677290831</v>
      </c>
      <c r="X159">
        <f t="shared" ref="X159:X222" si="64">((V159*(0.5*sim3_depth_of_section_0))/(sim3_second_moment_x_0))*(100000000/1000)</f>
        <v>17366491.043203373</v>
      </c>
      <c r="Y159">
        <f t="shared" ref="Y159:Y222" si="65">((T159*sim3_q_0)/(sim3_second_moment_x_0*sim3_thickness_web_0))</f>
        <v>-14168.162276080084</v>
      </c>
      <c r="Z159">
        <f t="shared" si="45"/>
        <v>18148164.349976283</v>
      </c>
    </row>
    <row r="160" spans="1:26" x14ac:dyDescent="0.25">
      <c r="A160" s="1">
        <v>129</v>
      </c>
      <c r="B160" s="17">
        <f t="shared" si="46"/>
        <v>16.125</v>
      </c>
      <c r="C160">
        <f t="shared" si="47"/>
        <v>9348.8073750000003</v>
      </c>
      <c r="D160">
        <f t="shared" si="48"/>
        <v>0</v>
      </c>
      <c r="E160">
        <f t="shared" si="49"/>
        <v>0</v>
      </c>
      <c r="F160">
        <f t="shared" si="50"/>
        <v>3924</v>
      </c>
      <c r="G160">
        <f t="shared" si="51"/>
        <v>-6856.4542500000007</v>
      </c>
      <c r="H160">
        <f t="shared" si="52"/>
        <v>24003.843750000004</v>
      </c>
      <c r="I160">
        <f t="shared" si="53"/>
        <v>23674.434679687489</v>
      </c>
      <c r="J160">
        <f t="shared" si="54"/>
        <v>3187761.4541832674</v>
      </c>
      <c r="K160">
        <f t="shared" si="55"/>
        <v>34925404.163922533</v>
      </c>
      <c r="L160">
        <f t="shared" si="56"/>
        <v>-3300827.6062697582</v>
      </c>
      <c r="M160">
        <f t="shared" ref="M160:M223" si="66">(ABS(J160)+ABS(K160))/2+SQRT( ((ABS(J160)+ABS(K160))/2)^2 + 0 )</f>
        <v>38113165.618105799</v>
      </c>
      <c r="N160">
        <f t="shared" ref="N160:N223" si="67">(ABS(J160))/2+SQRT( ((ABS(J160))/2)^2 + (L160^2) )</f>
        <v>5259384.6022098549</v>
      </c>
      <c r="O160" s="29"/>
      <c r="P160">
        <v>0</v>
      </c>
      <c r="Q160">
        <f t="shared" si="57"/>
        <v>0</v>
      </c>
      <c r="R160">
        <f t="shared" si="58"/>
        <v>0</v>
      </c>
      <c r="S160">
        <f t="shared" si="59"/>
        <v>3924</v>
      </c>
      <c r="T160">
        <f t="shared" si="60"/>
        <v>-2943</v>
      </c>
      <c r="U160">
        <f t="shared" si="61"/>
        <v>5886</v>
      </c>
      <c r="V160">
        <f t="shared" si="62"/>
        <v>11404.125</v>
      </c>
      <c r="W160">
        <f t="shared" si="63"/>
        <v>781673.30677290831</v>
      </c>
      <c r="X160">
        <f t="shared" si="64"/>
        <v>16823788.198103268</v>
      </c>
      <c r="Y160">
        <f t="shared" si="65"/>
        <v>-14168.162276080084</v>
      </c>
      <c r="Z160">
        <f t="shared" ref="Z160:Z223" si="68">(ABS(W160)+ABS(X160))/2+SQRT( ((ABS(W160)+ABS(X160))/2)^2 + 0 )</f>
        <v>17605461.504876178</v>
      </c>
    </row>
    <row r="161" spans="1:26" x14ac:dyDescent="0.25">
      <c r="A161" s="1">
        <v>130</v>
      </c>
      <c r="B161" s="17">
        <f t="shared" si="46"/>
        <v>16.25</v>
      </c>
      <c r="C161">
        <f t="shared" si="47"/>
        <v>9421.2787500000013</v>
      </c>
      <c r="D161">
        <f t="shared" si="48"/>
        <v>0</v>
      </c>
      <c r="E161">
        <f t="shared" si="49"/>
        <v>0</v>
      </c>
      <c r="F161">
        <f t="shared" si="50"/>
        <v>3924</v>
      </c>
      <c r="G161">
        <f t="shared" si="51"/>
        <v>-6928.9256250000017</v>
      </c>
      <c r="H161">
        <f t="shared" si="52"/>
        <v>24003.843750000004</v>
      </c>
      <c r="I161">
        <f t="shared" si="53"/>
        <v>22812.848437499983</v>
      </c>
      <c r="J161">
        <f t="shared" si="54"/>
        <v>3187761.4541832674</v>
      </c>
      <c r="K161">
        <f t="shared" si="55"/>
        <v>33654360.181770258</v>
      </c>
      <c r="L161">
        <f t="shared" si="56"/>
        <v>-3335716.7058746056</v>
      </c>
      <c r="M161">
        <f t="shared" si="66"/>
        <v>36842121.635953523</v>
      </c>
      <c r="N161">
        <f t="shared" si="67"/>
        <v>5290833.7581761628</v>
      </c>
      <c r="O161" s="29"/>
      <c r="P161">
        <v>0</v>
      </c>
      <c r="Q161">
        <f t="shared" si="57"/>
        <v>0</v>
      </c>
      <c r="R161">
        <f t="shared" si="58"/>
        <v>0</v>
      </c>
      <c r="S161">
        <f t="shared" si="59"/>
        <v>3924</v>
      </c>
      <c r="T161">
        <f t="shared" si="60"/>
        <v>-2943</v>
      </c>
      <c r="U161">
        <f t="shared" si="61"/>
        <v>5886</v>
      </c>
      <c r="V161">
        <f t="shared" si="62"/>
        <v>11036.25</v>
      </c>
      <c r="W161">
        <f t="shared" si="63"/>
        <v>781673.30677290831</v>
      </c>
      <c r="X161">
        <f t="shared" si="64"/>
        <v>16281085.353003161</v>
      </c>
      <c r="Y161">
        <f t="shared" si="65"/>
        <v>-14168.162276080084</v>
      </c>
      <c r="Z161">
        <f t="shared" si="68"/>
        <v>17062758.659776069</v>
      </c>
    </row>
    <row r="162" spans="1:26" x14ac:dyDescent="0.25">
      <c r="A162" s="1">
        <v>131</v>
      </c>
      <c r="B162" s="17">
        <f t="shared" si="46"/>
        <v>16.375</v>
      </c>
      <c r="C162">
        <f t="shared" si="47"/>
        <v>9493.7501250000005</v>
      </c>
      <c r="D162">
        <f t="shared" si="48"/>
        <v>0</v>
      </c>
      <c r="E162">
        <f t="shared" si="49"/>
        <v>0</v>
      </c>
      <c r="F162">
        <f t="shared" si="50"/>
        <v>3924</v>
      </c>
      <c r="G162">
        <f t="shared" si="51"/>
        <v>-7001.3970000000008</v>
      </c>
      <c r="H162">
        <f t="shared" si="52"/>
        <v>24003.843750000004</v>
      </c>
      <c r="I162">
        <f t="shared" si="53"/>
        <v>21942.203273437481</v>
      </c>
      <c r="J162">
        <f t="shared" si="54"/>
        <v>3187761.4541832674</v>
      </c>
      <c r="K162">
        <f t="shared" si="55"/>
        <v>32369952.1420574</v>
      </c>
      <c r="L162">
        <f t="shared" si="56"/>
        <v>-3370605.8054794529</v>
      </c>
      <c r="M162">
        <f t="shared" si="66"/>
        <v>35557713.596240669</v>
      </c>
      <c r="N162">
        <f t="shared" si="67"/>
        <v>5322344.1194459088</v>
      </c>
      <c r="O162" s="29"/>
      <c r="P162">
        <v>0</v>
      </c>
      <c r="Q162">
        <f t="shared" si="57"/>
        <v>0</v>
      </c>
      <c r="R162">
        <f t="shared" si="58"/>
        <v>0</v>
      </c>
      <c r="S162">
        <f t="shared" si="59"/>
        <v>3924</v>
      </c>
      <c r="T162">
        <f t="shared" si="60"/>
        <v>-2943</v>
      </c>
      <c r="U162">
        <f t="shared" si="61"/>
        <v>5886</v>
      </c>
      <c r="V162">
        <f t="shared" si="62"/>
        <v>10668.375</v>
      </c>
      <c r="W162">
        <f t="shared" si="63"/>
        <v>781673.30677290831</v>
      </c>
      <c r="X162">
        <f t="shared" si="64"/>
        <v>15738382.507903058</v>
      </c>
      <c r="Y162">
        <f t="shared" si="65"/>
        <v>-14168.162276080084</v>
      </c>
      <c r="Z162">
        <f t="shared" si="68"/>
        <v>16520055.814675966</v>
      </c>
    </row>
    <row r="163" spans="1:26" x14ac:dyDescent="0.25">
      <c r="A163" s="1">
        <v>132</v>
      </c>
      <c r="B163" s="17">
        <f t="shared" si="46"/>
        <v>16.5</v>
      </c>
      <c r="C163">
        <f t="shared" si="47"/>
        <v>9566.2214999999997</v>
      </c>
      <c r="D163">
        <f t="shared" si="48"/>
        <v>0</v>
      </c>
      <c r="E163">
        <f t="shared" si="49"/>
        <v>0</v>
      </c>
      <c r="F163">
        <f t="shared" si="50"/>
        <v>3924</v>
      </c>
      <c r="G163">
        <f t="shared" si="51"/>
        <v>-7073.868375</v>
      </c>
      <c r="H163">
        <f t="shared" si="52"/>
        <v>24003.843750000004</v>
      </c>
      <c r="I163">
        <f t="shared" si="53"/>
        <v>21062.499187499998</v>
      </c>
      <c r="J163">
        <f t="shared" si="54"/>
        <v>3187761.4541832674</v>
      </c>
      <c r="K163">
        <f t="shared" si="55"/>
        <v>31072180.044783983</v>
      </c>
      <c r="L163">
        <f t="shared" si="56"/>
        <v>-3405494.9050842994</v>
      </c>
      <c r="M163">
        <f t="shared" si="66"/>
        <v>34259941.498967253</v>
      </c>
      <c r="N163">
        <f t="shared" si="67"/>
        <v>5353914.147255512</v>
      </c>
      <c r="O163" s="29"/>
      <c r="P163">
        <v>0</v>
      </c>
      <c r="Q163">
        <f t="shared" si="57"/>
        <v>0</v>
      </c>
      <c r="R163">
        <f t="shared" si="58"/>
        <v>0</v>
      </c>
      <c r="S163">
        <f t="shared" si="59"/>
        <v>3924</v>
      </c>
      <c r="T163">
        <f t="shared" si="60"/>
        <v>-2943</v>
      </c>
      <c r="U163">
        <f t="shared" si="61"/>
        <v>5886</v>
      </c>
      <c r="V163">
        <f t="shared" si="62"/>
        <v>10300.5</v>
      </c>
      <c r="W163">
        <f t="shared" si="63"/>
        <v>781673.30677290831</v>
      </c>
      <c r="X163">
        <f t="shared" si="64"/>
        <v>15195679.662802951</v>
      </c>
      <c r="Y163">
        <f t="shared" si="65"/>
        <v>-14168.162276080084</v>
      </c>
      <c r="Z163">
        <f t="shared" si="68"/>
        <v>15977352.96957586</v>
      </c>
    </row>
    <row r="164" spans="1:26" x14ac:dyDescent="0.25">
      <c r="A164" s="1">
        <v>133</v>
      </c>
      <c r="B164" s="17">
        <f t="shared" si="46"/>
        <v>16.625</v>
      </c>
      <c r="C164">
        <f t="shared" si="47"/>
        <v>9638.6928750000006</v>
      </c>
      <c r="D164">
        <f t="shared" si="48"/>
        <v>0</v>
      </c>
      <c r="E164">
        <f t="shared" si="49"/>
        <v>0</v>
      </c>
      <c r="F164">
        <f t="shared" si="50"/>
        <v>3924</v>
      </c>
      <c r="G164">
        <f t="shared" si="51"/>
        <v>-7146.339750000001</v>
      </c>
      <c r="H164">
        <f t="shared" si="52"/>
        <v>24003.843750000004</v>
      </c>
      <c r="I164">
        <f t="shared" si="53"/>
        <v>20173.73617968749</v>
      </c>
      <c r="J164">
        <f t="shared" si="54"/>
        <v>3187761.4541832674</v>
      </c>
      <c r="K164">
        <f t="shared" si="55"/>
        <v>29761043.889949933</v>
      </c>
      <c r="L164">
        <f t="shared" si="56"/>
        <v>-3440384.0046891468</v>
      </c>
      <c r="M164">
        <f t="shared" si="66"/>
        <v>32948805.344133198</v>
      </c>
      <c r="N164">
        <f t="shared" si="67"/>
        <v>5385542.3512236029</v>
      </c>
      <c r="O164" s="29"/>
      <c r="P164">
        <v>0</v>
      </c>
      <c r="Q164">
        <f t="shared" si="57"/>
        <v>0</v>
      </c>
      <c r="R164">
        <f t="shared" si="58"/>
        <v>0</v>
      </c>
      <c r="S164">
        <f t="shared" si="59"/>
        <v>3924</v>
      </c>
      <c r="T164">
        <f t="shared" si="60"/>
        <v>-2943</v>
      </c>
      <c r="U164">
        <f t="shared" si="61"/>
        <v>5886</v>
      </c>
      <c r="V164">
        <f t="shared" si="62"/>
        <v>9932.625</v>
      </c>
      <c r="W164">
        <f t="shared" si="63"/>
        <v>781673.30677290831</v>
      </c>
      <c r="X164">
        <f t="shared" si="64"/>
        <v>14652976.817702845</v>
      </c>
      <c r="Y164">
        <f t="shared" si="65"/>
        <v>-14168.162276080084</v>
      </c>
      <c r="Z164">
        <f t="shared" si="68"/>
        <v>15434650.124475753</v>
      </c>
    </row>
    <row r="165" spans="1:26" x14ac:dyDescent="0.25">
      <c r="A165" s="1">
        <v>134</v>
      </c>
      <c r="B165" s="17">
        <f t="shared" si="46"/>
        <v>16.75</v>
      </c>
      <c r="C165">
        <f t="shared" si="47"/>
        <v>9711.1642500000016</v>
      </c>
      <c r="D165">
        <f t="shared" si="48"/>
        <v>0</v>
      </c>
      <c r="E165">
        <f t="shared" si="49"/>
        <v>0</v>
      </c>
      <c r="F165">
        <f t="shared" si="50"/>
        <v>3924</v>
      </c>
      <c r="G165">
        <f t="shared" si="51"/>
        <v>-7218.811125000002</v>
      </c>
      <c r="H165">
        <f t="shared" si="52"/>
        <v>24003.843750000004</v>
      </c>
      <c r="I165">
        <f t="shared" si="53"/>
        <v>19275.914249999987</v>
      </c>
      <c r="J165">
        <f t="shared" si="54"/>
        <v>3187761.4541832674</v>
      </c>
      <c r="K165">
        <f t="shared" si="55"/>
        <v>28436543.677555308</v>
      </c>
      <c r="L165">
        <f t="shared" si="56"/>
        <v>-3475273.1042939946</v>
      </c>
      <c r="M165">
        <f t="shared" si="66"/>
        <v>31624305.131738573</v>
      </c>
      <c r="N165">
        <f t="shared" si="67"/>
        <v>5417227.2875832897</v>
      </c>
      <c r="O165" s="29"/>
      <c r="P165">
        <v>0</v>
      </c>
      <c r="Q165">
        <f t="shared" si="57"/>
        <v>0</v>
      </c>
      <c r="R165">
        <f t="shared" si="58"/>
        <v>0</v>
      </c>
      <c r="S165">
        <f t="shared" si="59"/>
        <v>3924</v>
      </c>
      <c r="T165">
        <f t="shared" si="60"/>
        <v>-2943</v>
      </c>
      <c r="U165">
        <f t="shared" si="61"/>
        <v>5886</v>
      </c>
      <c r="V165">
        <f t="shared" si="62"/>
        <v>9564.75</v>
      </c>
      <c r="W165">
        <f t="shared" si="63"/>
        <v>781673.30677290831</v>
      </c>
      <c r="X165">
        <f t="shared" si="64"/>
        <v>14110273.97260274</v>
      </c>
      <c r="Y165">
        <f t="shared" si="65"/>
        <v>-14168.162276080084</v>
      </c>
      <c r="Z165">
        <f t="shared" si="68"/>
        <v>14891947.279375648</v>
      </c>
    </row>
    <row r="166" spans="1:26" x14ac:dyDescent="0.25">
      <c r="A166" s="1">
        <v>135</v>
      </c>
      <c r="B166" s="17">
        <f t="shared" si="46"/>
        <v>16.875</v>
      </c>
      <c r="C166">
        <f t="shared" si="47"/>
        <v>9783.6356250000008</v>
      </c>
      <c r="D166">
        <f t="shared" si="48"/>
        <v>0</v>
      </c>
      <c r="E166">
        <f t="shared" si="49"/>
        <v>0</v>
      </c>
      <c r="F166">
        <f t="shared" si="50"/>
        <v>3924</v>
      </c>
      <c r="G166">
        <f t="shared" si="51"/>
        <v>-7291.2825000000012</v>
      </c>
      <c r="H166">
        <f t="shared" si="52"/>
        <v>24003.843750000004</v>
      </c>
      <c r="I166">
        <f t="shared" si="53"/>
        <v>18369.033398437488</v>
      </c>
      <c r="J166">
        <f t="shared" si="54"/>
        <v>3187761.4541832674</v>
      </c>
      <c r="K166">
        <f t="shared" si="55"/>
        <v>27098679.407600086</v>
      </c>
      <c r="L166">
        <f t="shared" si="56"/>
        <v>-3510162.203898841</v>
      </c>
      <c r="M166">
        <f t="shared" si="66"/>
        <v>30286440.861783355</v>
      </c>
      <c r="N166">
        <f t="shared" si="67"/>
        <v>5448967.5574852265</v>
      </c>
      <c r="O166" s="29"/>
      <c r="P166">
        <v>0</v>
      </c>
      <c r="Q166">
        <f t="shared" si="57"/>
        <v>0</v>
      </c>
      <c r="R166">
        <f t="shared" si="58"/>
        <v>0</v>
      </c>
      <c r="S166">
        <f t="shared" si="59"/>
        <v>3924</v>
      </c>
      <c r="T166">
        <f t="shared" si="60"/>
        <v>-2943</v>
      </c>
      <c r="U166">
        <f t="shared" si="61"/>
        <v>5886</v>
      </c>
      <c r="V166">
        <f t="shared" si="62"/>
        <v>9196.875</v>
      </c>
      <c r="W166">
        <f t="shared" si="63"/>
        <v>781673.30677290831</v>
      </c>
      <c r="X166">
        <f t="shared" si="64"/>
        <v>13567571.127502635</v>
      </c>
      <c r="Y166">
        <f t="shared" si="65"/>
        <v>-14168.162276080084</v>
      </c>
      <c r="Z166">
        <f t="shared" si="68"/>
        <v>14349244.434275543</v>
      </c>
    </row>
    <row r="167" spans="1:26" x14ac:dyDescent="0.25">
      <c r="A167" s="1">
        <v>136</v>
      </c>
      <c r="B167" s="17">
        <f t="shared" si="46"/>
        <v>17</v>
      </c>
      <c r="C167">
        <f t="shared" si="47"/>
        <v>9856.1070000000018</v>
      </c>
      <c r="D167">
        <f t="shared" si="48"/>
        <v>0</v>
      </c>
      <c r="E167">
        <f t="shared" si="49"/>
        <v>0</v>
      </c>
      <c r="F167">
        <f t="shared" si="50"/>
        <v>3924</v>
      </c>
      <c r="G167">
        <f t="shared" si="51"/>
        <v>-7363.7538750000022</v>
      </c>
      <c r="H167">
        <f t="shared" si="52"/>
        <v>24003.843750000004</v>
      </c>
      <c r="I167">
        <f t="shared" si="53"/>
        <v>17453.09362499998</v>
      </c>
      <c r="J167">
        <f t="shared" si="54"/>
        <v>3187761.4541832674</v>
      </c>
      <c r="K167">
        <f t="shared" si="55"/>
        <v>25747451.080084268</v>
      </c>
      <c r="L167">
        <f t="shared" si="56"/>
        <v>-3545051.3035036884</v>
      </c>
      <c r="M167">
        <f t="shared" si="66"/>
        <v>28935212.534267537</v>
      </c>
      <c r="N167">
        <f t="shared" si="67"/>
        <v>5480761.8053685799</v>
      </c>
      <c r="O167" s="29"/>
      <c r="P167">
        <v>0</v>
      </c>
      <c r="Q167">
        <f t="shared" si="57"/>
        <v>0</v>
      </c>
      <c r="R167">
        <f t="shared" si="58"/>
        <v>0</v>
      </c>
      <c r="S167">
        <f t="shared" si="59"/>
        <v>3924</v>
      </c>
      <c r="T167">
        <f t="shared" si="60"/>
        <v>-2943</v>
      </c>
      <c r="U167">
        <f t="shared" si="61"/>
        <v>5886</v>
      </c>
      <c r="V167">
        <f t="shared" si="62"/>
        <v>8829</v>
      </c>
      <c r="W167">
        <f t="shared" si="63"/>
        <v>781673.30677290831</v>
      </c>
      <c r="X167">
        <f t="shared" si="64"/>
        <v>13024868.282402528</v>
      </c>
      <c r="Y167">
        <f t="shared" si="65"/>
        <v>-14168.162276080084</v>
      </c>
      <c r="Z167">
        <f t="shared" si="68"/>
        <v>13806541.589175437</v>
      </c>
    </row>
    <row r="168" spans="1:26" x14ac:dyDescent="0.25">
      <c r="A168" s="1">
        <v>137</v>
      </c>
      <c r="B168" s="17">
        <f t="shared" si="46"/>
        <v>17.125</v>
      </c>
      <c r="C168">
        <f t="shared" si="47"/>
        <v>9928.578375000001</v>
      </c>
      <c r="D168">
        <f t="shared" si="48"/>
        <v>0</v>
      </c>
      <c r="E168">
        <f t="shared" si="49"/>
        <v>0</v>
      </c>
      <c r="F168">
        <f t="shared" si="50"/>
        <v>3924</v>
      </c>
      <c r="G168">
        <f t="shared" si="51"/>
        <v>-7436.2252500000013</v>
      </c>
      <c r="H168">
        <f t="shared" si="52"/>
        <v>24003.843750000004</v>
      </c>
      <c r="I168">
        <f t="shared" si="53"/>
        <v>16528.09492968749</v>
      </c>
      <c r="J168">
        <f t="shared" si="54"/>
        <v>3187761.4541832674</v>
      </c>
      <c r="K168">
        <f t="shared" si="55"/>
        <v>24382858.69500789</v>
      </c>
      <c r="L168">
        <f t="shared" si="56"/>
        <v>-3579940.4031085358</v>
      </c>
      <c r="M168">
        <f t="shared" si="66"/>
        <v>27570620.149191156</v>
      </c>
      <c r="N168">
        <f t="shared" si="67"/>
        <v>5512608.7173970416</v>
      </c>
      <c r="O168" s="29"/>
      <c r="P168">
        <v>0</v>
      </c>
      <c r="Q168">
        <f t="shared" si="57"/>
        <v>0</v>
      </c>
      <c r="R168">
        <f t="shared" si="58"/>
        <v>0</v>
      </c>
      <c r="S168">
        <f t="shared" si="59"/>
        <v>3924</v>
      </c>
      <c r="T168">
        <f t="shared" si="60"/>
        <v>-2943</v>
      </c>
      <c r="U168">
        <f t="shared" si="61"/>
        <v>5886</v>
      </c>
      <c r="V168">
        <f t="shared" si="62"/>
        <v>8461.125</v>
      </c>
      <c r="W168">
        <f t="shared" si="63"/>
        <v>781673.30677290831</v>
      </c>
      <c r="X168">
        <f t="shared" si="64"/>
        <v>12482165.437302424</v>
      </c>
      <c r="Y168">
        <f t="shared" si="65"/>
        <v>-14168.162276080084</v>
      </c>
      <c r="Z168">
        <f t="shared" si="68"/>
        <v>13263838.744075332</v>
      </c>
    </row>
    <row r="169" spans="1:26" x14ac:dyDescent="0.25">
      <c r="A169" s="1">
        <v>138</v>
      </c>
      <c r="B169" s="17">
        <f t="shared" si="46"/>
        <v>17.25</v>
      </c>
      <c r="C169">
        <f t="shared" si="47"/>
        <v>10001.04975</v>
      </c>
      <c r="D169">
        <f t="shared" si="48"/>
        <v>0</v>
      </c>
      <c r="E169">
        <f t="shared" si="49"/>
        <v>0</v>
      </c>
      <c r="F169">
        <f t="shared" si="50"/>
        <v>3924</v>
      </c>
      <c r="G169">
        <f t="shared" si="51"/>
        <v>-7508.6966250000005</v>
      </c>
      <c r="H169">
        <f t="shared" si="52"/>
        <v>24003.843750000004</v>
      </c>
      <c r="I169">
        <f t="shared" si="53"/>
        <v>15594.03731249999</v>
      </c>
      <c r="J169">
        <f t="shared" si="54"/>
        <v>3187761.4541832674</v>
      </c>
      <c r="K169">
        <f t="shared" si="55"/>
        <v>23004902.252370901</v>
      </c>
      <c r="L169">
        <f t="shared" si="56"/>
        <v>-3614829.5027133827</v>
      </c>
      <c r="M169">
        <f t="shared" si="66"/>
        <v>26192663.706554167</v>
      </c>
      <c r="N169">
        <f t="shared" si="67"/>
        <v>5544507.0199572649</v>
      </c>
      <c r="O169" s="29"/>
      <c r="P169">
        <v>0</v>
      </c>
      <c r="Q169">
        <f t="shared" si="57"/>
        <v>0</v>
      </c>
      <c r="R169">
        <f t="shared" si="58"/>
        <v>0</v>
      </c>
      <c r="S169">
        <f t="shared" si="59"/>
        <v>3924</v>
      </c>
      <c r="T169">
        <f t="shared" si="60"/>
        <v>-2943</v>
      </c>
      <c r="U169">
        <f t="shared" si="61"/>
        <v>5886</v>
      </c>
      <c r="V169">
        <f t="shared" si="62"/>
        <v>8093.25</v>
      </c>
      <c r="W169">
        <f t="shared" si="63"/>
        <v>781673.30677290831</v>
      </c>
      <c r="X169">
        <f t="shared" si="64"/>
        <v>11939462.592202319</v>
      </c>
      <c r="Y169">
        <f t="shared" si="65"/>
        <v>-14168.162276080084</v>
      </c>
      <c r="Z169">
        <f t="shared" si="68"/>
        <v>12721135.898975227</v>
      </c>
    </row>
    <row r="170" spans="1:26" x14ac:dyDescent="0.25">
      <c r="A170" s="1">
        <v>139</v>
      </c>
      <c r="B170" s="17">
        <f t="shared" si="46"/>
        <v>17.375</v>
      </c>
      <c r="C170">
        <f t="shared" si="47"/>
        <v>10073.521124999999</v>
      </c>
      <c r="D170">
        <f t="shared" si="48"/>
        <v>0</v>
      </c>
      <c r="E170">
        <f t="shared" si="49"/>
        <v>0</v>
      </c>
      <c r="F170">
        <f t="shared" si="50"/>
        <v>3924</v>
      </c>
      <c r="G170">
        <f t="shared" si="51"/>
        <v>-7581.1679999999997</v>
      </c>
      <c r="H170">
        <f t="shared" si="52"/>
        <v>24003.843750000004</v>
      </c>
      <c r="I170">
        <f t="shared" si="53"/>
        <v>14650.920773437509</v>
      </c>
      <c r="J170">
        <f t="shared" si="54"/>
        <v>3187761.4541832674</v>
      </c>
      <c r="K170">
        <f t="shared" si="55"/>
        <v>21613581.752173353</v>
      </c>
      <c r="L170">
        <f t="shared" si="56"/>
        <v>-3649718.6023182292</v>
      </c>
      <c r="M170">
        <f t="shared" si="66"/>
        <v>24801343.206356622</v>
      </c>
      <c r="N170">
        <f t="shared" si="67"/>
        <v>5576455.4782170765</v>
      </c>
      <c r="O170" s="29"/>
      <c r="P170">
        <v>0</v>
      </c>
      <c r="Q170">
        <f t="shared" si="57"/>
        <v>0</v>
      </c>
      <c r="R170">
        <f t="shared" si="58"/>
        <v>0</v>
      </c>
      <c r="S170">
        <f t="shared" si="59"/>
        <v>3924</v>
      </c>
      <c r="T170">
        <f t="shared" si="60"/>
        <v>-2943</v>
      </c>
      <c r="U170">
        <f t="shared" si="61"/>
        <v>5886</v>
      </c>
      <c r="V170">
        <f t="shared" si="62"/>
        <v>7725.375</v>
      </c>
      <c r="W170">
        <f t="shared" si="63"/>
        <v>781673.30677290831</v>
      </c>
      <c r="X170">
        <f t="shared" si="64"/>
        <v>11396759.747102214</v>
      </c>
      <c r="Y170">
        <f t="shared" si="65"/>
        <v>-14168.162276080084</v>
      </c>
      <c r="Z170">
        <f t="shared" si="68"/>
        <v>12178433.053875122</v>
      </c>
    </row>
    <row r="171" spans="1:26" x14ac:dyDescent="0.25">
      <c r="A171" s="1">
        <v>140</v>
      </c>
      <c r="B171" s="17">
        <f t="shared" si="46"/>
        <v>17.5</v>
      </c>
      <c r="C171">
        <f t="shared" si="47"/>
        <v>10145.9925</v>
      </c>
      <c r="D171">
        <f t="shared" si="48"/>
        <v>0</v>
      </c>
      <c r="E171">
        <f t="shared" si="49"/>
        <v>0</v>
      </c>
      <c r="F171">
        <f t="shared" si="50"/>
        <v>3924</v>
      </c>
      <c r="G171">
        <f t="shared" si="51"/>
        <v>-7653.6393750000007</v>
      </c>
      <c r="H171">
        <f t="shared" si="52"/>
        <v>24003.843750000004</v>
      </c>
      <c r="I171">
        <f t="shared" si="53"/>
        <v>13698.745312500003</v>
      </c>
      <c r="J171">
        <f t="shared" si="54"/>
        <v>3187761.4541832674</v>
      </c>
      <c r="K171">
        <f t="shared" si="55"/>
        <v>20208897.194415178</v>
      </c>
      <c r="L171">
        <f t="shared" si="56"/>
        <v>-3684607.701923077</v>
      </c>
      <c r="M171">
        <f t="shared" si="66"/>
        <v>23396658.648598447</v>
      </c>
      <c r="N171">
        <f t="shared" si="67"/>
        <v>5608452.8947410099</v>
      </c>
      <c r="O171" s="29"/>
      <c r="P171">
        <v>0</v>
      </c>
      <c r="Q171">
        <f t="shared" si="57"/>
        <v>0</v>
      </c>
      <c r="R171">
        <f t="shared" si="58"/>
        <v>0</v>
      </c>
      <c r="S171">
        <f t="shared" si="59"/>
        <v>3924</v>
      </c>
      <c r="T171">
        <f t="shared" si="60"/>
        <v>-2943</v>
      </c>
      <c r="U171">
        <f t="shared" si="61"/>
        <v>5886</v>
      </c>
      <c r="V171">
        <f t="shared" si="62"/>
        <v>7357.5</v>
      </c>
      <c r="W171">
        <f t="shared" si="63"/>
        <v>781673.30677290831</v>
      </c>
      <c r="X171">
        <f t="shared" si="64"/>
        <v>10854056.902002107</v>
      </c>
      <c r="Y171">
        <f t="shared" si="65"/>
        <v>-14168.162276080084</v>
      </c>
      <c r="Z171">
        <f t="shared" si="68"/>
        <v>11635730.208775016</v>
      </c>
    </row>
    <row r="172" spans="1:26" x14ac:dyDescent="0.25">
      <c r="A172" s="1">
        <v>141</v>
      </c>
      <c r="B172" s="17">
        <f t="shared" si="46"/>
        <v>17.625</v>
      </c>
      <c r="C172">
        <f t="shared" si="47"/>
        <v>10218.463875000001</v>
      </c>
      <c r="D172">
        <f t="shared" si="48"/>
        <v>0</v>
      </c>
      <c r="E172">
        <f t="shared" si="49"/>
        <v>0</v>
      </c>
      <c r="F172">
        <f t="shared" si="50"/>
        <v>3924</v>
      </c>
      <c r="G172">
        <f t="shared" si="51"/>
        <v>-7726.1107500000016</v>
      </c>
      <c r="H172">
        <f t="shared" si="52"/>
        <v>24003.843750000004</v>
      </c>
      <c r="I172">
        <f t="shared" si="53"/>
        <v>12737.510929687473</v>
      </c>
      <c r="J172">
        <f t="shared" si="54"/>
        <v>3187761.4541832674</v>
      </c>
      <c r="K172">
        <f t="shared" si="55"/>
        <v>18790848.579096381</v>
      </c>
      <c r="L172">
        <f t="shared" si="56"/>
        <v>-3719496.8015279248</v>
      </c>
      <c r="M172">
        <f t="shared" si="66"/>
        <v>21978610.03327965</v>
      </c>
      <c r="N172">
        <f t="shared" si="67"/>
        <v>5640498.1081607435</v>
      </c>
      <c r="O172" s="29"/>
      <c r="P172">
        <v>0</v>
      </c>
      <c r="Q172">
        <f t="shared" si="57"/>
        <v>0</v>
      </c>
      <c r="R172">
        <f t="shared" si="58"/>
        <v>0</v>
      </c>
      <c r="S172">
        <f t="shared" si="59"/>
        <v>3924</v>
      </c>
      <c r="T172">
        <f t="shared" si="60"/>
        <v>-2943</v>
      </c>
      <c r="U172">
        <f t="shared" si="61"/>
        <v>5886</v>
      </c>
      <c r="V172">
        <f t="shared" si="62"/>
        <v>6989.625</v>
      </c>
      <c r="W172">
        <f t="shared" si="63"/>
        <v>781673.30677290831</v>
      </c>
      <c r="X172">
        <f t="shared" si="64"/>
        <v>10311354.056902003</v>
      </c>
      <c r="Y172">
        <f t="shared" si="65"/>
        <v>-14168.162276080084</v>
      </c>
      <c r="Z172">
        <f t="shared" si="68"/>
        <v>11093027.363674911</v>
      </c>
    </row>
    <row r="173" spans="1:26" x14ac:dyDescent="0.25">
      <c r="A173" s="1">
        <v>142</v>
      </c>
      <c r="B173" s="17">
        <f t="shared" si="46"/>
        <v>17.75</v>
      </c>
      <c r="C173">
        <f t="shared" si="47"/>
        <v>10290.935250000002</v>
      </c>
      <c r="D173">
        <f t="shared" si="48"/>
        <v>0</v>
      </c>
      <c r="E173">
        <f t="shared" si="49"/>
        <v>0</v>
      </c>
      <c r="F173">
        <f t="shared" si="50"/>
        <v>3924</v>
      </c>
      <c r="G173">
        <f t="shared" si="51"/>
        <v>-7798.5821250000026</v>
      </c>
      <c r="H173">
        <f t="shared" si="52"/>
        <v>24003.843750000004</v>
      </c>
      <c r="I173">
        <f t="shared" si="53"/>
        <v>11767.217624999976</v>
      </c>
      <c r="J173">
        <f t="shared" si="54"/>
        <v>3187761.4541832674</v>
      </c>
      <c r="K173">
        <f t="shared" si="55"/>
        <v>17359435.906217035</v>
      </c>
      <c r="L173">
        <f t="shared" si="56"/>
        <v>-3754385.9011327722</v>
      </c>
      <c r="M173">
        <f t="shared" si="66"/>
        <v>20547197.360400304</v>
      </c>
      <c r="N173">
        <f t="shared" si="67"/>
        <v>5672589.9918981716</v>
      </c>
      <c r="O173" s="29"/>
      <c r="P173">
        <v>0</v>
      </c>
      <c r="Q173">
        <f t="shared" si="57"/>
        <v>0</v>
      </c>
      <c r="R173">
        <f t="shared" si="58"/>
        <v>0</v>
      </c>
      <c r="S173">
        <f t="shared" si="59"/>
        <v>3924</v>
      </c>
      <c r="T173">
        <f t="shared" si="60"/>
        <v>-2943</v>
      </c>
      <c r="U173">
        <f t="shared" si="61"/>
        <v>5886</v>
      </c>
      <c r="V173">
        <f t="shared" si="62"/>
        <v>6621.75</v>
      </c>
      <c r="W173">
        <f t="shared" si="63"/>
        <v>781673.30677290831</v>
      </c>
      <c r="X173">
        <f t="shared" si="64"/>
        <v>9768651.2118018959</v>
      </c>
      <c r="Y173">
        <f t="shared" si="65"/>
        <v>-14168.162276080084</v>
      </c>
      <c r="Z173">
        <f t="shared" si="68"/>
        <v>10550324.518574804</v>
      </c>
    </row>
    <row r="174" spans="1:26" x14ac:dyDescent="0.25">
      <c r="A174" s="1">
        <v>143</v>
      </c>
      <c r="B174" s="17">
        <f t="shared" si="46"/>
        <v>17.875</v>
      </c>
      <c r="C174">
        <f t="shared" si="47"/>
        <v>10363.406625000001</v>
      </c>
      <c r="D174">
        <f t="shared" si="48"/>
        <v>0</v>
      </c>
      <c r="E174">
        <f t="shared" si="49"/>
        <v>0</v>
      </c>
      <c r="F174">
        <f t="shared" si="50"/>
        <v>3924</v>
      </c>
      <c r="G174">
        <f t="shared" si="51"/>
        <v>-7871.0535000000018</v>
      </c>
      <c r="H174">
        <f t="shared" si="52"/>
        <v>24003.843750000004</v>
      </c>
      <c r="I174">
        <f t="shared" si="53"/>
        <v>10787.865398437483</v>
      </c>
      <c r="J174">
        <f t="shared" si="54"/>
        <v>3187761.4541832674</v>
      </c>
      <c r="K174">
        <f t="shared" si="55"/>
        <v>15914659.175777109</v>
      </c>
      <c r="L174">
        <f t="shared" si="56"/>
        <v>-3789275.0007376201</v>
      </c>
      <c r="M174">
        <f t="shared" si="66"/>
        <v>19102420.629960377</v>
      </c>
      <c r="N174">
        <f t="shared" si="67"/>
        <v>5704727.4529389068</v>
      </c>
      <c r="O174" s="29"/>
      <c r="P174">
        <v>0</v>
      </c>
      <c r="Q174">
        <f t="shared" si="57"/>
        <v>0</v>
      </c>
      <c r="R174">
        <f t="shared" si="58"/>
        <v>0</v>
      </c>
      <c r="S174">
        <f t="shared" si="59"/>
        <v>3924</v>
      </c>
      <c r="T174">
        <f t="shared" si="60"/>
        <v>-2943</v>
      </c>
      <c r="U174">
        <f t="shared" si="61"/>
        <v>5886</v>
      </c>
      <c r="V174">
        <f t="shared" si="62"/>
        <v>6253.875</v>
      </c>
      <c r="W174">
        <f t="shared" si="63"/>
        <v>781673.30677290831</v>
      </c>
      <c r="X174">
        <f t="shared" si="64"/>
        <v>9225948.3667017911</v>
      </c>
      <c r="Y174">
        <f t="shared" si="65"/>
        <v>-14168.162276080084</v>
      </c>
      <c r="Z174">
        <f t="shared" si="68"/>
        <v>10007621.673474699</v>
      </c>
    </row>
    <row r="175" spans="1:26" x14ac:dyDescent="0.25">
      <c r="A175" s="1">
        <v>144</v>
      </c>
      <c r="B175" s="17">
        <f t="shared" si="46"/>
        <v>18</v>
      </c>
      <c r="C175">
        <f t="shared" si="47"/>
        <v>10435.878000000001</v>
      </c>
      <c r="D175">
        <f t="shared" si="48"/>
        <v>0</v>
      </c>
      <c r="E175">
        <f t="shared" si="49"/>
        <v>0</v>
      </c>
      <c r="F175">
        <f t="shared" si="50"/>
        <v>3924</v>
      </c>
      <c r="G175">
        <f t="shared" si="51"/>
        <v>-7943.524875000001</v>
      </c>
      <c r="H175">
        <f t="shared" si="52"/>
        <v>24003.843750000004</v>
      </c>
      <c r="I175">
        <f t="shared" si="53"/>
        <v>9799.4542499999952</v>
      </c>
      <c r="J175">
        <f t="shared" si="54"/>
        <v>3187761.4541832674</v>
      </c>
      <c r="K175">
        <f t="shared" si="55"/>
        <v>14456518.3877766</v>
      </c>
      <c r="L175">
        <f t="shared" si="56"/>
        <v>-3824164.100342466</v>
      </c>
      <c r="M175">
        <f t="shared" si="66"/>
        <v>17644279.841959868</v>
      </c>
      <c r="N175">
        <f t="shared" si="67"/>
        <v>5736909.4306540713</v>
      </c>
      <c r="O175" s="29"/>
      <c r="P175">
        <v>0</v>
      </c>
      <c r="Q175">
        <f t="shared" si="57"/>
        <v>0</v>
      </c>
      <c r="R175">
        <f t="shared" si="58"/>
        <v>0</v>
      </c>
      <c r="S175">
        <f t="shared" si="59"/>
        <v>3924</v>
      </c>
      <c r="T175">
        <f t="shared" si="60"/>
        <v>-2943</v>
      </c>
      <c r="U175">
        <f t="shared" si="61"/>
        <v>5886</v>
      </c>
      <c r="V175">
        <f t="shared" si="62"/>
        <v>5886</v>
      </c>
      <c r="W175">
        <f t="shared" si="63"/>
        <v>781673.30677290831</v>
      </c>
      <c r="X175">
        <f t="shared" si="64"/>
        <v>8683245.5216016863</v>
      </c>
      <c r="Y175">
        <f t="shared" si="65"/>
        <v>-14168.162276080084</v>
      </c>
      <c r="Z175">
        <f t="shared" si="68"/>
        <v>9464918.8283745944</v>
      </c>
    </row>
    <row r="176" spans="1:26" x14ac:dyDescent="0.25">
      <c r="A176" s="1">
        <v>145</v>
      </c>
      <c r="B176" s="17">
        <f t="shared" si="46"/>
        <v>18.125</v>
      </c>
      <c r="C176">
        <f t="shared" si="47"/>
        <v>10508.349375</v>
      </c>
      <c r="D176">
        <f t="shared" si="48"/>
        <v>0</v>
      </c>
      <c r="E176">
        <f t="shared" si="49"/>
        <v>0</v>
      </c>
      <c r="F176">
        <f t="shared" si="50"/>
        <v>3924</v>
      </c>
      <c r="G176">
        <f t="shared" si="51"/>
        <v>-8015.9962500000001</v>
      </c>
      <c r="H176">
        <f t="shared" si="52"/>
        <v>24003.843750000004</v>
      </c>
      <c r="I176">
        <f t="shared" si="53"/>
        <v>8801.9841796874971</v>
      </c>
      <c r="J176">
        <f t="shared" si="54"/>
        <v>3187761.4541832674</v>
      </c>
      <c r="K176">
        <f t="shared" si="55"/>
        <v>12985013.542215487</v>
      </c>
      <c r="L176">
        <f t="shared" si="56"/>
        <v>-3859053.1999473125</v>
      </c>
      <c r="M176">
        <f t="shared" si="66"/>
        <v>16172774.996398754</v>
      </c>
      <c r="N176">
        <f t="shared" si="67"/>
        <v>5769134.8956684098</v>
      </c>
      <c r="O176" s="29"/>
      <c r="P176">
        <v>0</v>
      </c>
      <c r="Q176">
        <f t="shared" si="57"/>
        <v>0</v>
      </c>
      <c r="R176">
        <f t="shared" si="58"/>
        <v>0</v>
      </c>
      <c r="S176">
        <f t="shared" si="59"/>
        <v>3924</v>
      </c>
      <c r="T176">
        <f t="shared" si="60"/>
        <v>-2943</v>
      </c>
      <c r="U176">
        <f t="shared" si="61"/>
        <v>5886</v>
      </c>
      <c r="V176">
        <f t="shared" si="62"/>
        <v>5518.125</v>
      </c>
      <c r="W176">
        <f t="shared" si="63"/>
        <v>781673.30677290831</v>
      </c>
      <c r="X176">
        <f t="shared" si="64"/>
        <v>8140542.6765015805</v>
      </c>
      <c r="Y176">
        <f t="shared" si="65"/>
        <v>-14168.162276080084</v>
      </c>
      <c r="Z176">
        <f t="shared" si="68"/>
        <v>8922215.9832744896</v>
      </c>
    </row>
    <row r="177" spans="1:26" x14ac:dyDescent="0.25">
      <c r="A177" s="1">
        <v>146</v>
      </c>
      <c r="B177" s="17">
        <f t="shared" si="46"/>
        <v>18.25</v>
      </c>
      <c r="C177">
        <f t="shared" si="47"/>
        <v>10580.820750000001</v>
      </c>
      <c r="D177">
        <f t="shared" si="48"/>
        <v>0</v>
      </c>
      <c r="E177">
        <f t="shared" si="49"/>
        <v>0</v>
      </c>
      <c r="F177">
        <f t="shared" si="50"/>
        <v>3924</v>
      </c>
      <c r="G177">
        <f t="shared" si="51"/>
        <v>-8088.4676250000011</v>
      </c>
      <c r="H177">
        <f t="shared" si="52"/>
        <v>24003.843750000004</v>
      </c>
      <c r="I177">
        <f t="shared" si="53"/>
        <v>7795.4551874999743</v>
      </c>
      <c r="J177">
        <f t="shared" si="54"/>
        <v>3187761.4541832674</v>
      </c>
      <c r="K177">
        <f t="shared" si="55"/>
        <v>11500144.639093744</v>
      </c>
      <c r="L177">
        <f t="shared" si="56"/>
        <v>-3893942.2995521608</v>
      </c>
      <c r="M177">
        <f t="shared" si="66"/>
        <v>14687906.093277011</v>
      </c>
      <c r="N177">
        <f t="shared" si="67"/>
        <v>5801402.8487727223</v>
      </c>
      <c r="O177" s="29"/>
      <c r="P177">
        <v>0</v>
      </c>
      <c r="Q177">
        <f t="shared" si="57"/>
        <v>0</v>
      </c>
      <c r="R177">
        <f t="shared" si="58"/>
        <v>0</v>
      </c>
      <c r="S177">
        <f t="shared" si="59"/>
        <v>3924</v>
      </c>
      <c r="T177">
        <f t="shared" si="60"/>
        <v>-2943</v>
      </c>
      <c r="U177">
        <f t="shared" si="61"/>
        <v>5886</v>
      </c>
      <c r="V177">
        <f t="shared" si="62"/>
        <v>5150.25</v>
      </c>
      <c r="W177">
        <f t="shared" si="63"/>
        <v>781673.30677290831</v>
      </c>
      <c r="X177">
        <f t="shared" si="64"/>
        <v>7597839.8314014757</v>
      </c>
      <c r="Y177">
        <f t="shared" si="65"/>
        <v>-14168.162276080084</v>
      </c>
      <c r="Z177">
        <f t="shared" si="68"/>
        <v>8379513.1381743839</v>
      </c>
    </row>
    <row r="178" spans="1:26" x14ac:dyDescent="0.25">
      <c r="A178" s="1">
        <v>147</v>
      </c>
      <c r="B178" s="17">
        <f t="shared" si="46"/>
        <v>18.375</v>
      </c>
      <c r="C178">
        <f t="shared" si="47"/>
        <v>10653.292125000002</v>
      </c>
      <c r="D178">
        <f t="shared" si="48"/>
        <v>0</v>
      </c>
      <c r="E178">
        <f t="shared" si="49"/>
        <v>0</v>
      </c>
      <c r="F178">
        <f t="shared" si="50"/>
        <v>3924</v>
      </c>
      <c r="G178">
        <f t="shared" si="51"/>
        <v>-8160.9390000000021</v>
      </c>
      <c r="H178">
        <f t="shared" si="52"/>
        <v>24003.843750000004</v>
      </c>
      <c r="I178">
        <f t="shared" si="53"/>
        <v>6779.8672734374704</v>
      </c>
      <c r="J178">
        <f t="shared" si="54"/>
        <v>3187761.4541832674</v>
      </c>
      <c r="K178">
        <f t="shared" si="55"/>
        <v>10001911.678411443</v>
      </c>
      <c r="L178">
        <f t="shared" si="56"/>
        <v>-3928831.3991570091</v>
      </c>
      <c r="M178">
        <f t="shared" si="66"/>
        <v>13189673.13259471</v>
      </c>
      <c r="N178">
        <f t="shared" si="67"/>
        <v>5833712.3198788017</v>
      </c>
      <c r="O178" s="29"/>
      <c r="P178">
        <v>0</v>
      </c>
      <c r="Q178">
        <f t="shared" si="57"/>
        <v>0</v>
      </c>
      <c r="R178">
        <f t="shared" si="58"/>
        <v>0</v>
      </c>
      <c r="S178">
        <f t="shared" si="59"/>
        <v>3924</v>
      </c>
      <c r="T178">
        <f t="shared" si="60"/>
        <v>-2943</v>
      </c>
      <c r="U178">
        <f t="shared" si="61"/>
        <v>5886</v>
      </c>
      <c r="V178">
        <f t="shared" si="62"/>
        <v>4782.375</v>
      </c>
      <c r="W178">
        <f t="shared" si="63"/>
        <v>781673.30677290831</v>
      </c>
      <c r="X178">
        <f t="shared" si="64"/>
        <v>7055136.98630137</v>
      </c>
      <c r="Y178">
        <f t="shared" si="65"/>
        <v>-14168.162276080084</v>
      </c>
      <c r="Z178">
        <f t="shared" si="68"/>
        <v>7836810.2930742782</v>
      </c>
    </row>
    <row r="179" spans="1:26" x14ac:dyDescent="0.25">
      <c r="A179" s="1">
        <v>148</v>
      </c>
      <c r="B179" s="17">
        <f t="shared" si="46"/>
        <v>18.5</v>
      </c>
      <c r="C179">
        <f t="shared" si="47"/>
        <v>10725.763500000003</v>
      </c>
      <c r="D179">
        <f t="shared" si="48"/>
        <v>0</v>
      </c>
      <c r="E179">
        <f t="shared" si="49"/>
        <v>0</v>
      </c>
      <c r="F179">
        <f t="shared" si="50"/>
        <v>3924</v>
      </c>
      <c r="G179">
        <f t="shared" si="51"/>
        <v>-8233.4103750000031</v>
      </c>
      <c r="H179">
        <f t="shared" si="52"/>
        <v>24003.843750000004</v>
      </c>
      <c r="I179">
        <f t="shared" si="53"/>
        <v>5755.220437499971</v>
      </c>
      <c r="J179">
        <f t="shared" si="54"/>
        <v>3187761.4541832674</v>
      </c>
      <c r="K179">
        <f t="shared" si="55"/>
        <v>8490314.6601685546</v>
      </c>
      <c r="L179">
        <f t="shared" si="56"/>
        <v>-3963720.4987618565</v>
      </c>
      <c r="M179">
        <f t="shared" si="66"/>
        <v>11678076.114351822</v>
      </c>
      <c r="N179">
        <f t="shared" si="67"/>
        <v>5866062.3670150926</v>
      </c>
      <c r="O179" s="29"/>
      <c r="P179">
        <v>0</v>
      </c>
      <c r="Q179">
        <f t="shared" si="57"/>
        <v>0</v>
      </c>
      <c r="R179">
        <f t="shared" si="58"/>
        <v>0</v>
      </c>
      <c r="S179">
        <f t="shared" si="59"/>
        <v>3924</v>
      </c>
      <c r="T179">
        <f t="shared" si="60"/>
        <v>-2943</v>
      </c>
      <c r="U179">
        <f t="shared" si="61"/>
        <v>5886</v>
      </c>
      <c r="V179">
        <f t="shared" si="62"/>
        <v>4414.5</v>
      </c>
      <c r="W179">
        <f t="shared" si="63"/>
        <v>781673.30677290831</v>
      </c>
      <c r="X179">
        <f t="shared" si="64"/>
        <v>6512434.1412012642</v>
      </c>
      <c r="Y179">
        <f t="shared" si="65"/>
        <v>-14168.162276080084</v>
      </c>
      <c r="Z179">
        <f t="shared" si="68"/>
        <v>7294107.4479741724</v>
      </c>
    </row>
    <row r="180" spans="1:26" x14ac:dyDescent="0.25">
      <c r="A180" s="1">
        <v>149</v>
      </c>
      <c r="B180" s="17">
        <f t="shared" si="46"/>
        <v>18.625</v>
      </c>
      <c r="C180">
        <f t="shared" si="47"/>
        <v>10798.234875</v>
      </c>
      <c r="D180">
        <f t="shared" si="48"/>
        <v>0</v>
      </c>
      <c r="E180">
        <f t="shared" si="49"/>
        <v>0</v>
      </c>
      <c r="F180">
        <f t="shared" si="50"/>
        <v>3924</v>
      </c>
      <c r="G180">
        <f t="shared" si="51"/>
        <v>-8305.8817500000005</v>
      </c>
      <c r="H180">
        <f t="shared" si="52"/>
        <v>24003.843750000004</v>
      </c>
      <c r="I180">
        <f t="shared" si="53"/>
        <v>4721.5146796874906</v>
      </c>
      <c r="J180">
        <f t="shared" si="54"/>
        <v>3187761.4541832674</v>
      </c>
      <c r="K180">
        <f t="shared" si="55"/>
        <v>6965353.5843651071</v>
      </c>
      <c r="L180">
        <f t="shared" si="56"/>
        <v>-3998609.5983667015</v>
      </c>
      <c r="M180">
        <f t="shared" si="66"/>
        <v>10153115.038548375</v>
      </c>
      <c r="N180">
        <f t="shared" si="67"/>
        <v>5898452.0753613394</v>
      </c>
      <c r="O180" s="29"/>
      <c r="P180">
        <v>0</v>
      </c>
      <c r="Q180">
        <f t="shared" si="57"/>
        <v>0</v>
      </c>
      <c r="R180">
        <f t="shared" si="58"/>
        <v>0</v>
      </c>
      <c r="S180">
        <f t="shared" si="59"/>
        <v>3924</v>
      </c>
      <c r="T180">
        <f t="shared" si="60"/>
        <v>-2943</v>
      </c>
      <c r="U180">
        <f t="shared" si="61"/>
        <v>5886</v>
      </c>
      <c r="V180">
        <f t="shared" si="62"/>
        <v>4046.625</v>
      </c>
      <c r="W180">
        <f t="shared" si="63"/>
        <v>781673.30677290831</v>
      </c>
      <c r="X180">
        <f t="shared" si="64"/>
        <v>5969731.2961011594</v>
      </c>
      <c r="Y180">
        <f t="shared" si="65"/>
        <v>-14168.162276080084</v>
      </c>
      <c r="Z180">
        <f t="shared" si="68"/>
        <v>6751404.6028740676</v>
      </c>
    </row>
    <row r="181" spans="1:26" x14ac:dyDescent="0.25">
      <c r="A181" s="1">
        <v>150</v>
      </c>
      <c r="B181" s="17">
        <f t="shared" si="46"/>
        <v>18.75</v>
      </c>
      <c r="C181">
        <f t="shared" si="47"/>
        <v>10870.706250000001</v>
      </c>
      <c r="D181">
        <f t="shared" si="48"/>
        <v>0</v>
      </c>
      <c r="E181">
        <f t="shared" si="49"/>
        <v>0</v>
      </c>
      <c r="F181">
        <f t="shared" si="50"/>
        <v>3924</v>
      </c>
      <c r="G181">
        <f t="shared" si="51"/>
        <v>-8378.3531250000015</v>
      </c>
      <c r="H181">
        <f t="shared" si="52"/>
        <v>24003.843750000004</v>
      </c>
      <c r="I181">
        <f t="shared" si="53"/>
        <v>3678.7499999999854</v>
      </c>
      <c r="J181">
        <f t="shared" si="54"/>
        <v>3187761.4541832674</v>
      </c>
      <c r="K181">
        <f t="shared" si="55"/>
        <v>5427028.4510010323</v>
      </c>
      <c r="L181">
        <f t="shared" si="56"/>
        <v>-4033498.6979715498</v>
      </c>
      <c r="M181">
        <f t="shared" si="66"/>
        <v>8614789.9051842988</v>
      </c>
      <c r="N181">
        <f t="shared" si="67"/>
        <v>5930880.55632063</v>
      </c>
      <c r="O181" s="29"/>
      <c r="P181">
        <v>0</v>
      </c>
      <c r="Q181">
        <f t="shared" si="57"/>
        <v>0</v>
      </c>
      <c r="R181">
        <f t="shared" si="58"/>
        <v>0</v>
      </c>
      <c r="S181">
        <f t="shared" si="59"/>
        <v>3924</v>
      </c>
      <c r="T181">
        <f t="shared" si="60"/>
        <v>-2943</v>
      </c>
      <c r="U181">
        <f t="shared" si="61"/>
        <v>5886</v>
      </c>
      <c r="V181">
        <f t="shared" si="62"/>
        <v>3678.75</v>
      </c>
      <c r="W181">
        <f t="shared" si="63"/>
        <v>781673.30677290831</v>
      </c>
      <c r="X181">
        <f t="shared" si="64"/>
        <v>5427028.4510010537</v>
      </c>
      <c r="Y181">
        <f t="shared" si="65"/>
        <v>-14168.162276080084</v>
      </c>
      <c r="Z181">
        <f t="shared" si="68"/>
        <v>6208701.7577739619</v>
      </c>
    </row>
    <row r="182" spans="1:26" x14ac:dyDescent="0.25">
      <c r="A182" s="1">
        <v>151</v>
      </c>
      <c r="B182" s="17">
        <f t="shared" si="46"/>
        <v>18.875</v>
      </c>
      <c r="C182">
        <f t="shared" si="47"/>
        <v>10943.177625</v>
      </c>
      <c r="D182">
        <f t="shared" si="48"/>
        <v>0</v>
      </c>
      <c r="E182">
        <f t="shared" si="49"/>
        <v>0</v>
      </c>
      <c r="F182">
        <f t="shared" si="50"/>
        <v>3924</v>
      </c>
      <c r="G182">
        <f t="shared" si="51"/>
        <v>-8450.8245000000006</v>
      </c>
      <c r="H182">
        <f t="shared" si="52"/>
        <v>24003.843750000004</v>
      </c>
      <c r="I182">
        <f t="shared" si="53"/>
        <v>2626.9263984374847</v>
      </c>
      <c r="J182">
        <f t="shared" si="54"/>
        <v>3187761.4541832674</v>
      </c>
      <c r="K182">
        <f t="shared" si="55"/>
        <v>3875339.2600763738</v>
      </c>
      <c r="L182">
        <f t="shared" si="56"/>
        <v>-4068387.7975763972</v>
      </c>
      <c r="M182">
        <f t="shared" si="66"/>
        <v>7063100.7142596412</v>
      </c>
      <c r="N182">
        <f t="shared" si="67"/>
        <v>5963346.9466272285</v>
      </c>
      <c r="O182" s="29"/>
      <c r="P182">
        <v>0</v>
      </c>
      <c r="Q182">
        <f t="shared" si="57"/>
        <v>0</v>
      </c>
      <c r="R182">
        <f t="shared" si="58"/>
        <v>0</v>
      </c>
      <c r="S182">
        <f t="shared" si="59"/>
        <v>3924</v>
      </c>
      <c r="T182">
        <f t="shared" si="60"/>
        <v>-2943</v>
      </c>
      <c r="U182">
        <f t="shared" si="61"/>
        <v>5886</v>
      </c>
      <c r="V182">
        <f t="shared" si="62"/>
        <v>3310.875</v>
      </c>
      <c r="W182">
        <f t="shared" si="63"/>
        <v>781673.30677290831</v>
      </c>
      <c r="X182">
        <f t="shared" si="64"/>
        <v>4884325.6059009479</v>
      </c>
      <c r="Y182">
        <f t="shared" si="65"/>
        <v>-14168.162276080084</v>
      </c>
      <c r="Z182">
        <f t="shared" si="68"/>
        <v>5665998.9126738561</v>
      </c>
    </row>
    <row r="183" spans="1:26" x14ac:dyDescent="0.25">
      <c r="A183" s="1">
        <v>152</v>
      </c>
      <c r="B183" s="17">
        <f t="shared" si="46"/>
        <v>19</v>
      </c>
      <c r="C183">
        <f t="shared" si="47"/>
        <v>11015.649000000001</v>
      </c>
      <c r="D183">
        <f t="shared" si="48"/>
        <v>0</v>
      </c>
      <c r="E183">
        <f t="shared" si="49"/>
        <v>0</v>
      </c>
      <c r="F183">
        <f t="shared" si="50"/>
        <v>3924</v>
      </c>
      <c r="G183">
        <f t="shared" si="51"/>
        <v>-8523.2958750000016</v>
      </c>
      <c r="H183">
        <f t="shared" si="52"/>
        <v>24003.843750000004</v>
      </c>
      <c r="I183">
        <f t="shared" si="53"/>
        <v>1566.0438749999739</v>
      </c>
      <c r="J183">
        <f t="shared" si="54"/>
        <v>3187761.4541832674</v>
      </c>
      <c r="K183">
        <f t="shared" si="55"/>
        <v>2310286.0115911104</v>
      </c>
      <c r="L183">
        <f t="shared" si="56"/>
        <v>-4103276.8971812446</v>
      </c>
      <c r="M183">
        <f t="shared" si="66"/>
        <v>5498047.4657743778</v>
      </c>
      <c r="N183">
        <f t="shared" si="67"/>
        <v>5995850.4074887503</v>
      </c>
      <c r="O183" s="29"/>
      <c r="P183">
        <v>0</v>
      </c>
      <c r="Q183">
        <f t="shared" si="57"/>
        <v>0</v>
      </c>
      <c r="R183">
        <f t="shared" si="58"/>
        <v>0</v>
      </c>
      <c r="S183">
        <f t="shared" si="59"/>
        <v>3924</v>
      </c>
      <c r="T183">
        <f t="shared" si="60"/>
        <v>-2943</v>
      </c>
      <c r="U183">
        <f t="shared" si="61"/>
        <v>5886</v>
      </c>
      <c r="V183">
        <f t="shared" si="62"/>
        <v>2943</v>
      </c>
      <c r="W183">
        <f t="shared" si="63"/>
        <v>781673.30677290831</v>
      </c>
      <c r="X183">
        <f t="shared" si="64"/>
        <v>4341622.7608008431</v>
      </c>
      <c r="Y183">
        <f t="shared" si="65"/>
        <v>-14168.162276080084</v>
      </c>
      <c r="Z183">
        <f t="shared" si="68"/>
        <v>5123296.0675737513</v>
      </c>
    </row>
    <row r="184" spans="1:26" x14ac:dyDescent="0.25">
      <c r="A184" s="1">
        <v>153</v>
      </c>
      <c r="B184" s="17">
        <f t="shared" si="46"/>
        <v>19.125</v>
      </c>
      <c r="C184">
        <f t="shared" si="47"/>
        <v>11088.120375000002</v>
      </c>
      <c r="D184">
        <f t="shared" si="48"/>
        <v>0</v>
      </c>
      <c r="E184">
        <f t="shared" si="49"/>
        <v>0</v>
      </c>
      <c r="F184">
        <f t="shared" si="50"/>
        <v>3924</v>
      </c>
      <c r="G184">
        <f t="shared" si="51"/>
        <v>-8595.7672500000026</v>
      </c>
      <c r="H184">
        <f t="shared" si="52"/>
        <v>24003.843750000004</v>
      </c>
      <c r="I184">
        <f t="shared" si="53"/>
        <v>496.10242968746752</v>
      </c>
      <c r="J184">
        <f t="shared" si="54"/>
        <v>3187761.4541832674</v>
      </c>
      <c r="K184">
        <f t="shared" si="55"/>
        <v>731868.70554526302</v>
      </c>
      <c r="L184">
        <f t="shared" si="56"/>
        <v>-4138165.9967860919</v>
      </c>
      <c r="M184">
        <f t="shared" si="66"/>
        <v>3919630.1597285303</v>
      </c>
      <c r="N184">
        <f t="shared" si="67"/>
        <v>6028390.1237612115</v>
      </c>
      <c r="O184" s="29"/>
      <c r="P184">
        <v>0</v>
      </c>
      <c r="Q184">
        <f t="shared" si="57"/>
        <v>0</v>
      </c>
      <c r="R184">
        <f t="shared" si="58"/>
        <v>0</v>
      </c>
      <c r="S184">
        <f t="shared" si="59"/>
        <v>3924</v>
      </c>
      <c r="T184">
        <f t="shared" si="60"/>
        <v>-2943</v>
      </c>
      <c r="U184">
        <f t="shared" si="61"/>
        <v>5886</v>
      </c>
      <c r="V184">
        <f t="shared" si="62"/>
        <v>2575.125</v>
      </c>
      <c r="W184">
        <f t="shared" si="63"/>
        <v>781673.30677290831</v>
      </c>
      <c r="X184">
        <f t="shared" si="64"/>
        <v>3798919.9157007379</v>
      </c>
      <c r="Y184">
        <f t="shared" si="65"/>
        <v>-14168.162276080084</v>
      </c>
      <c r="Z184">
        <f t="shared" si="68"/>
        <v>4580593.2224736465</v>
      </c>
    </row>
    <row r="185" spans="1:26" x14ac:dyDescent="0.25">
      <c r="A185" s="1">
        <v>154</v>
      </c>
      <c r="B185" s="17">
        <f t="shared" si="46"/>
        <v>19.25</v>
      </c>
      <c r="C185">
        <f t="shared" si="47"/>
        <v>11160.59175</v>
      </c>
      <c r="D185">
        <f t="shared" si="48"/>
        <v>0</v>
      </c>
      <c r="E185">
        <f t="shared" si="49"/>
        <v>0</v>
      </c>
      <c r="F185">
        <f t="shared" si="50"/>
        <v>3924</v>
      </c>
      <c r="G185">
        <f t="shared" si="51"/>
        <v>-8668.238625</v>
      </c>
      <c r="H185">
        <f t="shared" si="52"/>
        <v>24003.843750000004</v>
      </c>
      <c r="I185">
        <f t="shared" si="53"/>
        <v>-582.89793750000536</v>
      </c>
      <c r="J185">
        <f t="shared" si="54"/>
        <v>3187761.4541832674</v>
      </c>
      <c r="K185">
        <f t="shared" si="55"/>
        <v>-859912.65806112485</v>
      </c>
      <c r="L185">
        <f t="shared" si="56"/>
        <v>-4173055.0963909379</v>
      </c>
      <c r="M185">
        <f t="shared" si="66"/>
        <v>4047674.1122443923</v>
      </c>
      <c r="N185">
        <f t="shared" si="67"/>
        <v>6060965.3031555945</v>
      </c>
      <c r="O185" s="29"/>
      <c r="P185">
        <v>0</v>
      </c>
      <c r="Q185">
        <f t="shared" si="57"/>
        <v>0</v>
      </c>
      <c r="R185">
        <f t="shared" si="58"/>
        <v>0</v>
      </c>
      <c r="S185">
        <f t="shared" si="59"/>
        <v>3924</v>
      </c>
      <c r="T185">
        <f t="shared" si="60"/>
        <v>-2943</v>
      </c>
      <c r="U185">
        <f t="shared" si="61"/>
        <v>5886</v>
      </c>
      <c r="V185">
        <f t="shared" si="62"/>
        <v>2207.25</v>
      </c>
      <c r="W185">
        <f t="shared" si="63"/>
        <v>781673.30677290831</v>
      </c>
      <c r="X185">
        <f t="shared" si="64"/>
        <v>3256217.0706006321</v>
      </c>
      <c r="Y185">
        <f t="shared" si="65"/>
        <v>-14168.162276080084</v>
      </c>
      <c r="Z185">
        <f t="shared" si="68"/>
        <v>4037890.3773735403</v>
      </c>
    </row>
    <row r="186" spans="1:26" x14ac:dyDescent="0.25">
      <c r="A186" s="1">
        <v>155</v>
      </c>
      <c r="B186" s="17">
        <f t="shared" si="46"/>
        <v>19.375</v>
      </c>
      <c r="C186">
        <f t="shared" si="47"/>
        <v>11233.063125000001</v>
      </c>
      <c r="D186">
        <f t="shared" si="48"/>
        <v>0</v>
      </c>
      <c r="E186">
        <f t="shared" si="49"/>
        <v>0</v>
      </c>
      <c r="F186">
        <f t="shared" si="50"/>
        <v>3924</v>
      </c>
      <c r="G186">
        <f t="shared" si="51"/>
        <v>-8740.7100000000009</v>
      </c>
      <c r="H186">
        <f t="shared" si="52"/>
        <v>24003.843750000004</v>
      </c>
      <c r="I186">
        <f t="shared" si="53"/>
        <v>-1670.9572265625029</v>
      </c>
      <c r="J186">
        <f t="shared" si="54"/>
        <v>3187761.4541832674</v>
      </c>
      <c r="K186">
        <f t="shared" si="55"/>
        <v>-2465058.079228139</v>
      </c>
      <c r="L186">
        <f t="shared" si="56"/>
        <v>-4207944.1959957853</v>
      </c>
      <c r="M186">
        <f t="shared" si="66"/>
        <v>5652819.533411406</v>
      </c>
      <c r="N186">
        <f t="shared" si="67"/>
        <v>6093575.1754746316</v>
      </c>
      <c r="O186" s="29"/>
      <c r="P186">
        <v>0</v>
      </c>
      <c r="Q186">
        <f t="shared" si="57"/>
        <v>0</v>
      </c>
      <c r="R186">
        <f t="shared" si="58"/>
        <v>0</v>
      </c>
      <c r="S186">
        <f t="shared" si="59"/>
        <v>3924</v>
      </c>
      <c r="T186">
        <f t="shared" si="60"/>
        <v>-2943</v>
      </c>
      <c r="U186">
        <f t="shared" si="61"/>
        <v>5886</v>
      </c>
      <c r="V186">
        <f t="shared" si="62"/>
        <v>1839.375</v>
      </c>
      <c r="W186">
        <f t="shared" si="63"/>
        <v>781673.30677290831</v>
      </c>
      <c r="X186">
        <f t="shared" si="64"/>
        <v>2713514.2255005268</v>
      </c>
      <c r="Y186">
        <f t="shared" si="65"/>
        <v>-14168.162276080084</v>
      </c>
      <c r="Z186">
        <f t="shared" si="68"/>
        <v>3495187.532273435</v>
      </c>
    </row>
    <row r="187" spans="1:26" x14ac:dyDescent="0.25">
      <c r="A187" s="1">
        <v>156</v>
      </c>
      <c r="B187" s="17">
        <f t="shared" si="46"/>
        <v>19.5</v>
      </c>
      <c r="C187">
        <f t="shared" si="47"/>
        <v>11305.534500000002</v>
      </c>
      <c r="D187">
        <f t="shared" si="48"/>
        <v>0</v>
      </c>
      <c r="E187">
        <f t="shared" si="49"/>
        <v>0</v>
      </c>
      <c r="F187">
        <f t="shared" si="50"/>
        <v>3924</v>
      </c>
      <c r="G187">
        <f t="shared" si="51"/>
        <v>-8813.1813750000019</v>
      </c>
      <c r="H187">
        <f t="shared" si="52"/>
        <v>24003.843750000004</v>
      </c>
      <c r="I187">
        <f t="shared" si="53"/>
        <v>-2768.0754375000251</v>
      </c>
      <c r="J187">
        <f t="shared" si="54"/>
        <v>3187761.4541832674</v>
      </c>
      <c r="K187">
        <f t="shared" si="55"/>
        <v>-4083567.5579557801</v>
      </c>
      <c r="L187">
        <f t="shared" si="56"/>
        <v>-4242833.2956006331</v>
      </c>
      <c r="M187">
        <f t="shared" si="66"/>
        <v>7271329.0121390475</v>
      </c>
      <c r="N187">
        <f t="shared" si="67"/>
        <v>6126218.9918785291</v>
      </c>
      <c r="O187" s="29"/>
      <c r="P187">
        <v>0</v>
      </c>
      <c r="Q187">
        <f t="shared" si="57"/>
        <v>0</v>
      </c>
      <c r="R187">
        <f t="shared" si="58"/>
        <v>0</v>
      </c>
      <c r="S187">
        <f t="shared" si="59"/>
        <v>3924</v>
      </c>
      <c r="T187">
        <f t="shared" si="60"/>
        <v>-2943</v>
      </c>
      <c r="U187">
        <f t="shared" si="61"/>
        <v>5886</v>
      </c>
      <c r="V187">
        <f t="shared" si="62"/>
        <v>1471.5</v>
      </c>
      <c r="W187">
        <f t="shared" si="63"/>
        <v>781673.30677290831</v>
      </c>
      <c r="X187">
        <f t="shared" si="64"/>
        <v>2170811.3804004216</v>
      </c>
      <c r="Y187">
        <f t="shared" si="65"/>
        <v>-14168.162276080084</v>
      </c>
      <c r="Z187">
        <f t="shared" si="68"/>
        <v>2952484.6871733298</v>
      </c>
    </row>
    <row r="188" spans="1:26" x14ac:dyDescent="0.25">
      <c r="A188" s="1">
        <v>157</v>
      </c>
      <c r="B188" s="17">
        <f t="shared" si="46"/>
        <v>19.625</v>
      </c>
      <c r="C188">
        <f t="shared" si="47"/>
        <v>11378.005875000001</v>
      </c>
      <c r="D188">
        <f t="shared" si="48"/>
        <v>0</v>
      </c>
      <c r="E188">
        <f t="shared" si="49"/>
        <v>0</v>
      </c>
      <c r="F188">
        <f t="shared" si="50"/>
        <v>3924</v>
      </c>
      <c r="G188">
        <f t="shared" si="51"/>
        <v>-8885.6527500000011</v>
      </c>
      <c r="H188">
        <f t="shared" si="52"/>
        <v>24003.843750000004</v>
      </c>
      <c r="I188">
        <f t="shared" si="53"/>
        <v>-3874.2525703125139</v>
      </c>
      <c r="J188">
        <f t="shared" si="54"/>
        <v>3187761.4541832674</v>
      </c>
      <c r="K188">
        <f t="shared" si="55"/>
        <v>-5715441.0942439614</v>
      </c>
      <c r="L188">
        <f t="shared" si="56"/>
        <v>-4277722.39520548</v>
      </c>
      <c r="M188">
        <f t="shared" si="66"/>
        <v>8903202.5484272279</v>
      </c>
      <c r="N188">
        <f t="shared" si="67"/>
        <v>6158896.0241784537</v>
      </c>
      <c r="O188" s="29"/>
      <c r="P188">
        <v>0</v>
      </c>
      <c r="Q188">
        <f t="shared" si="57"/>
        <v>0</v>
      </c>
      <c r="R188">
        <f t="shared" si="58"/>
        <v>0</v>
      </c>
      <c r="S188">
        <f t="shared" si="59"/>
        <v>3924</v>
      </c>
      <c r="T188">
        <f t="shared" si="60"/>
        <v>-2943</v>
      </c>
      <c r="U188">
        <f t="shared" si="61"/>
        <v>5886</v>
      </c>
      <c r="V188">
        <f t="shared" si="62"/>
        <v>1103.625</v>
      </c>
      <c r="W188">
        <f t="shared" si="63"/>
        <v>781673.30677290831</v>
      </c>
      <c r="X188">
        <f t="shared" si="64"/>
        <v>1628108.5353003161</v>
      </c>
      <c r="Y188">
        <f t="shared" si="65"/>
        <v>-14168.162276080084</v>
      </c>
      <c r="Z188">
        <f t="shared" si="68"/>
        <v>2409781.8420732245</v>
      </c>
    </row>
    <row r="189" spans="1:26" x14ac:dyDescent="0.25">
      <c r="A189" s="1">
        <v>158</v>
      </c>
      <c r="B189" s="17">
        <f t="shared" si="46"/>
        <v>19.75</v>
      </c>
      <c r="C189">
        <f t="shared" si="47"/>
        <v>11450.477250000002</v>
      </c>
      <c r="D189">
        <f t="shared" si="48"/>
        <v>0</v>
      </c>
      <c r="E189">
        <f t="shared" si="49"/>
        <v>0</v>
      </c>
      <c r="F189">
        <f t="shared" si="50"/>
        <v>3924</v>
      </c>
      <c r="G189">
        <f t="shared" si="51"/>
        <v>-8958.1241250000021</v>
      </c>
      <c r="H189">
        <f t="shared" si="52"/>
        <v>24003.843750000004</v>
      </c>
      <c r="I189">
        <f t="shared" si="53"/>
        <v>-4989.4886250000272</v>
      </c>
      <c r="J189">
        <f t="shared" si="54"/>
        <v>3187761.4541832674</v>
      </c>
      <c r="K189">
        <f t="shared" si="55"/>
        <v>-7360678.6880927701</v>
      </c>
      <c r="L189">
        <f t="shared" si="56"/>
        <v>-4312611.4948103279</v>
      </c>
      <c r="M189">
        <f t="shared" si="66"/>
        <v>10548440.142276037</v>
      </c>
      <c r="N189">
        <f t="shared" si="67"/>
        <v>6191605.5641566282</v>
      </c>
      <c r="O189" s="29"/>
      <c r="P189">
        <v>0</v>
      </c>
      <c r="Q189">
        <f t="shared" si="57"/>
        <v>0</v>
      </c>
      <c r="R189">
        <f t="shared" si="58"/>
        <v>0</v>
      </c>
      <c r="S189">
        <f t="shared" si="59"/>
        <v>3924</v>
      </c>
      <c r="T189">
        <f t="shared" si="60"/>
        <v>-2943</v>
      </c>
      <c r="U189">
        <f t="shared" si="61"/>
        <v>5886</v>
      </c>
      <c r="V189">
        <f t="shared" si="62"/>
        <v>735.75</v>
      </c>
      <c r="W189">
        <f t="shared" si="63"/>
        <v>781673.30677290831</v>
      </c>
      <c r="X189">
        <f t="shared" si="64"/>
        <v>1085405.6902002108</v>
      </c>
      <c r="Y189">
        <f t="shared" si="65"/>
        <v>-14168.162276080084</v>
      </c>
      <c r="Z189">
        <f t="shared" si="68"/>
        <v>1867078.9969731192</v>
      </c>
    </row>
    <row r="190" spans="1:26" x14ac:dyDescent="0.25">
      <c r="A190" s="1">
        <v>159</v>
      </c>
      <c r="B190" s="17">
        <f t="shared" si="46"/>
        <v>19.875</v>
      </c>
      <c r="C190">
        <f t="shared" si="47"/>
        <v>11522.948625000001</v>
      </c>
      <c r="D190">
        <f t="shared" si="48"/>
        <v>0</v>
      </c>
      <c r="E190">
        <f t="shared" si="49"/>
        <v>0</v>
      </c>
      <c r="F190">
        <f t="shared" si="50"/>
        <v>3924</v>
      </c>
      <c r="G190">
        <f t="shared" si="51"/>
        <v>-9030.5955000000013</v>
      </c>
      <c r="H190">
        <f t="shared" si="52"/>
        <v>24003.843750000004</v>
      </c>
      <c r="I190">
        <f t="shared" si="53"/>
        <v>-6113.7836015625071</v>
      </c>
      <c r="J190">
        <f t="shared" si="54"/>
        <v>3187761.4541832674</v>
      </c>
      <c r="K190">
        <f t="shared" si="55"/>
        <v>-9019280.3395021185</v>
      </c>
      <c r="L190">
        <f t="shared" si="56"/>
        <v>-4347500.5944151748</v>
      </c>
      <c r="M190">
        <f t="shared" si="66"/>
        <v>12207041.793685386</v>
      </c>
      <c r="N190">
        <f t="shared" si="67"/>
        <v>6224346.9229119262</v>
      </c>
      <c r="O190" s="29"/>
      <c r="P190">
        <v>0</v>
      </c>
      <c r="Q190">
        <f t="shared" si="57"/>
        <v>0</v>
      </c>
      <c r="R190">
        <f t="shared" si="58"/>
        <v>0</v>
      </c>
      <c r="S190">
        <f t="shared" si="59"/>
        <v>3924</v>
      </c>
      <c r="T190">
        <f t="shared" si="60"/>
        <v>-2943</v>
      </c>
      <c r="U190">
        <f t="shared" si="61"/>
        <v>5886</v>
      </c>
      <c r="V190">
        <f t="shared" si="62"/>
        <v>367.875</v>
      </c>
      <c r="W190">
        <f t="shared" si="63"/>
        <v>781673.30677290831</v>
      </c>
      <c r="X190">
        <f t="shared" si="64"/>
        <v>542702.84510010539</v>
      </c>
      <c r="Y190">
        <f t="shared" si="65"/>
        <v>-14168.162276080084</v>
      </c>
      <c r="Z190">
        <f t="shared" si="68"/>
        <v>1324376.1518730137</v>
      </c>
    </row>
    <row r="191" spans="1:26" x14ac:dyDescent="0.25">
      <c r="A191" s="1">
        <v>160</v>
      </c>
      <c r="B191" s="17">
        <f t="shared" si="46"/>
        <v>20</v>
      </c>
      <c r="C191">
        <f t="shared" si="47"/>
        <v>11595.42</v>
      </c>
      <c r="D191">
        <f t="shared" si="48"/>
        <v>-12001.921875000002</v>
      </c>
      <c r="E191">
        <f t="shared" si="49"/>
        <v>-24003.843750000004</v>
      </c>
      <c r="F191">
        <f t="shared" si="50"/>
        <v>3924</v>
      </c>
      <c r="G191">
        <f t="shared" si="51"/>
        <v>2898.8550000000014</v>
      </c>
      <c r="H191">
        <f t="shared" si="52"/>
        <v>0</v>
      </c>
      <c r="I191">
        <f t="shared" si="53"/>
        <v>-7247.1374999999971</v>
      </c>
      <c r="J191">
        <f t="shared" si="54"/>
        <v>0</v>
      </c>
      <c r="K191">
        <f t="shared" si="55"/>
        <v>-10691246.048472071</v>
      </c>
      <c r="L191">
        <f t="shared" si="56"/>
        <v>1395563.984193889</v>
      </c>
      <c r="M191">
        <f t="shared" si="66"/>
        <v>10691246.048472071</v>
      </c>
      <c r="N191">
        <f t="shared" si="67"/>
        <v>1395563.984193889</v>
      </c>
      <c r="O191" s="29"/>
      <c r="P191">
        <v>0</v>
      </c>
      <c r="Q191">
        <f t="shared" si="57"/>
        <v>-2943</v>
      </c>
      <c r="R191">
        <f t="shared" si="58"/>
        <v>-5886</v>
      </c>
      <c r="S191">
        <f t="shared" si="59"/>
        <v>3924</v>
      </c>
      <c r="T191">
        <f t="shared" si="60"/>
        <v>0</v>
      </c>
      <c r="U191">
        <f t="shared" si="61"/>
        <v>0</v>
      </c>
      <c r="V191">
        <f t="shared" si="62"/>
        <v>0</v>
      </c>
      <c r="W191">
        <f t="shared" si="63"/>
        <v>0</v>
      </c>
      <c r="X191">
        <f t="shared" si="64"/>
        <v>0</v>
      </c>
      <c r="Y191">
        <f t="shared" si="65"/>
        <v>0</v>
      </c>
      <c r="Z191">
        <f t="shared" si="68"/>
        <v>0</v>
      </c>
    </row>
    <row r="192" spans="1:26" x14ac:dyDescent="0.25">
      <c r="A192" s="1">
        <v>161</v>
      </c>
      <c r="B192" s="17">
        <f t="shared" si="46"/>
        <v>20.125</v>
      </c>
      <c r="C192">
        <f t="shared" si="47"/>
        <v>11667.891375000001</v>
      </c>
      <c r="D192">
        <f t="shared" si="48"/>
        <v>-12001.921875000002</v>
      </c>
      <c r="E192">
        <f t="shared" si="49"/>
        <v>-24003.843750000004</v>
      </c>
      <c r="F192">
        <f t="shared" si="50"/>
        <v>3924</v>
      </c>
      <c r="G192">
        <f t="shared" si="51"/>
        <v>2826.3836250000004</v>
      </c>
      <c r="H192">
        <f t="shared" si="52"/>
        <v>0</v>
      </c>
      <c r="I192">
        <f t="shared" si="53"/>
        <v>-6889.3100859375263</v>
      </c>
      <c r="J192">
        <f t="shared" si="54"/>
        <v>0</v>
      </c>
      <c r="K192">
        <f t="shared" si="55"/>
        <v>-10163365.774828807</v>
      </c>
      <c r="L192">
        <f t="shared" si="56"/>
        <v>1360674.8845890411</v>
      </c>
      <c r="M192">
        <f t="shared" si="66"/>
        <v>10163365.774828807</v>
      </c>
      <c r="N192">
        <f t="shared" si="67"/>
        <v>1360674.8845890411</v>
      </c>
      <c r="O192" s="29"/>
      <c r="P192">
        <v>0</v>
      </c>
      <c r="Q192">
        <f t="shared" si="57"/>
        <v>-2943</v>
      </c>
      <c r="R192">
        <f t="shared" si="58"/>
        <v>-5886</v>
      </c>
      <c r="S192">
        <f t="shared" si="59"/>
        <v>3924</v>
      </c>
      <c r="T192">
        <f t="shared" si="60"/>
        <v>0</v>
      </c>
      <c r="U192">
        <f t="shared" si="61"/>
        <v>0</v>
      </c>
      <c r="V192">
        <f t="shared" si="62"/>
        <v>0</v>
      </c>
      <c r="W192">
        <f t="shared" si="63"/>
        <v>0</v>
      </c>
      <c r="X192">
        <f t="shared" si="64"/>
        <v>0</v>
      </c>
      <c r="Y192">
        <f t="shared" si="65"/>
        <v>0</v>
      </c>
      <c r="Z192">
        <f t="shared" si="68"/>
        <v>0</v>
      </c>
    </row>
    <row r="193" spans="1:26" x14ac:dyDescent="0.25">
      <c r="A193" s="1">
        <v>162</v>
      </c>
      <c r="B193" s="17">
        <f t="shared" si="46"/>
        <v>20.25</v>
      </c>
      <c r="C193">
        <f t="shared" si="47"/>
        <v>11740.362750000002</v>
      </c>
      <c r="D193">
        <f t="shared" si="48"/>
        <v>-12001.921875000002</v>
      </c>
      <c r="E193">
        <f t="shared" si="49"/>
        <v>-24003.843750000004</v>
      </c>
      <c r="F193">
        <f t="shared" si="50"/>
        <v>3924</v>
      </c>
      <c r="G193">
        <f t="shared" si="51"/>
        <v>2753.9122499999994</v>
      </c>
      <c r="H193">
        <f t="shared" si="52"/>
        <v>0</v>
      </c>
      <c r="I193">
        <f t="shared" si="53"/>
        <v>-6540.541593750022</v>
      </c>
      <c r="J193">
        <f t="shared" si="54"/>
        <v>0</v>
      </c>
      <c r="K193">
        <f t="shared" si="55"/>
        <v>-9648849.5587460827</v>
      </c>
      <c r="L193">
        <f t="shared" si="56"/>
        <v>1325785.7849841935</v>
      </c>
      <c r="M193">
        <f t="shared" si="66"/>
        <v>9648849.5587460827</v>
      </c>
      <c r="N193">
        <f t="shared" si="67"/>
        <v>1325785.7849841935</v>
      </c>
      <c r="O193" s="29"/>
      <c r="P193">
        <v>0</v>
      </c>
      <c r="Q193">
        <f t="shared" si="57"/>
        <v>-2943</v>
      </c>
      <c r="R193">
        <f t="shared" si="58"/>
        <v>-5886</v>
      </c>
      <c r="S193">
        <f t="shared" si="59"/>
        <v>3924</v>
      </c>
      <c r="T193">
        <f t="shared" si="60"/>
        <v>0</v>
      </c>
      <c r="U193">
        <f t="shared" si="61"/>
        <v>0</v>
      </c>
      <c r="V193">
        <f t="shared" si="62"/>
        <v>0</v>
      </c>
      <c r="W193">
        <f t="shared" si="63"/>
        <v>0</v>
      </c>
      <c r="X193">
        <f t="shared" si="64"/>
        <v>0</v>
      </c>
      <c r="Y193">
        <f t="shared" si="65"/>
        <v>0</v>
      </c>
      <c r="Z193">
        <f t="shared" si="68"/>
        <v>0</v>
      </c>
    </row>
    <row r="194" spans="1:26" x14ac:dyDescent="0.25">
      <c r="A194" s="1">
        <v>163</v>
      </c>
      <c r="B194" s="17">
        <f t="shared" si="46"/>
        <v>20.375</v>
      </c>
      <c r="C194">
        <f t="shared" si="47"/>
        <v>11812.834125000001</v>
      </c>
      <c r="D194">
        <f t="shared" si="48"/>
        <v>-12001.921875000002</v>
      </c>
      <c r="E194">
        <f t="shared" si="49"/>
        <v>-24003.843750000004</v>
      </c>
      <c r="F194">
        <f t="shared" si="50"/>
        <v>3924</v>
      </c>
      <c r="G194">
        <f t="shared" si="51"/>
        <v>2681.4408750000002</v>
      </c>
      <c r="H194">
        <f t="shared" si="52"/>
        <v>0</v>
      </c>
      <c r="I194">
        <f t="shared" si="53"/>
        <v>-6200.8320234375133</v>
      </c>
      <c r="J194">
        <f t="shared" si="54"/>
        <v>0</v>
      </c>
      <c r="K194">
        <f t="shared" si="55"/>
        <v>-9147697.4002239406</v>
      </c>
      <c r="L194">
        <f t="shared" si="56"/>
        <v>1290896.6853793468</v>
      </c>
      <c r="M194">
        <f t="shared" si="66"/>
        <v>9147697.4002239406</v>
      </c>
      <c r="N194">
        <f t="shared" si="67"/>
        <v>1290896.6853793468</v>
      </c>
      <c r="O194" s="29"/>
      <c r="P194">
        <v>0</v>
      </c>
      <c r="Q194">
        <f t="shared" si="57"/>
        <v>-2943</v>
      </c>
      <c r="R194">
        <f t="shared" si="58"/>
        <v>-5886</v>
      </c>
      <c r="S194">
        <f t="shared" si="59"/>
        <v>3924</v>
      </c>
      <c r="T194">
        <f t="shared" si="60"/>
        <v>0</v>
      </c>
      <c r="U194">
        <f t="shared" si="61"/>
        <v>0</v>
      </c>
      <c r="V194">
        <f t="shared" si="62"/>
        <v>0</v>
      </c>
      <c r="W194">
        <f t="shared" si="63"/>
        <v>0</v>
      </c>
      <c r="X194">
        <f t="shared" si="64"/>
        <v>0</v>
      </c>
      <c r="Y194">
        <f t="shared" si="65"/>
        <v>0</v>
      </c>
      <c r="Z194">
        <f t="shared" si="68"/>
        <v>0</v>
      </c>
    </row>
    <row r="195" spans="1:26" x14ac:dyDescent="0.25">
      <c r="A195" s="1">
        <v>164</v>
      </c>
      <c r="B195" s="17">
        <f t="shared" si="46"/>
        <v>20.5</v>
      </c>
      <c r="C195">
        <f t="shared" si="47"/>
        <v>11885.3055</v>
      </c>
      <c r="D195">
        <f t="shared" si="48"/>
        <v>-12001.921875000002</v>
      </c>
      <c r="E195">
        <f t="shared" si="49"/>
        <v>-24003.843750000004</v>
      </c>
      <c r="F195">
        <f t="shared" si="50"/>
        <v>3924</v>
      </c>
      <c r="G195">
        <f t="shared" si="51"/>
        <v>2608.9695000000011</v>
      </c>
      <c r="H195">
        <f t="shared" si="52"/>
        <v>0</v>
      </c>
      <c r="I195">
        <f t="shared" si="53"/>
        <v>-5870.1813750000147</v>
      </c>
      <c r="J195">
        <f t="shared" si="54"/>
        <v>0</v>
      </c>
      <c r="K195">
        <f t="shared" si="55"/>
        <v>-8659909.2992624026</v>
      </c>
      <c r="L195">
        <f t="shared" si="56"/>
        <v>1256007.5857744999</v>
      </c>
      <c r="M195">
        <f t="shared" si="66"/>
        <v>8659909.2992624026</v>
      </c>
      <c r="N195">
        <f t="shared" si="67"/>
        <v>1256007.5857744999</v>
      </c>
      <c r="O195" s="29"/>
      <c r="P195">
        <v>0</v>
      </c>
      <c r="Q195">
        <f t="shared" si="57"/>
        <v>-2943</v>
      </c>
      <c r="R195">
        <f t="shared" si="58"/>
        <v>-5886</v>
      </c>
      <c r="S195">
        <f t="shared" si="59"/>
        <v>3924</v>
      </c>
      <c r="T195">
        <f t="shared" si="60"/>
        <v>0</v>
      </c>
      <c r="U195">
        <f t="shared" si="61"/>
        <v>0</v>
      </c>
      <c r="V195">
        <f t="shared" si="62"/>
        <v>0</v>
      </c>
      <c r="W195">
        <f t="shared" si="63"/>
        <v>0</v>
      </c>
      <c r="X195">
        <f t="shared" si="64"/>
        <v>0</v>
      </c>
      <c r="Y195">
        <f t="shared" si="65"/>
        <v>0</v>
      </c>
      <c r="Z195">
        <f t="shared" si="68"/>
        <v>0</v>
      </c>
    </row>
    <row r="196" spans="1:26" x14ac:dyDescent="0.25">
      <c r="A196" s="1">
        <v>165</v>
      </c>
      <c r="B196" s="17">
        <f t="shared" si="46"/>
        <v>20.625</v>
      </c>
      <c r="C196">
        <f t="shared" si="47"/>
        <v>11957.776875000001</v>
      </c>
      <c r="D196">
        <f t="shared" si="48"/>
        <v>-12001.921875000002</v>
      </c>
      <c r="E196">
        <f t="shared" si="49"/>
        <v>-24003.843750000004</v>
      </c>
      <c r="F196">
        <f t="shared" si="50"/>
        <v>3924</v>
      </c>
      <c r="G196">
        <f t="shared" si="51"/>
        <v>2536.4981250000001</v>
      </c>
      <c r="H196">
        <f t="shared" si="52"/>
        <v>0</v>
      </c>
      <c r="I196">
        <f t="shared" si="53"/>
        <v>-5548.5896484375116</v>
      </c>
      <c r="J196">
        <f t="shared" si="54"/>
        <v>0</v>
      </c>
      <c r="K196">
        <f t="shared" si="55"/>
        <v>-8185485.25586145</v>
      </c>
      <c r="L196">
        <f t="shared" si="56"/>
        <v>1221118.4861696523</v>
      </c>
      <c r="M196">
        <f t="shared" si="66"/>
        <v>8185485.25586145</v>
      </c>
      <c r="N196">
        <f t="shared" si="67"/>
        <v>1221118.4861696523</v>
      </c>
      <c r="O196" s="29"/>
      <c r="P196">
        <v>0</v>
      </c>
      <c r="Q196">
        <f t="shared" si="57"/>
        <v>-2943</v>
      </c>
      <c r="R196">
        <f t="shared" si="58"/>
        <v>-5886</v>
      </c>
      <c r="S196">
        <f t="shared" si="59"/>
        <v>3924</v>
      </c>
      <c r="T196">
        <f t="shared" si="60"/>
        <v>0</v>
      </c>
      <c r="U196">
        <f t="shared" si="61"/>
        <v>0</v>
      </c>
      <c r="V196">
        <f t="shared" si="62"/>
        <v>0</v>
      </c>
      <c r="W196">
        <f t="shared" si="63"/>
        <v>0</v>
      </c>
      <c r="X196">
        <f t="shared" si="64"/>
        <v>0</v>
      </c>
      <c r="Y196">
        <f t="shared" si="65"/>
        <v>0</v>
      </c>
      <c r="Z196">
        <f t="shared" si="68"/>
        <v>0</v>
      </c>
    </row>
    <row r="197" spans="1:26" x14ac:dyDescent="0.25">
      <c r="A197" s="1">
        <v>166</v>
      </c>
      <c r="B197" s="17">
        <f t="shared" si="46"/>
        <v>20.75</v>
      </c>
      <c r="C197">
        <f t="shared" si="47"/>
        <v>12030.248250000001</v>
      </c>
      <c r="D197">
        <f t="shared" si="48"/>
        <v>-12001.921875000002</v>
      </c>
      <c r="E197">
        <f t="shared" si="49"/>
        <v>-24003.843750000004</v>
      </c>
      <c r="F197">
        <f t="shared" si="50"/>
        <v>3924</v>
      </c>
      <c r="G197">
        <f t="shared" si="51"/>
        <v>2464.0267500000009</v>
      </c>
      <c r="H197">
        <f t="shared" si="52"/>
        <v>0</v>
      </c>
      <c r="I197">
        <f t="shared" si="53"/>
        <v>-5236.0568437500187</v>
      </c>
      <c r="J197">
        <f t="shared" si="54"/>
        <v>0</v>
      </c>
      <c r="K197">
        <f t="shared" si="55"/>
        <v>-7724425.2700211024</v>
      </c>
      <c r="L197">
        <f t="shared" si="56"/>
        <v>1186229.3865648054</v>
      </c>
      <c r="M197">
        <f t="shared" si="66"/>
        <v>7724425.2700211024</v>
      </c>
      <c r="N197">
        <f t="shared" si="67"/>
        <v>1186229.3865648054</v>
      </c>
      <c r="O197" s="29"/>
      <c r="P197">
        <v>0</v>
      </c>
      <c r="Q197">
        <f t="shared" si="57"/>
        <v>-2943</v>
      </c>
      <c r="R197">
        <f t="shared" si="58"/>
        <v>-5886</v>
      </c>
      <c r="S197">
        <f t="shared" si="59"/>
        <v>3924</v>
      </c>
      <c r="T197">
        <f t="shared" si="60"/>
        <v>0</v>
      </c>
      <c r="U197">
        <f t="shared" si="61"/>
        <v>0</v>
      </c>
      <c r="V197">
        <f t="shared" si="62"/>
        <v>0</v>
      </c>
      <c r="W197">
        <f t="shared" si="63"/>
        <v>0</v>
      </c>
      <c r="X197">
        <f t="shared" si="64"/>
        <v>0</v>
      </c>
      <c r="Y197">
        <f t="shared" si="65"/>
        <v>0</v>
      </c>
      <c r="Z197">
        <f t="shared" si="68"/>
        <v>0</v>
      </c>
    </row>
    <row r="198" spans="1:26" x14ac:dyDescent="0.25">
      <c r="A198" s="1">
        <v>167</v>
      </c>
      <c r="B198" s="17">
        <f t="shared" si="46"/>
        <v>20.875</v>
      </c>
      <c r="C198">
        <f t="shared" si="47"/>
        <v>12102.719625000002</v>
      </c>
      <c r="D198">
        <f t="shared" si="48"/>
        <v>-12001.921875000002</v>
      </c>
      <c r="E198">
        <f t="shared" si="49"/>
        <v>-24003.843750000004</v>
      </c>
      <c r="F198">
        <f t="shared" si="50"/>
        <v>3924</v>
      </c>
      <c r="G198">
        <f t="shared" si="51"/>
        <v>2391.5553749999999</v>
      </c>
      <c r="H198">
        <f t="shared" si="52"/>
        <v>0</v>
      </c>
      <c r="I198">
        <f t="shared" si="53"/>
        <v>-4932.5829609375069</v>
      </c>
      <c r="J198">
        <f t="shared" si="54"/>
        <v>0</v>
      </c>
      <c r="K198">
        <f t="shared" si="55"/>
        <v>-7276729.341741317</v>
      </c>
      <c r="L198">
        <f t="shared" si="56"/>
        <v>1151340.2869599578</v>
      </c>
      <c r="M198">
        <f t="shared" si="66"/>
        <v>7276729.341741317</v>
      </c>
      <c r="N198">
        <f t="shared" si="67"/>
        <v>1151340.2869599578</v>
      </c>
      <c r="O198" s="29"/>
      <c r="P198">
        <v>0</v>
      </c>
      <c r="Q198">
        <f t="shared" si="57"/>
        <v>-2943</v>
      </c>
      <c r="R198">
        <f t="shared" si="58"/>
        <v>-5886</v>
      </c>
      <c r="S198">
        <f t="shared" si="59"/>
        <v>3924</v>
      </c>
      <c r="T198">
        <f t="shared" si="60"/>
        <v>0</v>
      </c>
      <c r="U198">
        <f t="shared" si="61"/>
        <v>0</v>
      </c>
      <c r="V198">
        <f t="shared" si="62"/>
        <v>0</v>
      </c>
      <c r="W198">
        <f t="shared" si="63"/>
        <v>0</v>
      </c>
      <c r="X198">
        <f t="shared" si="64"/>
        <v>0</v>
      </c>
      <c r="Y198">
        <f t="shared" si="65"/>
        <v>0</v>
      </c>
      <c r="Z198">
        <f t="shared" si="68"/>
        <v>0</v>
      </c>
    </row>
    <row r="199" spans="1:26" x14ac:dyDescent="0.25">
      <c r="A199" s="1">
        <v>168</v>
      </c>
      <c r="B199" s="17">
        <f t="shared" si="46"/>
        <v>21</v>
      </c>
      <c r="C199">
        <f t="shared" si="47"/>
        <v>12175.191000000003</v>
      </c>
      <c r="D199">
        <f t="shared" si="48"/>
        <v>-12001.921875000002</v>
      </c>
      <c r="E199">
        <f t="shared" si="49"/>
        <v>-24003.843750000004</v>
      </c>
      <c r="F199">
        <f t="shared" si="50"/>
        <v>3924</v>
      </c>
      <c r="G199">
        <f t="shared" si="51"/>
        <v>2319.0839999999989</v>
      </c>
      <c r="H199">
        <f t="shared" si="52"/>
        <v>0</v>
      </c>
      <c r="I199">
        <f t="shared" si="53"/>
        <v>-4638.1680000000342</v>
      </c>
      <c r="J199">
        <f t="shared" si="54"/>
        <v>0</v>
      </c>
      <c r="K199">
        <f t="shared" si="55"/>
        <v>-6842397.4710221784</v>
      </c>
      <c r="L199">
        <f t="shared" si="56"/>
        <v>1116451.18735511</v>
      </c>
      <c r="M199">
        <f t="shared" si="66"/>
        <v>6842397.4710221784</v>
      </c>
      <c r="N199">
        <f t="shared" si="67"/>
        <v>1116451.18735511</v>
      </c>
      <c r="O199" s="29"/>
      <c r="P199">
        <v>0</v>
      </c>
      <c r="Q199">
        <f t="shared" si="57"/>
        <v>-2943</v>
      </c>
      <c r="R199">
        <f t="shared" si="58"/>
        <v>-5886</v>
      </c>
      <c r="S199">
        <f t="shared" si="59"/>
        <v>3924</v>
      </c>
      <c r="T199">
        <f t="shared" si="60"/>
        <v>0</v>
      </c>
      <c r="U199">
        <f t="shared" si="61"/>
        <v>0</v>
      </c>
      <c r="V199">
        <f t="shared" si="62"/>
        <v>0</v>
      </c>
      <c r="W199">
        <f t="shared" si="63"/>
        <v>0</v>
      </c>
      <c r="X199">
        <f t="shared" si="64"/>
        <v>0</v>
      </c>
      <c r="Y199">
        <f t="shared" si="65"/>
        <v>0</v>
      </c>
      <c r="Z199">
        <f t="shared" si="68"/>
        <v>0</v>
      </c>
    </row>
    <row r="200" spans="1:26" x14ac:dyDescent="0.25">
      <c r="A200" s="1">
        <v>169</v>
      </c>
      <c r="B200" s="17">
        <f t="shared" si="46"/>
        <v>21.125</v>
      </c>
      <c r="C200">
        <f t="shared" si="47"/>
        <v>12247.662375</v>
      </c>
      <c r="D200">
        <f t="shared" si="48"/>
        <v>-12001.921875000002</v>
      </c>
      <c r="E200">
        <f t="shared" si="49"/>
        <v>-24003.843750000004</v>
      </c>
      <c r="F200">
        <f t="shared" si="50"/>
        <v>3924</v>
      </c>
      <c r="G200">
        <f t="shared" si="51"/>
        <v>2246.6126250000016</v>
      </c>
      <c r="H200">
        <f t="shared" si="52"/>
        <v>0</v>
      </c>
      <c r="I200">
        <f t="shared" si="53"/>
        <v>-4352.8119609375135</v>
      </c>
      <c r="J200">
        <f t="shared" si="54"/>
        <v>0</v>
      </c>
      <c r="K200">
        <f t="shared" si="55"/>
        <v>-6421429.6578635611</v>
      </c>
      <c r="L200">
        <f t="shared" si="56"/>
        <v>1081562.087750264</v>
      </c>
      <c r="M200">
        <f t="shared" si="66"/>
        <v>6421429.6578635611</v>
      </c>
      <c r="N200">
        <f t="shared" si="67"/>
        <v>1081562.087750264</v>
      </c>
      <c r="O200" s="29"/>
      <c r="P200">
        <v>0</v>
      </c>
      <c r="Q200">
        <f t="shared" si="57"/>
        <v>-2943</v>
      </c>
      <c r="R200">
        <f t="shared" si="58"/>
        <v>-5886</v>
      </c>
      <c r="S200">
        <f t="shared" si="59"/>
        <v>3924</v>
      </c>
      <c r="T200">
        <f t="shared" si="60"/>
        <v>0</v>
      </c>
      <c r="U200">
        <f t="shared" si="61"/>
        <v>0</v>
      </c>
      <c r="V200">
        <f t="shared" si="62"/>
        <v>0</v>
      </c>
      <c r="W200">
        <f t="shared" si="63"/>
        <v>0</v>
      </c>
      <c r="X200">
        <f t="shared" si="64"/>
        <v>0</v>
      </c>
      <c r="Y200">
        <f t="shared" si="65"/>
        <v>0</v>
      </c>
      <c r="Z200">
        <f t="shared" si="68"/>
        <v>0</v>
      </c>
    </row>
    <row r="201" spans="1:26" x14ac:dyDescent="0.25">
      <c r="A201" s="1">
        <v>170</v>
      </c>
      <c r="B201" s="17">
        <f t="shared" si="46"/>
        <v>21.25</v>
      </c>
      <c r="C201">
        <f t="shared" si="47"/>
        <v>12320.133750000001</v>
      </c>
      <c r="D201">
        <f t="shared" si="48"/>
        <v>-12001.921875000002</v>
      </c>
      <c r="E201">
        <f t="shared" si="49"/>
        <v>-24003.843750000004</v>
      </c>
      <c r="F201">
        <f t="shared" si="50"/>
        <v>3924</v>
      </c>
      <c r="G201">
        <f t="shared" si="51"/>
        <v>2174.1412500000006</v>
      </c>
      <c r="H201">
        <f t="shared" si="52"/>
        <v>0</v>
      </c>
      <c r="I201">
        <f t="shared" si="53"/>
        <v>-4076.5148437500029</v>
      </c>
      <c r="J201">
        <f t="shared" si="54"/>
        <v>0</v>
      </c>
      <c r="K201">
        <f t="shared" si="55"/>
        <v>-6013825.9022655478</v>
      </c>
      <c r="L201">
        <f t="shared" si="56"/>
        <v>1046672.9881454165</v>
      </c>
      <c r="M201">
        <f t="shared" si="66"/>
        <v>6013825.9022655478</v>
      </c>
      <c r="N201">
        <f t="shared" si="67"/>
        <v>1046672.9881454165</v>
      </c>
      <c r="O201" s="29"/>
      <c r="P201">
        <v>0</v>
      </c>
      <c r="Q201">
        <f t="shared" si="57"/>
        <v>-2943</v>
      </c>
      <c r="R201">
        <f t="shared" si="58"/>
        <v>-5886</v>
      </c>
      <c r="S201">
        <f t="shared" si="59"/>
        <v>3924</v>
      </c>
      <c r="T201">
        <f t="shared" si="60"/>
        <v>0</v>
      </c>
      <c r="U201">
        <f t="shared" si="61"/>
        <v>0</v>
      </c>
      <c r="V201">
        <f t="shared" si="62"/>
        <v>0</v>
      </c>
      <c r="W201">
        <f t="shared" si="63"/>
        <v>0</v>
      </c>
      <c r="X201">
        <f t="shared" si="64"/>
        <v>0</v>
      </c>
      <c r="Y201">
        <f t="shared" si="65"/>
        <v>0</v>
      </c>
      <c r="Z201">
        <f t="shared" si="68"/>
        <v>0</v>
      </c>
    </row>
    <row r="202" spans="1:26" x14ac:dyDescent="0.25">
      <c r="A202" s="1">
        <v>171</v>
      </c>
      <c r="B202" s="17">
        <f t="shared" si="46"/>
        <v>21.375</v>
      </c>
      <c r="C202">
        <f t="shared" si="47"/>
        <v>12392.605125000002</v>
      </c>
      <c r="D202">
        <f t="shared" si="48"/>
        <v>-12001.921875000002</v>
      </c>
      <c r="E202">
        <f t="shared" si="49"/>
        <v>-24003.843750000004</v>
      </c>
      <c r="F202">
        <f t="shared" si="50"/>
        <v>3924</v>
      </c>
      <c r="G202">
        <f t="shared" si="51"/>
        <v>2101.6698749999996</v>
      </c>
      <c r="H202">
        <f t="shared" si="52"/>
        <v>0</v>
      </c>
      <c r="I202">
        <f t="shared" si="53"/>
        <v>-3809.2766484375461</v>
      </c>
      <c r="J202">
        <f t="shared" si="54"/>
        <v>0</v>
      </c>
      <c r="K202">
        <f t="shared" si="55"/>
        <v>-5619586.2042282028</v>
      </c>
      <c r="L202">
        <f t="shared" si="56"/>
        <v>1011783.8885405689</v>
      </c>
      <c r="M202">
        <f t="shared" si="66"/>
        <v>5619586.2042282028</v>
      </c>
      <c r="N202">
        <f t="shared" si="67"/>
        <v>1011783.8885405689</v>
      </c>
      <c r="O202" s="29"/>
      <c r="P202">
        <v>0</v>
      </c>
      <c r="Q202">
        <f t="shared" si="57"/>
        <v>-2943</v>
      </c>
      <c r="R202">
        <f t="shared" si="58"/>
        <v>-5886</v>
      </c>
      <c r="S202">
        <f t="shared" si="59"/>
        <v>3924</v>
      </c>
      <c r="T202">
        <f t="shared" si="60"/>
        <v>0</v>
      </c>
      <c r="U202">
        <f t="shared" si="61"/>
        <v>0</v>
      </c>
      <c r="V202">
        <f t="shared" si="62"/>
        <v>0</v>
      </c>
      <c r="W202">
        <f t="shared" si="63"/>
        <v>0</v>
      </c>
      <c r="X202">
        <f t="shared" si="64"/>
        <v>0</v>
      </c>
      <c r="Y202">
        <f t="shared" si="65"/>
        <v>0</v>
      </c>
      <c r="Z202">
        <f t="shared" si="68"/>
        <v>0</v>
      </c>
    </row>
    <row r="203" spans="1:26" x14ac:dyDescent="0.25">
      <c r="A203" s="1">
        <v>172</v>
      </c>
      <c r="B203" s="17">
        <f t="shared" si="46"/>
        <v>21.5</v>
      </c>
      <c r="C203">
        <f t="shared" si="47"/>
        <v>12465.076500000001</v>
      </c>
      <c r="D203">
        <f t="shared" si="48"/>
        <v>-12001.921875000002</v>
      </c>
      <c r="E203">
        <f t="shared" si="49"/>
        <v>-24003.843750000004</v>
      </c>
      <c r="F203">
        <f t="shared" si="50"/>
        <v>3924</v>
      </c>
      <c r="G203">
        <f t="shared" si="51"/>
        <v>2029.1985000000004</v>
      </c>
      <c r="H203">
        <f t="shared" si="52"/>
        <v>0</v>
      </c>
      <c r="I203">
        <f t="shared" si="53"/>
        <v>-3551.0973750000121</v>
      </c>
      <c r="J203">
        <f t="shared" si="54"/>
        <v>0</v>
      </c>
      <c r="K203">
        <f t="shared" si="55"/>
        <v>-5238710.5637513353</v>
      </c>
      <c r="L203">
        <f t="shared" si="56"/>
        <v>976894.78893572197</v>
      </c>
      <c r="M203">
        <f t="shared" si="66"/>
        <v>5238710.5637513353</v>
      </c>
      <c r="N203">
        <f t="shared" si="67"/>
        <v>976894.78893572197</v>
      </c>
      <c r="O203" s="29"/>
      <c r="P203">
        <v>0</v>
      </c>
      <c r="Q203">
        <f t="shared" si="57"/>
        <v>-2943</v>
      </c>
      <c r="R203">
        <f t="shared" si="58"/>
        <v>-5886</v>
      </c>
      <c r="S203">
        <f t="shared" si="59"/>
        <v>3924</v>
      </c>
      <c r="T203">
        <f t="shared" si="60"/>
        <v>0</v>
      </c>
      <c r="U203">
        <f t="shared" si="61"/>
        <v>0</v>
      </c>
      <c r="V203">
        <f t="shared" si="62"/>
        <v>0</v>
      </c>
      <c r="W203">
        <f t="shared" si="63"/>
        <v>0</v>
      </c>
      <c r="X203">
        <f t="shared" si="64"/>
        <v>0</v>
      </c>
      <c r="Y203">
        <f t="shared" si="65"/>
        <v>0</v>
      </c>
      <c r="Z203">
        <f t="shared" si="68"/>
        <v>0</v>
      </c>
    </row>
    <row r="204" spans="1:26" x14ac:dyDescent="0.25">
      <c r="A204" s="1">
        <v>173</v>
      </c>
      <c r="B204" s="17">
        <f t="shared" si="46"/>
        <v>21.625</v>
      </c>
      <c r="C204">
        <f t="shared" si="47"/>
        <v>12537.547875000002</v>
      </c>
      <c r="D204">
        <f t="shared" si="48"/>
        <v>-12001.921875000002</v>
      </c>
      <c r="E204">
        <f t="shared" si="49"/>
        <v>-24003.843750000004</v>
      </c>
      <c r="F204">
        <f t="shared" si="50"/>
        <v>3924</v>
      </c>
      <c r="G204">
        <f t="shared" si="51"/>
        <v>1956.7271249999994</v>
      </c>
      <c r="H204">
        <f t="shared" si="52"/>
        <v>0</v>
      </c>
      <c r="I204">
        <f t="shared" si="53"/>
        <v>-3301.9770234375319</v>
      </c>
      <c r="J204">
        <f t="shared" si="54"/>
        <v>0</v>
      </c>
      <c r="K204">
        <f t="shared" si="55"/>
        <v>-4871198.980835137</v>
      </c>
      <c r="L204">
        <f t="shared" si="56"/>
        <v>942005.68933087436</v>
      </c>
      <c r="M204">
        <f t="shared" si="66"/>
        <v>4871198.980835137</v>
      </c>
      <c r="N204">
        <f t="shared" si="67"/>
        <v>942005.68933087436</v>
      </c>
      <c r="O204" s="29"/>
      <c r="P204">
        <v>0</v>
      </c>
      <c r="Q204">
        <f t="shared" si="57"/>
        <v>-2943</v>
      </c>
      <c r="R204">
        <f t="shared" si="58"/>
        <v>-5886</v>
      </c>
      <c r="S204">
        <f t="shared" si="59"/>
        <v>3924</v>
      </c>
      <c r="T204">
        <f t="shared" si="60"/>
        <v>0</v>
      </c>
      <c r="U204">
        <f t="shared" si="61"/>
        <v>0</v>
      </c>
      <c r="V204">
        <f t="shared" si="62"/>
        <v>0</v>
      </c>
      <c r="W204">
        <f t="shared" si="63"/>
        <v>0</v>
      </c>
      <c r="X204">
        <f t="shared" si="64"/>
        <v>0</v>
      </c>
      <c r="Y204">
        <f t="shared" si="65"/>
        <v>0</v>
      </c>
      <c r="Z204">
        <f t="shared" si="68"/>
        <v>0</v>
      </c>
    </row>
    <row r="205" spans="1:26" x14ac:dyDescent="0.25">
      <c r="A205" s="1">
        <v>174</v>
      </c>
      <c r="B205" s="17">
        <f t="shared" si="46"/>
        <v>21.75</v>
      </c>
      <c r="C205">
        <f t="shared" si="47"/>
        <v>12610.019249999999</v>
      </c>
      <c r="D205">
        <f t="shared" si="48"/>
        <v>-12001.921875000002</v>
      </c>
      <c r="E205">
        <f t="shared" si="49"/>
        <v>-24003.843750000004</v>
      </c>
      <c r="F205">
        <f t="shared" si="50"/>
        <v>3924</v>
      </c>
      <c r="G205">
        <f t="shared" si="51"/>
        <v>1884.2557500000021</v>
      </c>
      <c r="H205">
        <f t="shared" si="52"/>
        <v>0</v>
      </c>
      <c r="I205">
        <f t="shared" si="53"/>
        <v>-3061.9155937500182</v>
      </c>
      <c r="J205">
        <f t="shared" si="54"/>
        <v>0</v>
      </c>
      <c r="K205">
        <f t="shared" si="55"/>
        <v>-4517051.4554794785</v>
      </c>
      <c r="L205">
        <f t="shared" si="56"/>
        <v>907116.58972602838</v>
      </c>
      <c r="M205">
        <f t="shared" si="66"/>
        <v>4517051.4554794785</v>
      </c>
      <c r="N205">
        <f t="shared" si="67"/>
        <v>907116.58972602838</v>
      </c>
      <c r="O205" s="29"/>
      <c r="P205">
        <v>0</v>
      </c>
      <c r="Q205">
        <f t="shared" si="57"/>
        <v>-2943</v>
      </c>
      <c r="R205">
        <f t="shared" si="58"/>
        <v>-5886</v>
      </c>
      <c r="S205">
        <f t="shared" si="59"/>
        <v>3924</v>
      </c>
      <c r="T205">
        <f t="shared" si="60"/>
        <v>0</v>
      </c>
      <c r="U205">
        <f t="shared" si="61"/>
        <v>0</v>
      </c>
      <c r="V205">
        <f t="shared" si="62"/>
        <v>0</v>
      </c>
      <c r="W205">
        <f t="shared" si="63"/>
        <v>0</v>
      </c>
      <c r="X205">
        <f t="shared" si="64"/>
        <v>0</v>
      </c>
      <c r="Y205">
        <f t="shared" si="65"/>
        <v>0</v>
      </c>
      <c r="Z205">
        <f t="shared" si="68"/>
        <v>0</v>
      </c>
    </row>
    <row r="206" spans="1:26" x14ac:dyDescent="0.25">
      <c r="A206" s="1">
        <v>175</v>
      </c>
      <c r="B206" s="17">
        <f t="shared" si="46"/>
        <v>21.875</v>
      </c>
      <c r="C206">
        <f t="shared" si="47"/>
        <v>12682.490625</v>
      </c>
      <c r="D206">
        <f t="shared" si="48"/>
        <v>-12001.921875000002</v>
      </c>
      <c r="E206">
        <f t="shared" si="49"/>
        <v>-24003.843750000004</v>
      </c>
      <c r="F206">
        <f t="shared" si="50"/>
        <v>3924</v>
      </c>
      <c r="G206">
        <f t="shared" si="51"/>
        <v>1811.7843750000011</v>
      </c>
      <c r="H206">
        <f t="shared" si="52"/>
        <v>0</v>
      </c>
      <c r="I206">
        <f t="shared" si="53"/>
        <v>-2830.9130859375</v>
      </c>
      <c r="J206">
        <f t="shared" si="54"/>
        <v>0</v>
      </c>
      <c r="K206">
        <f t="shared" si="55"/>
        <v>-4176267.9876844045</v>
      </c>
      <c r="L206">
        <f t="shared" si="56"/>
        <v>872227.49012118077</v>
      </c>
      <c r="M206">
        <f t="shared" si="66"/>
        <v>4176267.9876844045</v>
      </c>
      <c r="N206">
        <f t="shared" si="67"/>
        <v>872227.49012118077</v>
      </c>
      <c r="O206" s="29"/>
      <c r="P206">
        <v>0</v>
      </c>
      <c r="Q206">
        <f t="shared" si="57"/>
        <v>-2943</v>
      </c>
      <c r="R206">
        <f t="shared" si="58"/>
        <v>-5886</v>
      </c>
      <c r="S206">
        <f t="shared" si="59"/>
        <v>3924</v>
      </c>
      <c r="T206">
        <f t="shared" si="60"/>
        <v>0</v>
      </c>
      <c r="U206">
        <f t="shared" si="61"/>
        <v>0</v>
      </c>
      <c r="V206">
        <f t="shared" si="62"/>
        <v>0</v>
      </c>
      <c r="W206">
        <f t="shared" si="63"/>
        <v>0</v>
      </c>
      <c r="X206">
        <f t="shared" si="64"/>
        <v>0</v>
      </c>
      <c r="Y206">
        <f t="shared" si="65"/>
        <v>0</v>
      </c>
      <c r="Z206">
        <f t="shared" si="68"/>
        <v>0</v>
      </c>
    </row>
    <row r="207" spans="1:26" x14ac:dyDescent="0.25">
      <c r="A207" s="1">
        <v>176</v>
      </c>
      <c r="B207" s="17">
        <f t="shared" si="46"/>
        <v>22</v>
      </c>
      <c r="C207">
        <f t="shared" si="47"/>
        <v>12754.962000000001</v>
      </c>
      <c r="D207">
        <f t="shared" si="48"/>
        <v>-12001.921875000002</v>
      </c>
      <c r="E207">
        <f t="shared" si="49"/>
        <v>-24003.843750000004</v>
      </c>
      <c r="F207">
        <f t="shared" si="50"/>
        <v>3924</v>
      </c>
      <c r="G207">
        <f t="shared" si="51"/>
        <v>1739.3130000000001</v>
      </c>
      <c r="H207">
        <f t="shared" si="52"/>
        <v>0</v>
      </c>
      <c r="I207">
        <f t="shared" si="53"/>
        <v>-2608.9695000000356</v>
      </c>
      <c r="J207">
        <f t="shared" si="54"/>
        <v>0</v>
      </c>
      <c r="K207">
        <f t="shared" si="55"/>
        <v>-3848848.5774499997</v>
      </c>
      <c r="L207">
        <f t="shared" si="56"/>
        <v>837338.39051633293</v>
      </c>
      <c r="M207">
        <f t="shared" si="66"/>
        <v>3848848.5774499997</v>
      </c>
      <c r="N207">
        <f t="shared" si="67"/>
        <v>837338.39051633293</v>
      </c>
      <c r="O207" s="29"/>
      <c r="P207">
        <v>0</v>
      </c>
      <c r="Q207">
        <f t="shared" si="57"/>
        <v>-2943</v>
      </c>
      <c r="R207">
        <f t="shared" si="58"/>
        <v>-5886</v>
      </c>
      <c r="S207">
        <f t="shared" si="59"/>
        <v>3924</v>
      </c>
      <c r="T207">
        <f t="shared" si="60"/>
        <v>0</v>
      </c>
      <c r="U207">
        <f t="shared" si="61"/>
        <v>0</v>
      </c>
      <c r="V207">
        <f t="shared" si="62"/>
        <v>0</v>
      </c>
      <c r="W207">
        <f t="shared" si="63"/>
        <v>0</v>
      </c>
      <c r="X207">
        <f t="shared" si="64"/>
        <v>0</v>
      </c>
      <c r="Y207">
        <f t="shared" si="65"/>
        <v>0</v>
      </c>
      <c r="Z207">
        <f t="shared" si="68"/>
        <v>0</v>
      </c>
    </row>
    <row r="208" spans="1:26" x14ac:dyDescent="0.25">
      <c r="A208" s="1">
        <v>177</v>
      </c>
      <c r="B208" s="17">
        <f t="shared" si="46"/>
        <v>22.125</v>
      </c>
      <c r="C208">
        <f t="shared" si="47"/>
        <v>12827.433375000002</v>
      </c>
      <c r="D208">
        <f t="shared" si="48"/>
        <v>-12001.921875000002</v>
      </c>
      <c r="E208">
        <f t="shared" si="49"/>
        <v>-24003.843750000004</v>
      </c>
      <c r="F208">
        <f t="shared" si="50"/>
        <v>3924</v>
      </c>
      <c r="G208">
        <f t="shared" si="51"/>
        <v>1666.8416249999991</v>
      </c>
      <c r="H208">
        <f t="shared" si="52"/>
        <v>0</v>
      </c>
      <c r="I208">
        <f t="shared" si="53"/>
        <v>-2396.0848359375086</v>
      </c>
      <c r="J208">
        <f t="shared" si="54"/>
        <v>0</v>
      </c>
      <c r="K208">
        <f t="shared" si="55"/>
        <v>-3534793.2247760929</v>
      </c>
      <c r="L208">
        <f t="shared" si="56"/>
        <v>802449.29091148532</v>
      </c>
      <c r="M208">
        <f t="shared" si="66"/>
        <v>3534793.2247760929</v>
      </c>
      <c r="N208">
        <f t="shared" si="67"/>
        <v>802449.29091148532</v>
      </c>
      <c r="O208" s="29"/>
      <c r="P208">
        <v>0</v>
      </c>
      <c r="Q208">
        <f t="shared" si="57"/>
        <v>-2943</v>
      </c>
      <c r="R208">
        <f t="shared" si="58"/>
        <v>-5886</v>
      </c>
      <c r="S208">
        <f t="shared" si="59"/>
        <v>3924</v>
      </c>
      <c r="T208">
        <f t="shared" si="60"/>
        <v>0</v>
      </c>
      <c r="U208">
        <f t="shared" si="61"/>
        <v>0</v>
      </c>
      <c r="V208">
        <f t="shared" si="62"/>
        <v>0</v>
      </c>
      <c r="W208">
        <f t="shared" si="63"/>
        <v>0</v>
      </c>
      <c r="X208">
        <f t="shared" si="64"/>
        <v>0</v>
      </c>
      <c r="Y208">
        <f t="shared" si="65"/>
        <v>0</v>
      </c>
      <c r="Z208">
        <f t="shared" si="68"/>
        <v>0</v>
      </c>
    </row>
    <row r="209" spans="1:26" x14ac:dyDescent="0.25">
      <c r="A209" s="1">
        <v>178</v>
      </c>
      <c r="B209" s="17">
        <f t="shared" si="46"/>
        <v>22.25</v>
      </c>
      <c r="C209">
        <f t="shared" si="47"/>
        <v>12899.904750000002</v>
      </c>
      <c r="D209">
        <f t="shared" si="48"/>
        <v>-12001.921875000002</v>
      </c>
      <c r="E209">
        <f t="shared" si="49"/>
        <v>-24003.843750000004</v>
      </c>
      <c r="F209">
        <f t="shared" si="50"/>
        <v>3924</v>
      </c>
      <c r="G209">
        <f t="shared" si="51"/>
        <v>1594.3702499999999</v>
      </c>
      <c r="H209">
        <f t="shared" si="52"/>
        <v>0</v>
      </c>
      <c r="I209">
        <f t="shared" si="53"/>
        <v>-2192.2590937500354</v>
      </c>
      <c r="J209">
        <f t="shared" si="54"/>
        <v>0</v>
      </c>
      <c r="K209">
        <f t="shared" si="55"/>
        <v>-3234101.9296628553</v>
      </c>
      <c r="L209">
        <f t="shared" si="56"/>
        <v>767560.19130663853</v>
      </c>
      <c r="M209">
        <f t="shared" si="66"/>
        <v>3234101.9296628553</v>
      </c>
      <c r="N209">
        <f t="shared" si="67"/>
        <v>767560.19130663853</v>
      </c>
      <c r="O209" s="29"/>
      <c r="P209">
        <v>0</v>
      </c>
      <c r="Q209">
        <f t="shared" si="57"/>
        <v>-2943</v>
      </c>
      <c r="R209">
        <f t="shared" si="58"/>
        <v>-5886</v>
      </c>
      <c r="S209">
        <f t="shared" si="59"/>
        <v>3924</v>
      </c>
      <c r="T209">
        <f t="shared" si="60"/>
        <v>0</v>
      </c>
      <c r="U209">
        <f t="shared" si="61"/>
        <v>0</v>
      </c>
      <c r="V209">
        <f t="shared" si="62"/>
        <v>0</v>
      </c>
      <c r="W209">
        <f t="shared" si="63"/>
        <v>0</v>
      </c>
      <c r="X209">
        <f t="shared" si="64"/>
        <v>0</v>
      </c>
      <c r="Y209">
        <f t="shared" si="65"/>
        <v>0</v>
      </c>
      <c r="Z209">
        <f t="shared" si="68"/>
        <v>0</v>
      </c>
    </row>
    <row r="210" spans="1:26" x14ac:dyDescent="0.25">
      <c r="A210" s="1">
        <v>179</v>
      </c>
      <c r="B210" s="17">
        <f t="shared" si="46"/>
        <v>22.375</v>
      </c>
      <c r="C210">
        <f t="shared" si="47"/>
        <v>12972.376125000001</v>
      </c>
      <c r="D210">
        <f t="shared" si="48"/>
        <v>-12001.921875000002</v>
      </c>
      <c r="E210">
        <f t="shared" si="49"/>
        <v>-24003.843750000004</v>
      </c>
      <c r="F210">
        <f t="shared" si="50"/>
        <v>3924</v>
      </c>
      <c r="G210">
        <f t="shared" si="51"/>
        <v>1521.8988750000008</v>
      </c>
      <c r="H210">
        <f t="shared" si="52"/>
        <v>0</v>
      </c>
      <c r="I210">
        <f t="shared" si="53"/>
        <v>-1997.4922734375286</v>
      </c>
      <c r="J210">
        <f t="shared" si="54"/>
        <v>0</v>
      </c>
      <c r="K210">
        <f t="shared" si="55"/>
        <v>-2946774.692110158</v>
      </c>
      <c r="L210">
        <f t="shared" si="56"/>
        <v>732671.09170179162</v>
      </c>
      <c r="M210">
        <f t="shared" si="66"/>
        <v>2946774.692110158</v>
      </c>
      <c r="N210">
        <f t="shared" si="67"/>
        <v>732671.09170179162</v>
      </c>
      <c r="O210" s="29"/>
      <c r="P210">
        <v>0</v>
      </c>
      <c r="Q210">
        <f t="shared" si="57"/>
        <v>-2943</v>
      </c>
      <c r="R210">
        <f t="shared" si="58"/>
        <v>-5886</v>
      </c>
      <c r="S210">
        <f t="shared" si="59"/>
        <v>3924</v>
      </c>
      <c r="T210">
        <f t="shared" si="60"/>
        <v>0</v>
      </c>
      <c r="U210">
        <f t="shared" si="61"/>
        <v>0</v>
      </c>
      <c r="V210">
        <f t="shared" si="62"/>
        <v>0</v>
      </c>
      <c r="W210">
        <f t="shared" si="63"/>
        <v>0</v>
      </c>
      <c r="X210">
        <f t="shared" si="64"/>
        <v>0</v>
      </c>
      <c r="Y210">
        <f t="shared" si="65"/>
        <v>0</v>
      </c>
      <c r="Z210">
        <f t="shared" si="68"/>
        <v>0</v>
      </c>
    </row>
    <row r="211" spans="1:26" x14ac:dyDescent="0.25">
      <c r="A211" s="1">
        <v>180</v>
      </c>
      <c r="B211" s="17">
        <f t="shared" si="46"/>
        <v>22.5</v>
      </c>
      <c r="C211">
        <f t="shared" si="47"/>
        <v>13044.8475</v>
      </c>
      <c r="D211">
        <f t="shared" si="48"/>
        <v>-12001.921875000002</v>
      </c>
      <c r="E211">
        <f t="shared" si="49"/>
        <v>-24003.843750000004</v>
      </c>
      <c r="F211">
        <f t="shared" si="50"/>
        <v>3924</v>
      </c>
      <c r="G211">
        <f t="shared" si="51"/>
        <v>1449.4275000000016</v>
      </c>
      <c r="H211">
        <f t="shared" si="52"/>
        <v>0</v>
      </c>
      <c r="I211">
        <f t="shared" si="53"/>
        <v>-1811.7843749999884</v>
      </c>
      <c r="J211">
        <f t="shared" si="54"/>
        <v>0</v>
      </c>
      <c r="K211">
        <f t="shared" si="55"/>
        <v>-2672811.5121180019</v>
      </c>
      <c r="L211">
        <f t="shared" si="56"/>
        <v>697781.99209694494</v>
      </c>
      <c r="M211">
        <f t="shared" si="66"/>
        <v>2672811.5121180019</v>
      </c>
      <c r="N211">
        <f t="shared" si="67"/>
        <v>697781.99209694494</v>
      </c>
      <c r="O211" s="29"/>
      <c r="P211">
        <v>0</v>
      </c>
      <c r="Q211">
        <f t="shared" si="57"/>
        <v>-2943</v>
      </c>
      <c r="R211">
        <f t="shared" si="58"/>
        <v>-5886</v>
      </c>
      <c r="S211">
        <f t="shared" si="59"/>
        <v>3924</v>
      </c>
      <c r="T211">
        <f t="shared" si="60"/>
        <v>0</v>
      </c>
      <c r="U211">
        <f t="shared" si="61"/>
        <v>0</v>
      </c>
      <c r="V211">
        <f t="shared" si="62"/>
        <v>0</v>
      </c>
      <c r="W211">
        <f t="shared" si="63"/>
        <v>0</v>
      </c>
      <c r="X211">
        <f t="shared" si="64"/>
        <v>0</v>
      </c>
      <c r="Y211">
        <f t="shared" si="65"/>
        <v>0</v>
      </c>
      <c r="Z211">
        <f t="shared" si="68"/>
        <v>0</v>
      </c>
    </row>
    <row r="212" spans="1:26" x14ac:dyDescent="0.25">
      <c r="A212" s="1">
        <v>181</v>
      </c>
      <c r="B212" s="17">
        <f t="shared" si="46"/>
        <v>22.625</v>
      </c>
      <c r="C212">
        <f t="shared" si="47"/>
        <v>13117.318875000001</v>
      </c>
      <c r="D212">
        <f t="shared" si="48"/>
        <v>-12001.921875000002</v>
      </c>
      <c r="E212">
        <f t="shared" si="49"/>
        <v>-24003.843750000004</v>
      </c>
      <c r="F212">
        <f t="shared" si="50"/>
        <v>3924</v>
      </c>
      <c r="G212">
        <f t="shared" si="51"/>
        <v>1376.9561250000006</v>
      </c>
      <c r="H212">
        <f t="shared" si="52"/>
        <v>0</v>
      </c>
      <c r="I212">
        <f t="shared" si="53"/>
        <v>-1635.135398437531</v>
      </c>
      <c r="J212">
        <f t="shared" si="54"/>
        <v>0</v>
      </c>
      <c r="K212">
        <f t="shared" si="55"/>
        <v>-2412212.3896865579</v>
      </c>
      <c r="L212">
        <f t="shared" si="56"/>
        <v>662892.89249209722</v>
      </c>
      <c r="M212">
        <f t="shared" si="66"/>
        <v>2412212.3896865579</v>
      </c>
      <c r="N212">
        <f t="shared" si="67"/>
        <v>662892.89249209722</v>
      </c>
      <c r="O212" s="29"/>
      <c r="P212">
        <v>0</v>
      </c>
      <c r="Q212">
        <f t="shared" si="57"/>
        <v>-2943</v>
      </c>
      <c r="R212">
        <f t="shared" si="58"/>
        <v>-5886</v>
      </c>
      <c r="S212">
        <f t="shared" si="59"/>
        <v>3924</v>
      </c>
      <c r="T212">
        <f t="shared" si="60"/>
        <v>0</v>
      </c>
      <c r="U212">
        <f t="shared" si="61"/>
        <v>0</v>
      </c>
      <c r="V212">
        <f t="shared" si="62"/>
        <v>0</v>
      </c>
      <c r="W212">
        <f t="shared" si="63"/>
        <v>0</v>
      </c>
      <c r="X212">
        <f t="shared" si="64"/>
        <v>0</v>
      </c>
      <c r="Y212">
        <f t="shared" si="65"/>
        <v>0</v>
      </c>
      <c r="Z212">
        <f t="shared" si="68"/>
        <v>0</v>
      </c>
    </row>
    <row r="213" spans="1:26" x14ac:dyDescent="0.25">
      <c r="A213" s="1">
        <v>182</v>
      </c>
      <c r="B213" s="17">
        <f t="shared" si="46"/>
        <v>22.75</v>
      </c>
      <c r="C213">
        <f t="shared" si="47"/>
        <v>13189.790250000002</v>
      </c>
      <c r="D213">
        <f t="shared" si="48"/>
        <v>-12001.921875000002</v>
      </c>
      <c r="E213">
        <f t="shared" si="49"/>
        <v>-24003.843750000004</v>
      </c>
      <c r="F213">
        <f t="shared" si="50"/>
        <v>3924</v>
      </c>
      <c r="G213">
        <f t="shared" si="51"/>
        <v>1304.4847499999996</v>
      </c>
      <c r="H213">
        <f t="shared" si="52"/>
        <v>0</v>
      </c>
      <c r="I213">
        <f t="shared" si="53"/>
        <v>-1467.5453437500109</v>
      </c>
      <c r="J213">
        <f t="shared" si="54"/>
        <v>0</v>
      </c>
      <c r="K213">
        <f t="shared" si="55"/>
        <v>-2164977.3248156114</v>
      </c>
      <c r="L213">
        <f t="shared" si="56"/>
        <v>628003.7928872495</v>
      </c>
      <c r="M213">
        <f t="shared" si="66"/>
        <v>2164977.3248156114</v>
      </c>
      <c r="N213">
        <f t="shared" si="67"/>
        <v>628003.7928872495</v>
      </c>
      <c r="O213" s="29"/>
      <c r="P213">
        <v>0</v>
      </c>
      <c r="Q213">
        <f t="shared" si="57"/>
        <v>-2943</v>
      </c>
      <c r="R213">
        <f t="shared" si="58"/>
        <v>-5886</v>
      </c>
      <c r="S213">
        <f t="shared" si="59"/>
        <v>3924</v>
      </c>
      <c r="T213">
        <f t="shared" si="60"/>
        <v>0</v>
      </c>
      <c r="U213">
        <f t="shared" si="61"/>
        <v>0</v>
      </c>
      <c r="V213">
        <f t="shared" si="62"/>
        <v>0</v>
      </c>
      <c r="W213">
        <f t="shared" si="63"/>
        <v>0</v>
      </c>
      <c r="X213">
        <f t="shared" si="64"/>
        <v>0</v>
      </c>
      <c r="Y213">
        <f t="shared" si="65"/>
        <v>0</v>
      </c>
      <c r="Z213">
        <f t="shared" si="68"/>
        <v>0</v>
      </c>
    </row>
    <row r="214" spans="1:26" x14ac:dyDescent="0.25">
      <c r="A214" s="1">
        <v>183</v>
      </c>
      <c r="B214" s="17">
        <f t="shared" si="46"/>
        <v>22.875</v>
      </c>
      <c r="C214">
        <f t="shared" si="47"/>
        <v>13262.261625000003</v>
      </c>
      <c r="D214">
        <f t="shared" si="48"/>
        <v>-12001.921875000002</v>
      </c>
      <c r="E214">
        <f t="shared" si="49"/>
        <v>-24003.843750000004</v>
      </c>
      <c r="F214">
        <f t="shared" si="50"/>
        <v>3924</v>
      </c>
      <c r="G214">
        <f t="shared" si="51"/>
        <v>1232.0133749999986</v>
      </c>
      <c r="H214">
        <f t="shared" si="52"/>
        <v>0</v>
      </c>
      <c r="I214">
        <f t="shared" si="53"/>
        <v>-1309.0142109375447</v>
      </c>
      <c r="J214">
        <f t="shared" si="54"/>
        <v>0</v>
      </c>
      <c r="K214">
        <f t="shared" si="55"/>
        <v>-1931106.3175053345</v>
      </c>
      <c r="L214">
        <f t="shared" si="56"/>
        <v>593114.69328240189</v>
      </c>
      <c r="M214">
        <f t="shared" si="66"/>
        <v>1931106.3175053345</v>
      </c>
      <c r="N214">
        <f t="shared" si="67"/>
        <v>593114.69328240189</v>
      </c>
      <c r="O214" s="29"/>
      <c r="P214">
        <v>0</v>
      </c>
      <c r="Q214">
        <f t="shared" si="57"/>
        <v>-2943</v>
      </c>
      <c r="R214">
        <f t="shared" si="58"/>
        <v>-5886</v>
      </c>
      <c r="S214">
        <f t="shared" si="59"/>
        <v>3924</v>
      </c>
      <c r="T214">
        <f t="shared" si="60"/>
        <v>0</v>
      </c>
      <c r="U214">
        <f t="shared" si="61"/>
        <v>0</v>
      </c>
      <c r="V214">
        <f t="shared" si="62"/>
        <v>0</v>
      </c>
      <c r="W214">
        <f t="shared" si="63"/>
        <v>0</v>
      </c>
      <c r="X214">
        <f t="shared" si="64"/>
        <v>0</v>
      </c>
      <c r="Y214">
        <f t="shared" si="65"/>
        <v>0</v>
      </c>
      <c r="Z214">
        <f t="shared" si="68"/>
        <v>0</v>
      </c>
    </row>
    <row r="215" spans="1:26" x14ac:dyDescent="0.25">
      <c r="A215" s="1">
        <v>184</v>
      </c>
      <c r="B215" s="17">
        <f t="shared" si="46"/>
        <v>23</v>
      </c>
      <c r="C215">
        <f t="shared" si="47"/>
        <v>13334.733</v>
      </c>
      <c r="D215">
        <f t="shared" si="48"/>
        <v>-12001.921875000002</v>
      </c>
      <c r="E215">
        <f t="shared" si="49"/>
        <v>-24003.843750000004</v>
      </c>
      <c r="F215">
        <f t="shared" si="50"/>
        <v>3924</v>
      </c>
      <c r="G215">
        <f t="shared" si="51"/>
        <v>1159.5420000000013</v>
      </c>
      <c r="H215">
        <f t="shared" si="52"/>
        <v>0</v>
      </c>
      <c r="I215">
        <f t="shared" si="53"/>
        <v>-1159.5420000000158</v>
      </c>
      <c r="J215">
        <f t="shared" si="54"/>
        <v>0</v>
      </c>
      <c r="K215">
        <f t="shared" si="55"/>
        <v>-1710599.3677555555</v>
      </c>
      <c r="L215">
        <f t="shared" si="56"/>
        <v>558225.59367755591</v>
      </c>
      <c r="M215">
        <f t="shared" si="66"/>
        <v>1710599.3677555555</v>
      </c>
      <c r="N215">
        <f t="shared" si="67"/>
        <v>558225.59367755591</v>
      </c>
      <c r="O215" s="29"/>
      <c r="P215">
        <v>0</v>
      </c>
      <c r="Q215">
        <f t="shared" si="57"/>
        <v>-2943</v>
      </c>
      <c r="R215">
        <f t="shared" si="58"/>
        <v>-5886</v>
      </c>
      <c r="S215">
        <f t="shared" si="59"/>
        <v>3924</v>
      </c>
      <c r="T215">
        <f t="shared" si="60"/>
        <v>0</v>
      </c>
      <c r="U215">
        <f t="shared" si="61"/>
        <v>0</v>
      </c>
      <c r="V215">
        <f t="shared" si="62"/>
        <v>0</v>
      </c>
      <c r="W215">
        <f t="shared" si="63"/>
        <v>0</v>
      </c>
      <c r="X215">
        <f t="shared" si="64"/>
        <v>0</v>
      </c>
      <c r="Y215">
        <f t="shared" si="65"/>
        <v>0</v>
      </c>
      <c r="Z215">
        <f t="shared" si="68"/>
        <v>0</v>
      </c>
    </row>
    <row r="216" spans="1:26" x14ac:dyDescent="0.25">
      <c r="A216" s="1">
        <v>185</v>
      </c>
      <c r="B216" s="17">
        <f t="shared" si="46"/>
        <v>23.125</v>
      </c>
      <c r="C216">
        <f t="shared" si="47"/>
        <v>13407.204375000001</v>
      </c>
      <c r="D216">
        <f t="shared" si="48"/>
        <v>-12001.921875000002</v>
      </c>
      <c r="E216">
        <f t="shared" si="49"/>
        <v>-24003.843750000004</v>
      </c>
      <c r="F216">
        <f t="shared" si="50"/>
        <v>3924</v>
      </c>
      <c r="G216">
        <f t="shared" si="51"/>
        <v>1087.0706250000003</v>
      </c>
      <c r="H216">
        <f t="shared" si="52"/>
        <v>0</v>
      </c>
      <c r="I216">
        <f t="shared" si="53"/>
        <v>-1019.1287109375116</v>
      </c>
      <c r="J216">
        <f t="shared" si="54"/>
        <v>0</v>
      </c>
      <c r="K216">
        <f t="shared" si="55"/>
        <v>-1503456.4755664028</v>
      </c>
      <c r="L216">
        <f t="shared" si="56"/>
        <v>523336.49407270824</v>
      </c>
      <c r="M216">
        <f t="shared" si="66"/>
        <v>1503456.4755664028</v>
      </c>
      <c r="N216">
        <f t="shared" si="67"/>
        <v>523336.49407270824</v>
      </c>
      <c r="O216" s="29"/>
      <c r="P216">
        <v>0</v>
      </c>
      <c r="Q216">
        <f t="shared" si="57"/>
        <v>-2943</v>
      </c>
      <c r="R216">
        <f t="shared" si="58"/>
        <v>-5886</v>
      </c>
      <c r="S216">
        <f t="shared" si="59"/>
        <v>3924</v>
      </c>
      <c r="T216">
        <f t="shared" si="60"/>
        <v>0</v>
      </c>
      <c r="U216">
        <f t="shared" si="61"/>
        <v>0</v>
      </c>
      <c r="V216">
        <f t="shared" si="62"/>
        <v>0</v>
      </c>
      <c r="W216">
        <f t="shared" si="63"/>
        <v>0</v>
      </c>
      <c r="X216">
        <f t="shared" si="64"/>
        <v>0</v>
      </c>
      <c r="Y216">
        <f t="shared" si="65"/>
        <v>0</v>
      </c>
      <c r="Z216">
        <f t="shared" si="68"/>
        <v>0</v>
      </c>
    </row>
    <row r="217" spans="1:26" x14ac:dyDescent="0.25">
      <c r="A217" s="1">
        <v>186</v>
      </c>
      <c r="B217" s="17">
        <f t="shared" si="46"/>
        <v>23.25</v>
      </c>
      <c r="C217">
        <f t="shared" si="47"/>
        <v>13479.67575</v>
      </c>
      <c r="D217">
        <f t="shared" si="48"/>
        <v>-12001.921875000002</v>
      </c>
      <c r="E217">
        <f t="shared" si="49"/>
        <v>-24003.843750000004</v>
      </c>
      <c r="F217">
        <f t="shared" si="50"/>
        <v>3924</v>
      </c>
      <c r="G217">
        <f t="shared" si="51"/>
        <v>1014.5992500000011</v>
      </c>
      <c r="H217">
        <f t="shared" si="52"/>
        <v>0</v>
      </c>
      <c r="I217">
        <f t="shared" si="53"/>
        <v>-887.77434375000303</v>
      </c>
      <c r="J217">
        <f t="shared" si="54"/>
        <v>0</v>
      </c>
      <c r="K217">
        <f t="shared" si="55"/>
        <v>-1309677.6409378338</v>
      </c>
      <c r="L217">
        <f t="shared" si="56"/>
        <v>488447.39446786145</v>
      </c>
      <c r="M217">
        <f t="shared" si="66"/>
        <v>1309677.6409378338</v>
      </c>
      <c r="N217">
        <f t="shared" si="67"/>
        <v>488447.39446786145</v>
      </c>
      <c r="O217" s="29"/>
      <c r="P217">
        <v>0</v>
      </c>
      <c r="Q217">
        <f t="shared" si="57"/>
        <v>-2943</v>
      </c>
      <c r="R217">
        <f t="shared" si="58"/>
        <v>-5886</v>
      </c>
      <c r="S217">
        <f t="shared" si="59"/>
        <v>3924</v>
      </c>
      <c r="T217">
        <f t="shared" si="60"/>
        <v>0</v>
      </c>
      <c r="U217">
        <f t="shared" si="61"/>
        <v>0</v>
      </c>
      <c r="V217">
        <f t="shared" si="62"/>
        <v>0</v>
      </c>
      <c r="W217">
        <f t="shared" si="63"/>
        <v>0</v>
      </c>
      <c r="X217">
        <f t="shared" si="64"/>
        <v>0</v>
      </c>
      <c r="Y217">
        <f t="shared" si="65"/>
        <v>0</v>
      </c>
      <c r="Z217">
        <f t="shared" si="68"/>
        <v>0</v>
      </c>
    </row>
    <row r="218" spans="1:26" x14ac:dyDescent="0.25">
      <c r="A218" s="1">
        <v>187</v>
      </c>
      <c r="B218" s="17">
        <f t="shared" si="46"/>
        <v>23.375</v>
      </c>
      <c r="C218">
        <f t="shared" si="47"/>
        <v>13552.147125000001</v>
      </c>
      <c r="D218">
        <f t="shared" si="48"/>
        <v>-12001.921875000002</v>
      </c>
      <c r="E218">
        <f t="shared" si="49"/>
        <v>-24003.843750000004</v>
      </c>
      <c r="F218">
        <f t="shared" si="50"/>
        <v>3924</v>
      </c>
      <c r="G218">
        <f t="shared" si="51"/>
        <v>942.12787500000013</v>
      </c>
      <c r="H218">
        <f t="shared" si="52"/>
        <v>0</v>
      </c>
      <c r="I218">
        <f t="shared" si="53"/>
        <v>-765.47889843751909</v>
      </c>
      <c r="J218">
        <f t="shared" si="54"/>
        <v>0</v>
      </c>
      <c r="K218">
        <f t="shared" si="55"/>
        <v>-1129262.863869891</v>
      </c>
      <c r="L218">
        <f t="shared" si="56"/>
        <v>453558.29486301384</v>
      </c>
      <c r="M218">
        <f t="shared" si="66"/>
        <v>1129262.863869891</v>
      </c>
      <c r="N218">
        <f t="shared" si="67"/>
        <v>453558.29486301384</v>
      </c>
      <c r="O218" s="29"/>
      <c r="P218">
        <v>0</v>
      </c>
      <c r="Q218">
        <f t="shared" si="57"/>
        <v>-2943</v>
      </c>
      <c r="R218">
        <f t="shared" si="58"/>
        <v>-5886</v>
      </c>
      <c r="S218">
        <f t="shared" si="59"/>
        <v>3924</v>
      </c>
      <c r="T218">
        <f t="shared" si="60"/>
        <v>0</v>
      </c>
      <c r="U218">
        <f t="shared" si="61"/>
        <v>0</v>
      </c>
      <c r="V218">
        <f t="shared" si="62"/>
        <v>0</v>
      </c>
      <c r="W218">
        <f t="shared" si="63"/>
        <v>0</v>
      </c>
      <c r="X218">
        <f t="shared" si="64"/>
        <v>0</v>
      </c>
      <c r="Y218">
        <f t="shared" si="65"/>
        <v>0</v>
      </c>
      <c r="Z218">
        <f t="shared" si="68"/>
        <v>0</v>
      </c>
    </row>
    <row r="219" spans="1:26" x14ac:dyDescent="0.25">
      <c r="A219" s="1">
        <v>188</v>
      </c>
      <c r="B219" s="17">
        <f t="shared" si="46"/>
        <v>23.5</v>
      </c>
      <c r="C219">
        <f t="shared" si="47"/>
        <v>13624.618500000002</v>
      </c>
      <c r="D219">
        <f t="shared" si="48"/>
        <v>-12001.921875000002</v>
      </c>
      <c r="E219">
        <f t="shared" si="49"/>
        <v>-24003.843750000004</v>
      </c>
      <c r="F219">
        <f t="shared" si="50"/>
        <v>3924</v>
      </c>
      <c r="G219">
        <f t="shared" si="51"/>
        <v>869.65649999999914</v>
      </c>
      <c r="H219">
        <f t="shared" si="52"/>
        <v>0</v>
      </c>
      <c r="I219">
        <f t="shared" si="53"/>
        <v>-652.24237500003073</v>
      </c>
      <c r="J219">
        <f t="shared" si="54"/>
        <v>0</v>
      </c>
      <c r="K219">
        <f t="shared" si="55"/>
        <v>-962212.14436253218</v>
      </c>
      <c r="L219">
        <f t="shared" si="56"/>
        <v>418669.19525816612</v>
      </c>
      <c r="M219">
        <f t="shared" si="66"/>
        <v>962212.14436253218</v>
      </c>
      <c r="N219">
        <f t="shared" si="67"/>
        <v>418669.19525816612</v>
      </c>
      <c r="O219" s="29"/>
      <c r="P219">
        <v>0</v>
      </c>
      <c r="Q219">
        <f t="shared" si="57"/>
        <v>-2943</v>
      </c>
      <c r="R219">
        <f t="shared" si="58"/>
        <v>-5886</v>
      </c>
      <c r="S219">
        <f t="shared" si="59"/>
        <v>3924</v>
      </c>
      <c r="T219">
        <f t="shared" si="60"/>
        <v>0</v>
      </c>
      <c r="U219">
        <f t="shared" si="61"/>
        <v>0</v>
      </c>
      <c r="V219">
        <f t="shared" si="62"/>
        <v>0</v>
      </c>
      <c r="W219">
        <f t="shared" si="63"/>
        <v>0</v>
      </c>
      <c r="X219">
        <f t="shared" si="64"/>
        <v>0</v>
      </c>
      <c r="Y219">
        <f t="shared" si="65"/>
        <v>0</v>
      </c>
      <c r="Z219">
        <f t="shared" si="68"/>
        <v>0</v>
      </c>
    </row>
    <row r="220" spans="1:26" x14ac:dyDescent="0.25">
      <c r="A220" s="1">
        <v>189</v>
      </c>
      <c r="B220" s="17">
        <f t="shared" si="46"/>
        <v>23.625</v>
      </c>
      <c r="C220">
        <f t="shared" si="47"/>
        <v>13697.089875</v>
      </c>
      <c r="D220">
        <f t="shared" si="48"/>
        <v>-12001.921875000002</v>
      </c>
      <c r="E220">
        <f t="shared" si="49"/>
        <v>-24003.843750000004</v>
      </c>
      <c r="F220">
        <f t="shared" si="50"/>
        <v>3924</v>
      </c>
      <c r="G220">
        <f t="shared" si="51"/>
        <v>797.18512500000179</v>
      </c>
      <c r="H220">
        <f t="shared" si="52"/>
        <v>0</v>
      </c>
      <c r="I220">
        <f t="shared" si="53"/>
        <v>-548.06477343750885</v>
      </c>
      <c r="J220">
        <f t="shared" si="54"/>
        <v>0</v>
      </c>
      <c r="K220">
        <f t="shared" si="55"/>
        <v>-808525.48241571384</v>
      </c>
      <c r="L220">
        <f t="shared" si="56"/>
        <v>383780.09565332014</v>
      </c>
      <c r="M220">
        <f t="shared" si="66"/>
        <v>808525.48241571384</v>
      </c>
      <c r="N220">
        <f t="shared" si="67"/>
        <v>383780.09565332014</v>
      </c>
      <c r="O220" s="29"/>
      <c r="P220">
        <v>0</v>
      </c>
      <c r="Q220">
        <f t="shared" si="57"/>
        <v>-2943</v>
      </c>
      <c r="R220">
        <f t="shared" si="58"/>
        <v>-5886</v>
      </c>
      <c r="S220">
        <f t="shared" si="59"/>
        <v>3924</v>
      </c>
      <c r="T220">
        <f t="shared" si="60"/>
        <v>0</v>
      </c>
      <c r="U220">
        <f t="shared" si="61"/>
        <v>0</v>
      </c>
      <c r="V220">
        <f t="shared" si="62"/>
        <v>0</v>
      </c>
      <c r="W220">
        <f t="shared" si="63"/>
        <v>0</v>
      </c>
      <c r="X220">
        <f t="shared" si="64"/>
        <v>0</v>
      </c>
      <c r="Y220">
        <f t="shared" si="65"/>
        <v>0</v>
      </c>
      <c r="Z220">
        <f t="shared" si="68"/>
        <v>0</v>
      </c>
    </row>
    <row r="221" spans="1:26" x14ac:dyDescent="0.25">
      <c r="A221" s="1">
        <v>190</v>
      </c>
      <c r="B221" s="17">
        <f t="shared" si="46"/>
        <v>23.75</v>
      </c>
      <c r="C221">
        <f t="shared" si="47"/>
        <v>13769.561250000001</v>
      </c>
      <c r="D221">
        <f t="shared" si="48"/>
        <v>-12001.921875000002</v>
      </c>
      <c r="E221">
        <f t="shared" si="49"/>
        <v>-24003.843750000004</v>
      </c>
      <c r="F221">
        <f t="shared" si="50"/>
        <v>3924</v>
      </c>
      <c r="G221">
        <f t="shared" si="51"/>
        <v>724.7137500000008</v>
      </c>
      <c r="H221">
        <f t="shared" si="52"/>
        <v>0</v>
      </c>
      <c r="I221">
        <f t="shared" si="53"/>
        <v>-452.94609375001164</v>
      </c>
      <c r="J221">
        <f t="shared" si="54"/>
        <v>0</v>
      </c>
      <c r="K221">
        <f t="shared" si="55"/>
        <v>-668202.8780295219</v>
      </c>
      <c r="L221">
        <f t="shared" si="56"/>
        <v>348890.99604847247</v>
      </c>
      <c r="M221">
        <f t="shared" si="66"/>
        <v>668202.8780295219</v>
      </c>
      <c r="N221">
        <f t="shared" si="67"/>
        <v>348890.99604847247</v>
      </c>
      <c r="O221" s="29"/>
      <c r="P221">
        <v>0</v>
      </c>
      <c r="Q221">
        <f t="shared" si="57"/>
        <v>-2943</v>
      </c>
      <c r="R221">
        <f t="shared" si="58"/>
        <v>-5886</v>
      </c>
      <c r="S221">
        <f t="shared" si="59"/>
        <v>3924</v>
      </c>
      <c r="T221">
        <f t="shared" si="60"/>
        <v>0</v>
      </c>
      <c r="U221">
        <f t="shared" si="61"/>
        <v>0</v>
      </c>
      <c r="V221">
        <f t="shared" si="62"/>
        <v>0</v>
      </c>
      <c r="W221">
        <f t="shared" si="63"/>
        <v>0</v>
      </c>
      <c r="X221">
        <f t="shared" si="64"/>
        <v>0</v>
      </c>
      <c r="Y221">
        <f t="shared" si="65"/>
        <v>0</v>
      </c>
      <c r="Z221">
        <f t="shared" si="68"/>
        <v>0</v>
      </c>
    </row>
    <row r="222" spans="1:26" x14ac:dyDescent="0.25">
      <c r="A222" s="1">
        <v>191</v>
      </c>
      <c r="B222" s="17">
        <f t="shared" si="46"/>
        <v>23.875</v>
      </c>
      <c r="C222">
        <f t="shared" si="47"/>
        <v>13842.032625000002</v>
      </c>
      <c r="D222">
        <f t="shared" si="48"/>
        <v>-12001.921875000002</v>
      </c>
      <c r="E222">
        <f t="shared" si="49"/>
        <v>-24003.843750000004</v>
      </c>
      <c r="F222">
        <f t="shared" si="50"/>
        <v>3924</v>
      </c>
      <c r="G222">
        <f t="shared" si="51"/>
        <v>652.24237499999981</v>
      </c>
      <c r="H222">
        <f t="shared" si="52"/>
        <v>0</v>
      </c>
      <c r="I222">
        <f t="shared" si="53"/>
        <v>-366.88633593753912</v>
      </c>
      <c r="J222">
        <f t="shared" si="54"/>
        <v>0</v>
      </c>
      <c r="K222">
        <f t="shared" si="55"/>
        <v>-541244.33120395651</v>
      </c>
      <c r="L222">
        <f t="shared" si="56"/>
        <v>314001.89644362475</v>
      </c>
      <c r="M222">
        <f t="shared" si="66"/>
        <v>541244.33120395651</v>
      </c>
      <c r="N222">
        <f t="shared" si="67"/>
        <v>314001.89644362475</v>
      </c>
      <c r="O222" s="29"/>
      <c r="P222">
        <v>0</v>
      </c>
      <c r="Q222">
        <f t="shared" si="57"/>
        <v>-2943</v>
      </c>
      <c r="R222">
        <f t="shared" si="58"/>
        <v>-5886</v>
      </c>
      <c r="S222">
        <f t="shared" si="59"/>
        <v>3924</v>
      </c>
      <c r="T222">
        <f t="shared" si="60"/>
        <v>0</v>
      </c>
      <c r="U222">
        <f t="shared" si="61"/>
        <v>0</v>
      </c>
      <c r="V222">
        <f t="shared" si="62"/>
        <v>0</v>
      </c>
      <c r="W222">
        <f t="shared" si="63"/>
        <v>0</v>
      </c>
      <c r="X222">
        <f t="shared" si="64"/>
        <v>0</v>
      </c>
      <c r="Y222">
        <f t="shared" si="65"/>
        <v>0</v>
      </c>
      <c r="Z222">
        <f t="shared" si="68"/>
        <v>0</v>
      </c>
    </row>
    <row r="223" spans="1:26" x14ac:dyDescent="0.25">
      <c r="A223" s="1">
        <v>192</v>
      </c>
      <c r="B223" s="17">
        <f t="shared" ref="B223:B231" si="69">length/length_division*A223</f>
        <v>24</v>
      </c>
      <c r="C223">
        <f t="shared" ref="C223:C235" si="70">sim3_mass_per_length*B223*sim3_gravity</f>
        <v>13914.504000000001</v>
      </c>
      <c r="D223">
        <f t="shared" ref="D223:D235" si="71">IF(B223&lt;sim3_l_tx,0,sim3_ty)</f>
        <v>-12001.921875000002</v>
      </c>
      <c r="E223">
        <f t="shared" ref="E223:E235" si="72">IF(B223&lt;sim3_l_tx,0,sim3_tx)</f>
        <v>-24003.843750000004</v>
      </c>
      <c r="F223">
        <f t="shared" ref="F223:F235" si="73">IF(B223&lt;sim3_force_position,0,sim3_force)</f>
        <v>3924</v>
      </c>
      <c r="G223">
        <f t="shared" ref="G223:G235" si="74">sim3_ay-C223-D223-F223</f>
        <v>579.77100000000064</v>
      </c>
      <c r="H223">
        <f t="shared" ref="H223:H235" si="75">E223-sim3_ax</f>
        <v>0</v>
      </c>
      <c r="I223">
        <f t="shared" ref="I223:I235" si="76">(sim3_ay*B223) - (D223*(B223-sim3_l_tx))-(0.5*B223*C223)-(F223*(B223-force_position))</f>
        <v>-289.88550000003306</v>
      </c>
      <c r="J223">
        <f t="shared" ref="J223:J235" si="77">H223/sim3_cross_section_area*10000</f>
        <v>0</v>
      </c>
      <c r="K223">
        <f t="shared" ref="K223:K235" si="78">((I223*(0.5*sim3_depth_of_section))/(sim3_second_moment_x))*(100000000/1000)</f>
        <v>-427649.84193893179</v>
      </c>
      <c r="L223">
        <f t="shared" ref="L223:L235" si="79">((G223*sim3_q)/(sim3_second_moment_x*sim3_thickness_web))*((100000000*1000)/1000000000)</f>
        <v>279112.79683877795</v>
      </c>
      <c r="M223">
        <f t="shared" si="66"/>
        <v>427649.84193893179</v>
      </c>
      <c r="N223">
        <f t="shared" si="67"/>
        <v>279112.79683877795</v>
      </c>
      <c r="O223" s="29"/>
      <c r="P223">
        <v>0</v>
      </c>
      <c r="Q223">
        <f t="shared" ref="Q223:Q235" si="80">IF(B223&lt;sim3_l_tx_0,0,sim3_ty_0)</f>
        <v>-2943</v>
      </c>
      <c r="R223">
        <f t="shared" ref="R223:R235" si="81">IF(B223&lt;sim3_l_tx_0,0,sim3_tx_0)</f>
        <v>-5886</v>
      </c>
      <c r="S223">
        <f t="shared" ref="S223:S235" si="82">IF(B223&lt;sim3_force_position_0,0,sim3_force_0)</f>
        <v>3924</v>
      </c>
      <c r="T223">
        <f t="shared" ref="T223:T235" si="83">sim3_ay_0-P223-Q223-S223</f>
        <v>0</v>
      </c>
      <c r="U223">
        <f t="shared" ref="U223:U235" si="84">R223-sim3_ax_0</f>
        <v>0</v>
      </c>
      <c r="V223">
        <f t="shared" ref="V223:V235" si="85">(sim3_ay_0*B223) - (Q223*(B223-sim3_l_tx_0))-(0.5*B223*P223)-(S223*(B223-sim3_force_position_0))</f>
        <v>0</v>
      </c>
      <c r="W223">
        <f t="shared" ref="W223:W235" si="86">U223/sim3_cross_section_area_0*10000</f>
        <v>0</v>
      </c>
      <c r="X223">
        <f t="shared" ref="X223:X235" si="87">((V223*(0.5*sim3_depth_of_section_0))/(sim3_second_moment_x_0))*(100000000/1000)</f>
        <v>0</v>
      </c>
      <c r="Y223">
        <f t="shared" ref="Y223:Y235" si="88">((T223*sim3_q_0)/(sim3_second_moment_x_0*sim3_thickness_web_0))</f>
        <v>0</v>
      </c>
      <c r="Z223">
        <f t="shared" si="68"/>
        <v>0</v>
      </c>
    </row>
    <row r="224" spans="1:26" x14ac:dyDescent="0.25">
      <c r="A224" s="1">
        <v>193</v>
      </c>
      <c r="B224" s="17">
        <f t="shared" si="69"/>
        <v>24.125</v>
      </c>
      <c r="C224">
        <f t="shared" si="70"/>
        <v>13986.975375000002</v>
      </c>
      <c r="D224">
        <f t="shared" si="71"/>
        <v>-12001.921875000002</v>
      </c>
      <c r="E224">
        <f t="shared" si="72"/>
        <v>-24003.843750000004</v>
      </c>
      <c r="F224">
        <f t="shared" si="73"/>
        <v>3924</v>
      </c>
      <c r="G224">
        <f t="shared" si="74"/>
        <v>507.29962499999965</v>
      </c>
      <c r="H224">
        <f t="shared" si="75"/>
        <v>0</v>
      </c>
      <c r="I224">
        <f t="shared" si="76"/>
        <v>-221.94358593752258</v>
      </c>
      <c r="J224">
        <f t="shared" si="77"/>
        <v>0</v>
      </c>
      <c r="K224">
        <f t="shared" si="78"/>
        <v>-327419.41023449064</v>
      </c>
      <c r="L224">
        <f t="shared" si="79"/>
        <v>244223.69723393026</v>
      </c>
      <c r="M224">
        <f t="shared" ref="M224:M235" si="89">(ABS(J224)+ABS(K224))/2+SQRT( ((ABS(J224)+ABS(K224))/2)^2 + 0 )</f>
        <v>327419.41023449064</v>
      </c>
      <c r="N224">
        <f t="shared" ref="N224:N235" si="90">(ABS(J224))/2+SQRT( ((ABS(J224))/2)^2 + (L224^2) )</f>
        <v>244223.69723393026</v>
      </c>
      <c r="O224" s="29"/>
      <c r="P224">
        <v>0</v>
      </c>
      <c r="Q224">
        <f t="shared" si="80"/>
        <v>-2943</v>
      </c>
      <c r="R224">
        <f t="shared" si="81"/>
        <v>-5886</v>
      </c>
      <c r="S224">
        <f t="shared" si="82"/>
        <v>3924</v>
      </c>
      <c r="T224">
        <f t="shared" si="83"/>
        <v>0</v>
      </c>
      <c r="U224">
        <f t="shared" si="84"/>
        <v>0</v>
      </c>
      <c r="V224">
        <f t="shared" si="85"/>
        <v>0</v>
      </c>
      <c r="W224">
        <f t="shared" si="86"/>
        <v>0</v>
      </c>
      <c r="X224">
        <f t="shared" si="87"/>
        <v>0</v>
      </c>
      <c r="Y224">
        <f t="shared" si="88"/>
        <v>0</v>
      </c>
      <c r="Z224">
        <f t="shared" ref="Z224:Z235" si="91">(ABS(W224)+ABS(X224))/2+SQRT( ((ABS(W224)+ABS(X224))/2)^2 + 0 )</f>
        <v>0</v>
      </c>
    </row>
    <row r="225" spans="1:26" x14ac:dyDescent="0.25">
      <c r="A225" s="1">
        <v>194</v>
      </c>
      <c r="B225" s="17">
        <f t="shared" si="69"/>
        <v>24.25</v>
      </c>
      <c r="C225">
        <f t="shared" si="70"/>
        <v>14059.446750000001</v>
      </c>
      <c r="D225">
        <f t="shared" si="71"/>
        <v>-12001.921875000002</v>
      </c>
      <c r="E225">
        <f t="shared" si="72"/>
        <v>-24003.843750000004</v>
      </c>
      <c r="F225">
        <f t="shared" si="73"/>
        <v>3924</v>
      </c>
      <c r="G225">
        <f t="shared" si="74"/>
        <v>434.82825000000048</v>
      </c>
      <c r="H225">
        <f t="shared" si="75"/>
        <v>0</v>
      </c>
      <c r="I225">
        <f t="shared" si="76"/>
        <v>-163.06059375003679</v>
      </c>
      <c r="J225">
        <f t="shared" si="77"/>
        <v>0</v>
      </c>
      <c r="K225">
        <f t="shared" si="78"/>
        <v>-240553.03609067597</v>
      </c>
      <c r="L225">
        <f t="shared" si="79"/>
        <v>209334.59762908347</v>
      </c>
      <c r="M225">
        <f t="shared" si="89"/>
        <v>240553.03609067597</v>
      </c>
      <c r="N225">
        <f t="shared" si="90"/>
        <v>209334.59762908347</v>
      </c>
      <c r="O225" s="29"/>
      <c r="P225">
        <v>0</v>
      </c>
      <c r="Q225">
        <f t="shared" si="80"/>
        <v>-2943</v>
      </c>
      <c r="R225">
        <f t="shared" si="81"/>
        <v>-5886</v>
      </c>
      <c r="S225">
        <f t="shared" si="82"/>
        <v>3924</v>
      </c>
      <c r="T225">
        <f t="shared" si="83"/>
        <v>0</v>
      </c>
      <c r="U225">
        <f t="shared" si="84"/>
        <v>0</v>
      </c>
      <c r="V225">
        <f t="shared" si="85"/>
        <v>0</v>
      </c>
      <c r="W225">
        <f t="shared" si="86"/>
        <v>0</v>
      </c>
      <c r="X225">
        <f t="shared" si="87"/>
        <v>0</v>
      </c>
      <c r="Y225">
        <f t="shared" si="88"/>
        <v>0</v>
      </c>
      <c r="Z225">
        <f t="shared" si="91"/>
        <v>0</v>
      </c>
    </row>
    <row r="226" spans="1:26" x14ac:dyDescent="0.25">
      <c r="A226" s="1">
        <v>195</v>
      </c>
      <c r="B226" s="17">
        <f t="shared" si="69"/>
        <v>24.375</v>
      </c>
      <c r="C226">
        <f t="shared" si="70"/>
        <v>14131.918125</v>
      </c>
      <c r="D226">
        <f t="shared" si="71"/>
        <v>-12001.921875000002</v>
      </c>
      <c r="E226">
        <f t="shared" si="72"/>
        <v>-24003.843750000004</v>
      </c>
      <c r="F226">
        <f t="shared" si="73"/>
        <v>3924</v>
      </c>
      <c r="G226">
        <f t="shared" si="74"/>
        <v>362.35687500000131</v>
      </c>
      <c r="H226">
        <f t="shared" si="75"/>
        <v>0</v>
      </c>
      <c r="I226">
        <f t="shared" si="76"/>
        <v>-113.23652343748836</v>
      </c>
      <c r="J226">
        <f t="shared" si="77"/>
        <v>0</v>
      </c>
      <c r="K226">
        <f t="shared" si="78"/>
        <v>-167050.71950735903</v>
      </c>
      <c r="L226">
        <f t="shared" si="79"/>
        <v>174445.49802423667</v>
      </c>
      <c r="M226">
        <f t="shared" si="89"/>
        <v>167050.71950735903</v>
      </c>
      <c r="N226">
        <f t="shared" si="90"/>
        <v>174445.49802423667</v>
      </c>
      <c r="O226" s="29"/>
      <c r="P226">
        <v>0</v>
      </c>
      <c r="Q226">
        <f t="shared" si="80"/>
        <v>-2943</v>
      </c>
      <c r="R226">
        <f t="shared" si="81"/>
        <v>-5886</v>
      </c>
      <c r="S226">
        <f t="shared" si="82"/>
        <v>3924</v>
      </c>
      <c r="T226">
        <f t="shared" si="83"/>
        <v>0</v>
      </c>
      <c r="U226">
        <f t="shared" si="84"/>
        <v>0</v>
      </c>
      <c r="V226">
        <f t="shared" si="85"/>
        <v>0</v>
      </c>
      <c r="W226">
        <f t="shared" si="86"/>
        <v>0</v>
      </c>
      <c r="X226">
        <f t="shared" si="87"/>
        <v>0</v>
      </c>
      <c r="Y226">
        <f t="shared" si="88"/>
        <v>0</v>
      </c>
      <c r="Z226">
        <f t="shared" si="91"/>
        <v>0</v>
      </c>
    </row>
    <row r="227" spans="1:26" x14ac:dyDescent="0.25">
      <c r="A227" s="1">
        <v>196</v>
      </c>
      <c r="B227" s="17">
        <f t="shared" si="69"/>
        <v>24.5</v>
      </c>
      <c r="C227">
        <f t="shared" si="70"/>
        <v>14204.389500000001</v>
      </c>
      <c r="D227">
        <f t="shared" si="71"/>
        <v>-12001.921875000002</v>
      </c>
      <c r="E227">
        <f t="shared" si="72"/>
        <v>-24003.843750000004</v>
      </c>
      <c r="F227">
        <f t="shared" si="73"/>
        <v>3924</v>
      </c>
      <c r="G227">
        <f t="shared" si="74"/>
        <v>289.88550000000032</v>
      </c>
      <c r="H227">
        <f t="shared" si="75"/>
        <v>0</v>
      </c>
      <c r="I227">
        <f t="shared" si="76"/>
        <v>-72.471375000022817</v>
      </c>
      <c r="J227">
        <f t="shared" si="77"/>
        <v>0</v>
      </c>
      <c r="K227">
        <f t="shared" si="78"/>
        <v>-106912.46048475443</v>
      </c>
      <c r="L227">
        <f t="shared" si="79"/>
        <v>139556.39841938898</v>
      </c>
      <c r="M227">
        <f t="shared" si="89"/>
        <v>106912.46048475443</v>
      </c>
      <c r="N227">
        <f t="shared" si="90"/>
        <v>139556.39841938898</v>
      </c>
      <c r="O227" s="29"/>
      <c r="P227">
        <v>0</v>
      </c>
      <c r="Q227">
        <f t="shared" si="80"/>
        <v>-2943</v>
      </c>
      <c r="R227">
        <f t="shared" si="81"/>
        <v>-5886</v>
      </c>
      <c r="S227">
        <f t="shared" si="82"/>
        <v>3924</v>
      </c>
      <c r="T227">
        <f t="shared" si="83"/>
        <v>0</v>
      </c>
      <c r="U227">
        <f t="shared" si="84"/>
        <v>0</v>
      </c>
      <c r="V227">
        <f t="shared" si="85"/>
        <v>0</v>
      </c>
      <c r="W227">
        <f t="shared" si="86"/>
        <v>0</v>
      </c>
      <c r="X227">
        <f t="shared" si="87"/>
        <v>0</v>
      </c>
      <c r="Y227">
        <f t="shared" si="88"/>
        <v>0</v>
      </c>
      <c r="Z227">
        <f t="shared" si="91"/>
        <v>0</v>
      </c>
    </row>
    <row r="228" spans="1:26" x14ac:dyDescent="0.25">
      <c r="A228" s="1">
        <v>197</v>
      </c>
      <c r="B228" s="17">
        <f t="shared" si="69"/>
        <v>24.625</v>
      </c>
      <c r="C228">
        <f t="shared" si="70"/>
        <v>14276.860875000002</v>
      </c>
      <c r="D228">
        <f t="shared" si="71"/>
        <v>-12001.921875000002</v>
      </c>
      <c r="E228">
        <f t="shared" si="72"/>
        <v>-24003.843750000004</v>
      </c>
      <c r="F228">
        <f t="shared" si="73"/>
        <v>3924</v>
      </c>
      <c r="G228">
        <f t="shared" si="74"/>
        <v>217.41412499999933</v>
      </c>
      <c r="H228">
        <f t="shared" si="75"/>
        <v>0</v>
      </c>
      <c r="I228">
        <f t="shared" si="76"/>
        <v>-40.765148437552853</v>
      </c>
      <c r="J228">
        <f t="shared" si="77"/>
        <v>0</v>
      </c>
      <c r="K228">
        <f t="shared" si="78"/>
        <v>-60138.2590227334</v>
      </c>
      <c r="L228">
        <f t="shared" si="79"/>
        <v>104667.2988145413</v>
      </c>
      <c r="M228">
        <f t="shared" si="89"/>
        <v>60138.2590227334</v>
      </c>
      <c r="N228">
        <f t="shared" si="90"/>
        <v>104667.2988145413</v>
      </c>
      <c r="O228" s="29"/>
      <c r="P228">
        <v>0</v>
      </c>
      <c r="Q228">
        <f t="shared" si="80"/>
        <v>-2943</v>
      </c>
      <c r="R228">
        <f t="shared" si="81"/>
        <v>-5886</v>
      </c>
      <c r="S228">
        <f t="shared" si="82"/>
        <v>3924</v>
      </c>
      <c r="T228">
        <f t="shared" si="83"/>
        <v>0</v>
      </c>
      <c r="U228">
        <f t="shared" si="84"/>
        <v>0</v>
      </c>
      <c r="V228">
        <f t="shared" si="85"/>
        <v>0</v>
      </c>
      <c r="W228">
        <f t="shared" si="86"/>
        <v>0</v>
      </c>
      <c r="X228">
        <f t="shared" si="87"/>
        <v>0</v>
      </c>
      <c r="Y228">
        <f t="shared" si="88"/>
        <v>0</v>
      </c>
      <c r="Z228">
        <f t="shared" si="91"/>
        <v>0</v>
      </c>
    </row>
    <row r="229" spans="1:26" x14ac:dyDescent="0.25">
      <c r="A229" s="1">
        <v>198</v>
      </c>
      <c r="B229" s="17">
        <f t="shared" si="69"/>
        <v>24.75</v>
      </c>
      <c r="C229">
        <f t="shared" si="70"/>
        <v>14349.332250000001</v>
      </c>
      <c r="D229">
        <f t="shared" si="71"/>
        <v>-12001.921875000002</v>
      </c>
      <c r="E229">
        <f t="shared" si="72"/>
        <v>-24003.843750000004</v>
      </c>
      <c r="F229">
        <f t="shared" si="73"/>
        <v>3924</v>
      </c>
      <c r="G229">
        <f t="shared" si="74"/>
        <v>144.94275000000016</v>
      </c>
      <c r="H229">
        <f t="shared" si="75"/>
        <v>0</v>
      </c>
      <c r="I229">
        <f t="shared" si="76"/>
        <v>-18.117843750020256</v>
      </c>
      <c r="J229">
        <f t="shared" si="77"/>
        <v>0</v>
      </c>
      <c r="K229">
        <f t="shared" si="78"/>
        <v>-26728.11512121007</v>
      </c>
      <c r="L229">
        <f t="shared" si="79"/>
        <v>69778.199209694489</v>
      </c>
      <c r="M229">
        <f t="shared" si="89"/>
        <v>26728.11512121007</v>
      </c>
      <c r="N229">
        <f t="shared" si="90"/>
        <v>69778.199209694489</v>
      </c>
      <c r="O229" s="29"/>
      <c r="P229">
        <v>0</v>
      </c>
      <c r="Q229">
        <f t="shared" si="80"/>
        <v>-2943</v>
      </c>
      <c r="R229">
        <f t="shared" si="81"/>
        <v>-5886</v>
      </c>
      <c r="S229">
        <f t="shared" si="82"/>
        <v>3924</v>
      </c>
      <c r="T229">
        <f t="shared" si="83"/>
        <v>0</v>
      </c>
      <c r="U229">
        <f t="shared" si="84"/>
        <v>0</v>
      </c>
      <c r="V229">
        <f t="shared" si="85"/>
        <v>0</v>
      </c>
      <c r="W229">
        <f t="shared" si="86"/>
        <v>0</v>
      </c>
      <c r="X229">
        <f t="shared" si="87"/>
        <v>0</v>
      </c>
      <c r="Y229">
        <f t="shared" si="88"/>
        <v>0</v>
      </c>
      <c r="Z229">
        <f t="shared" si="91"/>
        <v>0</v>
      </c>
    </row>
    <row r="230" spans="1:26" x14ac:dyDescent="0.25">
      <c r="A230" s="1">
        <v>199</v>
      </c>
      <c r="B230" s="17">
        <f t="shared" si="69"/>
        <v>24.875</v>
      </c>
      <c r="C230">
        <f t="shared" si="70"/>
        <v>14421.803625</v>
      </c>
      <c r="D230">
        <f t="shared" si="71"/>
        <v>-12001.921875000002</v>
      </c>
      <c r="E230">
        <f t="shared" si="72"/>
        <v>-24003.843750000004</v>
      </c>
      <c r="F230">
        <f t="shared" si="73"/>
        <v>3924</v>
      </c>
      <c r="G230">
        <f t="shared" si="74"/>
        <v>72.47137500000099</v>
      </c>
      <c r="H230">
        <f t="shared" si="75"/>
        <v>0</v>
      </c>
      <c r="I230">
        <f t="shared" si="76"/>
        <v>-4.52946093751234</v>
      </c>
      <c r="J230">
        <f t="shared" si="77"/>
        <v>0</v>
      </c>
      <c r="K230">
        <f t="shared" si="78"/>
        <v>-6682.0287803132524</v>
      </c>
      <c r="L230">
        <f t="shared" si="79"/>
        <v>34889.099604847681</v>
      </c>
      <c r="M230">
        <f t="shared" si="89"/>
        <v>6682.0287803132524</v>
      </c>
      <c r="N230">
        <f t="shared" si="90"/>
        <v>34889.099604847681</v>
      </c>
      <c r="O230" s="29"/>
      <c r="P230">
        <v>0</v>
      </c>
      <c r="Q230">
        <f t="shared" si="80"/>
        <v>-2943</v>
      </c>
      <c r="R230">
        <f t="shared" si="81"/>
        <v>-5886</v>
      </c>
      <c r="S230">
        <f t="shared" si="82"/>
        <v>3924</v>
      </c>
      <c r="T230">
        <f t="shared" si="83"/>
        <v>0</v>
      </c>
      <c r="U230">
        <f t="shared" si="84"/>
        <v>0</v>
      </c>
      <c r="V230">
        <f t="shared" si="85"/>
        <v>0</v>
      </c>
      <c r="W230">
        <f t="shared" si="86"/>
        <v>0</v>
      </c>
      <c r="X230">
        <f t="shared" si="87"/>
        <v>0</v>
      </c>
      <c r="Y230">
        <f t="shared" si="88"/>
        <v>0</v>
      </c>
      <c r="Z230">
        <f t="shared" si="91"/>
        <v>0</v>
      </c>
    </row>
    <row r="231" spans="1:26" x14ac:dyDescent="0.25">
      <c r="A231" s="1">
        <v>200</v>
      </c>
      <c r="B231" s="17">
        <f t="shared" si="69"/>
        <v>25</v>
      </c>
      <c r="C231">
        <f t="shared" si="70"/>
        <v>14494.275000000001</v>
      </c>
      <c r="D231">
        <f t="shared" si="71"/>
        <v>-12001.921875000002</v>
      </c>
      <c r="E231">
        <f t="shared" si="72"/>
        <v>-24003.843750000004</v>
      </c>
      <c r="F231">
        <f t="shared" si="73"/>
        <v>3924</v>
      </c>
      <c r="G231">
        <f t="shared" si="74"/>
        <v>0</v>
      </c>
      <c r="H231">
        <f t="shared" si="75"/>
        <v>0</v>
      </c>
      <c r="I231">
        <f t="shared" si="76"/>
        <v>0</v>
      </c>
      <c r="J231">
        <f t="shared" si="77"/>
        <v>0</v>
      </c>
      <c r="K231">
        <f t="shared" si="78"/>
        <v>0</v>
      </c>
      <c r="L231">
        <f t="shared" si="79"/>
        <v>0</v>
      </c>
      <c r="M231">
        <f t="shared" si="89"/>
        <v>0</v>
      </c>
      <c r="N231">
        <f t="shared" si="90"/>
        <v>0</v>
      </c>
      <c r="O231" s="29"/>
      <c r="P231">
        <v>0</v>
      </c>
      <c r="Q231">
        <f t="shared" si="80"/>
        <v>-2943</v>
      </c>
      <c r="R231">
        <f t="shared" si="81"/>
        <v>-5886</v>
      </c>
      <c r="S231">
        <f t="shared" si="82"/>
        <v>3924</v>
      </c>
      <c r="T231">
        <f t="shared" si="83"/>
        <v>0</v>
      </c>
      <c r="U231">
        <f t="shared" si="84"/>
        <v>0</v>
      </c>
      <c r="V231">
        <f t="shared" si="85"/>
        <v>0</v>
      </c>
      <c r="W231">
        <f t="shared" si="86"/>
        <v>0</v>
      </c>
      <c r="X231">
        <f t="shared" si="87"/>
        <v>0</v>
      </c>
      <c r="Y231">
        <f t="shared" si="88"/>
        <v>0</v>
      </c>
      <c r="Z231">
        <f t="shared" si="91"/>
        <v>0</v>
      </c>
    </row>
    <row r="232" spans="1:26" x14ac:dyDescent="0.25">
      <c r="B232">
        <f>(sim3_force_position*1000-1)/1000</f>
        <v>14.999000000000001</v>
      </c>
      <c r="C232">
        <f t="shared" si="70"/>
        <v>8695.9852290000017</v>
      </c>
      <c r="D232">
        <f t="shared" si="71"/>
        <v>0</v>
      </c>
      <c r="E232">
        <f t="shared" si="72"/>
        <v>0</v>
      </c>
      <c r="F232">
        <f t="shared" si="73"/>
        <v>0</v>
      </c>
      <c r="G232">
        <f t="shared" si="74"/>
        <v>-2279.6321040000021</v>
      </c>
      <c r="H232">
        <f t="shared" si="75"/>
        <v>24003.843750000004</v>
      </c>
      <c r="I232">
        <f t="shared" si="76"/>
        <v>31023.339296989478</v>
      </c>
      <c r="J232">
        <f t="shared" si="77"/>
        <v>3187761.4541832674</v>
      </c>
      <c r="K232">
        <f t="shared" si="78"/>
        <v>45766780.838551395</v>
      </c>
      <c r="L232">
        <f t="shared" si="79"/>
        <v>-1097458.2935519505</v>
      </c>
      <c r="M232">
        <f t="shared" si="89"/>
        <v>48954542.29273466</v>
      </c>
      <c r="N232">
        <f t="shared" si="90"/>
        <v>3529047.5101571437</v>
      </c>
      <c r="O232" s="29"/>
      <c r="P232">
        <v>0</v>
      </c>
      <c r="Q232">
        <f t="shared" si="80"/>
        <v>0</v>
      </c>
      <c r="R232">
        <f t="shared" si="81"/>
        <v>0</v>
      </c>
      <c r="S232">
        <f t="shared" si="82"/>
        <v>0</v>
      </c>
      <c r="T232">
        <f t="shared" si="83"/>
        <v>981</v>
      </c>
      <c r="U232">
        <f t="shared" si="84"/>
        <v>5886</v>
      </c>
      <c r="V232">
        <f t="shared" si="85"/>
        <v>14714.019</v>
      </c>
      <c r="W232">
        <f t="shared" si="86"/>
        <v>781673.30677290831</v>
      </c>
      <c r="X232">
        <f t="shared" si="87"/>
        <v>21706666.596417282</v>
      </c>
      <c r="Y232">
        <f t="shared" si="88"/>
        <v>4722.7207586933619</v>
      </c>
      <c r="Z232">
        <f t="shared" si="91"/>
        <v>22488339.903190192</v>
      </c>
    </row>
    <row r="233" spans="1:26" x14ac:dyDescent="0.25">
      <c r="B233">
        <f>sim3_force_position</f>
        <v>15</v>
      </c>
      <c r="C233">
        <f t="shared" si="70"/>
        <v>8696.5650000000005</v>
      </c>
      <c r="D233">
        <f t="shared" si="71"/>
        <v>0</v>
      </c>
      <c r="E233">
        <f t="shared" si="72"/>
        <v>0</v>
      </c>
      <c r="F233">
        <f t="shared" si="73"/>
        <v>3924</v>
      </c>
      <c r="G233">
        <f t="shared" si="74"/>
        <v>-6204.2118750000009</v>
      </c>
      <c r="H233">
        <f t="shared" si="75"/>
        <v>24003.843750000004</v>
      </c>
      <c r="I233">
        <f t="shared" si="76"/>
        <v>31021.059374999997</v>
      </c>
      <c r="J233">
        <f t="shared" si="77"/>
        <v>3187761.4541832674</v>
      </c>
      <c r="K233">
        <f t="shared" si="78"/>
        <v>45763417.413066387</v>
      </c>
      <c r="L233">
        <f t="shared" si="79"/>
        <v>-2986825.7098261332</v>
      </c>
      <c r="M233">
        <f t="shared" si="89"/>
        <v>48951178.867249653</v>
      </c>
      <c r="N233">
        <f t="shared" si="90"/>
        <v>4979376.7901631203</v>
      </c>
      <c r="O233" s="29"/>
      <c r="P233">
        <v>0</v>
      </c>
      <c r="Q233">
        <f t="shared" si="80"/>
        <v>0</v>
      </c>
      <c r="R233">
        <f t="shared" si="81"/>
        <v>0</v>
      </c>
      <c r="S233">
        <f t="shared" si="82"/>
        <v>3924</v>
      </c>
      <c r="T233">
        <f t="shared" si="83"/>
        <v>-2943</v>
      </c>
      <c r="U233">
        <f t="shared" si="84"/>
        <v>5886</v>
      </c>
      <c r="V233">
        <f t="shared" si="85"/>
        <v>14715</v>
      </c>
      <c r="W233">
        <f t="shared" si="86"/>
        <v>781673.30677290831</v>
      </c>
      <c r="X233">
        <f t="shared" si="87"/>
        <v>21708113.804004215</v>
      </c>
      <c r="Y233">
        <f t="shared" si="88"/>
        <v>-14168.162276080084</v>
      </c>
      <c r="Z233">
        <f t="shared" si="91"/>
        <v>22489787.110777125</v>
      </c>
    </row>
    <row r="234" spans="1:26" x14ac:dyDescent="0.25">
      <c r="B234">
        <f>(sim3_l_tx*1000-1)/1000</f>
        <v>19.998999999999999</v>
      </c>
      <c r="C234">
        <f t="shared" si="70"/>
        <v>11594.840229000001</v>
      </c>
      <c r="D234">
        <f t="shared" si="71"/>
        <v>0</v>
      </c>
      <c r="E234">
        <f t="shared" si="72"/>
        <v>0</v>
      </c>
      <c r="F234">
        <f t="shared" si="73"/>
        <v>3924</v>
      </c>
      <c r="G234">
        <f t="shared" si="74"/>
        <v>-9102.4871040000016</v>
      </c>
      <c r="H234">
        <f t="shared" si="75"/>
        <v>24003.843750000004</v>
      </c>
      <c r="I234">
        <f t="shared" si="76"/>
        <v>-7238.0347230105035</v>
      </c>
      <c r="J234">
        <f t="shared" si="77"/>
        <v>3187761.4541832674</v>
      </c>
      <c r="K234">
        <f t="shared" si="78"/>
        <v>-10677817.29421992</v>
      </c>
      <c r="L234">
        <f t="shared" si="79"/>
        <v>-4382110.5812231824</v>
      </c>
      <c r="M234">
        <f t="shared" si="89"/>
        <v>13865578.748403188</v>
      </c>
      <c r="N234">
        <f t="shared" si="90"/>
        <v>6256857.1283038817</v>
      </c>
      <c r="O234" s="29"/>
      <c r="P234">
        <v>0</v>
      </c>
      <c r="Q234">
        <f t="shared" si="80"/>
        <v>0</v>
      </c>
      <c r="R234">
        <f t="shared" si="81"/>
        <v>0</v>
      </c>
      <c r="S234">
        <f t="shared" si="82"/>
        <v>3924</v>
      </c>
      <c r="T234">
        <f t="shared" si="83"/>
        <v>-2943</v>
      </c>
      <c r="U234">
        <f t="shared" si="84"/>
        <v>5886</v>
      </c>
      <c r="V234">
        <f t="shared" si="85"/>
        <v>2.9430000000065775</v>
      </c>
      <c r="W234">
        <f t="shared" si="86"/>
        <v>781673.30677290831</v>
      </c>
      <c r="X234">
        <f t="shared" si="87"/>
        <v>4341.6227608105464</v>
      </c>
      <c r="Y234">
        <f t="shared" si="88"/>
        <v>-14168.162276080084</v>
      </c>
      <c r="Z234">
        <f t="shared" si="91"/>
        <v>786014.92953371885</v>
      </c>
    </row>
    <row r="235" spans="1:26" x14ac:dyDescent="0.25">
      <c r="B235">
        <f>sim3_l_tx</f>
        <v>20</v>
      </c>
      <c r="C235">
        <f t="shared" si="70"/>
        <v>11595.42</v>
      </c>
      <c r="D235">
        <f t="shared" si="71"/>
        <v>-12001.921875000002</v>
      </c>
      <c r="E235">
        <f t="shared" si="72"/>
        <v>-24003.843750000004</v>
      </c>
      <c r="F235">
        <f t="shared" si="73"/>
        <v>3924</v>
      </c>
      <c r="G235">
        <f t="shared" si="74"/>
        <v>2898.8550000000014</v>
      </c>
      <c r="H235">
        <f t="shared" si="75"/>
        <v>0</v>
      </c>
      <c r="I235">
        <f t="shared" si="76"/>
        <v>-7247.1374999999971</v>
      </c>
      <c r="J235">
        <f t="shared" si="77"/>
        <v>0</v>
      </c>
      <c r="K235">
        <f t="shared" si="78"/>
        <v>-10691246.048472071</v>
      </c>
      <c r="L235">
        <f t="shared" si="79"/>
        <v>1395563.984193889</v>
      </c>
      <c r="M235">
        <f t="shared" si="89"/>
        <v>10691246.048472071</v>
      </c>
      <c r="N235">
        <f t="shared" si="90"/>
        <v>1395563.984193889</v>
      </c>
      <c r="O235" s="31"/>
      <c r="P235">
        <v>0</v>
      </c>
      <c r="Q235">
        <f t="shared" si="80"/>
        <v>-2943</v>
      </c>
      <c r="R235">
        <f t="shared" si="81"/>
        <v>-5886</v>
      </c>
      <c r="S235">
        <f t="shared" si="82"/>
        <v>3924</v>
      </c>
      <c r="T235">
        <f t="shared" si="83"/>
        <v>0</v>
      </c>
      <c r="U235">
        <f t="shared" si="84"/>
        <v>0</v>
      </c>
      <c r="V235">
        <f t="shared" si="85"/>
        <v>0</v>
      </c>
      <c r="W235">
        <f t="shared" si="86"/>
        <v>0</v>
      </c>
      <c r="X235">
        <f t="shared" si="87"/>
        <v>0</v>
      </c>
      <c r="Y235">
        <f t="shared" si="88"/>
        <v>0</v>
      </c>
      <c r="Z235">
        <f t="shared" si="91"/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1"/>
  <sheetViews>
    <sheetView topLeftCell="A29" workbookViewId="0">
      <selection activeCell="D39" sqref="D39"/>
    </sheetView>
  </sheetViews>
  <sheetFormatPr defaultColWidth="8.85546875" defaultRowHeight="15" x14ac:dyDescent="0.25"/>
  <cols>
    <col min="1" max="1" width="12.85546875" style="40" bestFit="1" customWidth="1"/>
    <col min="2" max="2" width="18.28515625" style="40" bestFit="1" customWidth="1"/>
    <col min="3" max="3" width="29.7109375" style="38" customWidth="1"/>
    <col min="4" max="4" width="7.7109375" style="42" bestFit="1" customWidth="1"/>
    <col min="5" max="5" width="13.28515625" style="34" bestFit="1" customWidth="1"/>
    <col min="6" max="6" width="10.140625" style="34" bestFit="1" customWidth="1"/>
    <col min="7" max="7" width="8.28515625" style="34" bestFit="1" customWidth="1"/>
  </cols>
  <sheetData>
    <row r="2" spans="1:7" x14ac:dyDescent="0.25">
      <c r="A2" s="72" t="s">
        <v>138</v>
      </c>
      <c r="B2" s="72" t="s">
        <v>139</v>
      </c>
      <c r="C2" s="73" t="s">
        <v>140</v>
      </c>
      <c r="D2" s="74" t="s">
        <v>192</v>
      </c>
      <c r="E2" s="72" t="s">
        <v>141</v>
      </c>
      <c r="F2" s="72"/>
      <c r="G2" s="72"/>
    </row>
    <row r="3" spans="1:7" x14ac:dyDescent="0.25">
      <c r="A3" s="72"/>
      <c r="B3" s="72"/>
      <c r="C3" s="73"/>
      <c r="D3" s="75"/>
      <c r="E3" s="35" t="s">
        <v>142</v>
      </c>
      <c r="F3" s="35" t="s">
        <v>143</v>
      </c>
      <c r="G3" s="35" t="s">
        <v>144</v>
      </c>
    </row>
    <row r="4" spans="1:7" x14ac:dyDescent="0.25">
      <c r="A4" s="39" t="s">
        <v>145</v>
      </c>
      <c r="B4" s="39" t="s">
        <v>36</v>
      </c>
      <c r="C4" s="37" t="s">
        <v>146</v>
      </c>
      <c r="D4" s="41" t="s">
        <v>149</v>
      </c>
      <c r="E4" s="36" t="s">
        <v>147</v>
      </c>
      <c r="F4" s="36" t="s">
        <v>147</v>
      </c>
      <c r="G4" s="36" t="s">
        <v>147</v>
      </c>
    </row>
    <row r="5" spans="1:7" x14ac:dyDescent="0.25">
      <c r="A5" s="39" t="s">
        <v>145</v>
      </c>
      <c r="B5" s="39" t="s">
        <v>30</v>
      </c>
      <c r="C5" s="37" t="s">
        <v>148</v>
      </c>
      <c r="D5" s="41" t="s">
        <v>149</v>
      </c>
      <c r="E5" s="36" t="s">
        <v>147</v>
      </c>
      <c r="F5" s="36" t="s">
        <v>147</v>
      </c>
      <c r="G5" s="36" t="s">
        <v>147</v>
      </c>
    </row>
    <row r="6" spans="1:7" x14ac:dyDescent="0.25">
      <c r="A6" s="39" t="s">
        <v>145</v>
      </c>
      <c r="B6" s="39" t="s">
        <v>149</v>
      </c>
      <c r="C6" s="37" t="s">
        <v>150</v>
      </c>
      <c r="D6" s="41" t="s">
        <v>193</v>
      </c>
      <c r="E6" s="36" t="s">
        <v>147</v>
      </c>
      <c r="F6" s="36" t="s">
        <v>147</v>
      </c>
      <c r="G6" s="36" t="s">
        <v>147</v>
      </c>
    </row>
    <row r="7" spans="1:7" x14ac:dyDescent="0.25">
      <c r="A7" s="39" t="s">
        <v>145</v>
      </c>
      <c r="B7" s="39" t="s">
        <v>152</v>
      </c>
      <c r="C7" s="37" t="s">
        <v>154</v>
      </c>
      <c r="D7" s="41" t="s">
        <v>149</v>
      </c>
      <c r="E7" s="36"/>
      <c r="F7" s="36"/>
      <c r="G7" s="36" t="s">
        <v>147</v>
      </c>
    </row>
    <row r="8" spans="1:7" x14ac:dyDescent="0.25">
      <c r="A8" s="39" t="s">
        <v>145</v>
      </c>
      <c r="B8" s="39" t="s">
        <v>153</v>
      </c>
      <c r="C8" s="37" t="s">
        <v>155</v>
      </c>
      <c r="D8" s="41" t="s">
        <v>149</v>
      </c>
      <c r="E8" s="36"/>
      <c r="F8" s="36"/>
      <c r="G8" s="36" t="s">
        <v>147</v>
      </c>
    </row>
    <row r="9" spans="1:7" x14ac:dyDescent="0.25">
      <c r="A9" s="39" t="s">
        <v>145</v>
      </c>
      <c r="B9" s="39" t="s">
        <v>40</v>
      </c>
      <c r="C9" s="37" t="s">
        <v>151</v>
      </c>
      <c r="D9" s="41" t="s">
        <v>194</v>
      </c>
      <c r="E9" s="36" t="s">
        <v>147</v>
      </c>
      <c r="F9" s="36" t="s">
        <v>147</v>
      </c>
      <c r="G9" s="36" t="s">
        <v>147</v>
      </c>
    </row>
    <row r="10" spans="1:7" x14ac:dyDescent="0.25">
      <c r="A10" s="39" t="s">
        <v>145</v>
      </c>
      <c r="B10" s="39" t="s">
        <v>157</v>
      </c>
      <c r="C10" s="37" t="s">
        <v>156</v>
      </c>
      <c r="D10" s="41"/>
      <c r="E10" s="36" t="s">
        <v>147</v>
      </c>
      <c r="F10" s="36" t="s">
        <v>147</v>
      </c>
      <c r="G10" s="36" t="s">
        <v>147</v>
      </c>
    </row>
    <row r="11" spans="1:7" x14ac:dyDescent="0.25">
      <c r="A11" s="39" t="s">
        <v>171</v>
      </c>
      <c r="B11" s="39" t="s">
        <v>158</v>
      </c>
      <c r="C11" s="37" t="s">
        <v>160</v>
      </c>
      <c r="D11" s="41" t="s">
        <v>195</v>
      </c>
      <c r="E11" s="36" t="s">
        <v>147</v>
      </c>
      <c r="F11" s="36" t="s">
        <v>147</v>
      </c>
      <c r="G11" s="36" t="s">
        <v>147</v>
      </c>
    </row>
    <row r="12" spans="1:7" x14ac:dyDescent="0.25">
      <c r="A12" s="39" t="s">
        <v>171</v>
      </c>
      <c r="B12" s="39" t="s">
        <v>159</v>
      </c>
      <c r="C12" s="37" t="s">
        <v>161</v>
      </c>
      <c r="D12" s="41" t="s">
        <v>196</v>
      </c>
      <c r="E12" s="36" t="s">
        <v>147</v>
      </c>
      <c r="F12" s="36" t="s">
        <v>147</v>
      </c>
      <c r="G12" s="36" t="s">
        <v>147</v>
      </c>
    </row>
    <row r="13" spans="1:7" x14ac:dyDescent="0.25">
      <c r="A13" s="39" t="s">
        <v>171</v>
      </c>
      <c r="B13" s="39" t="s">
        <v>162</v>
      </c>
      <c r="C13" s="37" t="s">
        <v>163</v>
      </c>
      <c r="D13" s="41" t="s">
        <v>197</v>
      </c>
      <c r="E13" s="36" t="s">
        <v>147</v>
      </c>
      <c r="F13" s="36" t="s">
        <v>147</v>
      </c>
      <c r="G13" s="36" t="s">
        <v>147</v>
      </c>
    </row>
    <row r="14" spans="1:7" x14ac:dyDescent="0.25">
      <c r="A14" s="39" t="s">
        <v>171</v>
      </c>
      <c r="B14" s="39" t="s">
        <v>164</v>
      </c>
      <c r="C14" s="37" t="s">
        <v>165</v>
      </c>
      <c r="D14" s="41" t="s">
        <v>197</v>
      </c>
      <c r="E14" s="36" t="s">
        <v>147</v>
      </c>
      <c r="F14" s="36" t="s">
        <v>147</v>
      </c>
      <c r="G14" s="36" t="s">
        <v>147</v>
      </c>
    </row>
    <row r="15" spans="1:7" x14ac:dyDescent="0.25">
      <c r="A15" s="39" t="s">
        <v>171</v>
      </c>
      <c r="B15" s="39" t="s">
        <v>166</v>
      </c>
      <c r="C15" s="37" t="s">
        <v>168</v>
      </c>
      <c r="D15" s="41" t="s">
        <v>197</v>
      </c>
      <c r="E15" s="36" t="s">
        <v>147</v>
      </c>
      <c r="F15" s="36" t="s">
        <v>147</v>
      </c>
      <c r="G15" s="36" t="s">
        <v>147</v>
      </c>
    </row>
    <row r="16" spans="1:7" x14ac:dyDescent="0.25">
      <c r="A16" s="39" t="s">
        <v>171</v>
      </c>
      <c r="B16" s="39" t="s">
        <v>167</v>
      </c>
      <c r="C16" s="37" t="s">
        <v>168</v>
      </c>
      <c r="D16" s="41" t="s">
        <v>197</v>
      </c>
      <c r="E16" s="36" t="s">
        <v>147</v>
      </c>
      <c r="F16" s="36" t="s">
        <v>147</v>
      </c>
      <c r="G16" s="36" t="s">
        <v>147</v>
      </c>
    </row>
    <row r="17" spans="1:7" x14ac:dyDescent="0.25">
      <c r="A17" s="39" t="s">
        <v>171</v>
      </c>
      <c r="B17" s="39" t="s">
        <v>169</v>
      </c>
      <c r="C17" s="37" t="s">
        <v>170</v>
      </c>
      <c r="D17" s="41" t="s">
        <v>198</v>
      </c>
      <c r="E17" s="36" t="s">
        <v>147</v>
      </c>
      <c r="F17" s="36" t="s">
        <v>147</v>
      </c>
      <c r="G17" s="36" t="s">
        <v>147</v>
      </c>
    </row>
    <row r="18" spans="1:7" x14ac:dyDescent="0.25">
      <c r="A18" s="39" t="s">
        <v>171</v>
      </c>
      <c r="B18" s="39" t="s">
        <v>211</v>
      </c>
      <c r="C18" s="37" t="s">
        <v>212</v>
      </c>
      <c r="D18" s="41" t="s">
        <v>197</v>
      </c>
      <c r="E18" s="36" t="s">
        <v>147</v>
      </c>
      <c r="F18" s="36" t="s">
        <v>147</v>
      </c>
      <c r="G18" s="36" t="s">
        <v>147</v>
      </c>
    </row>
    <row r="19" spans="1:7" ht="30" x14ac:dyDescent="0.25">
      <c r="A19" s="39" t="s">
        <v>171</v>
      </c>
      <c r="B19" s="39" t="s">
        <v>213</v>
      </c>
      <c r="C19" s="37" t="s">
        <v>214</v>
      </c>
      <c r="D19" s="41" t="s">
        <v>197</v>
      </c>
      <c r="E19" s="36" t="s">
        <v>147</v>
      </c>
      <c r="F19" s="36" t="s">
        <v>147</v>
      </c>
      <c r="G19" s="36" t="s">
        <v>147</v>
      </c>
    </row>
    <row r="20" spans="1:7" x14ac:dyDescent="0.25">
      <c r="A20" s="39" t="s">
        <v>172</v>
      </c>
      <c r="B20" s="39" t="s">
        <v>173</v>
      </c>
      <c r="C20" s="37" t="s">
        <v>174</v>
      </c>
      <c r="D20" s="41" t="s">
        <v>57</v>
      </c>
      <c r="E20" s="36" t="s">
        <v>147</v>
      </c>
      <c r="F20" s="36" t="s">
        <v>147</v>
      </c>
      <c r="G20" s="36" t="s">
        <v>147</v>
      </c>
    </row>
    <row r="21" spans="1:7" ht="30" x14ac:dyDescent="0.25">
      <c r="A21" s="39" t="s">
        <v>172</v>
      </c>
      <c r="B21" s="39" t="s">
        <v>175</v>
      </c>
      <c r="C21" s="37" t="s">
        <v>176</v>
      </c>
      <c r="D21" s="41" t="s">
        <v>57</v>
      </c>
      <c r="E21" s="36" t="s">
        <v>147</v>
      </c>
      <c r="F21" s="36" t="s">
        <v>147</v>
      </c>
      <c r="G21" s="36" t="s">
        <v>147</v>
      </c>
    </row>
    <row r="22" spans="1:7" x14ac:dyDescent="0.25">
      <c r="A22" s="39" t="s">
        <v>172</v>
      </c>
      <c r="B22" s="39" t="s">
        <v>177</v>
      </c>
      <c r="C22" s="37" t="s">
        <v>184</v>
      </c>
      <c r="D22" s="41" t="s">
        <v>57</v>
      </c>
      <c r="E22" s="36" t="s">
        <v>147</v>
      </c>
      <c r="F22" s="36" t="s">
        <v>147</v>
      </c>
      <c r="G22" s="36" t="s">
        <v>147</v>
      </c>
    </row>
    <row r="23" spans="1:7" x14ac:dyDescent="0.25">
      <c r="A23" s="39" t="s">
        <v>172</v>
      </c>
      <c r="B23" s="39" t="s">
        <v>178</v>
      </c>
      <c r="C23" s="37" t="s">
        <v>182</v>
      </c>
      <c r="D23" s="41" t="s">
        <v>57</v>
      </c>
      <c r="E23" s="36" t="s">
        <v>147</v>
      </c>
      <c r="F23" s="36" t="s">
        <v>147</v>
      </c>
      <c r="G23" s="36" t="s">
        <v>147</v>
      </c>
    </row>
    <row r="24" spans="1:7" x14ac:dyDescent="0.25">
      <c r="A24" s="39" t="s">
        <v>172</v>
      </c>
      <c r="B24" s="39" t="s">
        <v>179</v>
      </c>
      <c r="C24" s="37" t="s">
        <v>183</v>
      </c>
      <c r="D24" s="41" t="s">
        <v>57</v>
      </c>
      <c r="E24" s="36" t="s">
        <v>147</v>
      </c>
      <c r="F24" s="36"/>
      <c r="G24" s="36"/>
    </row>
    <row r="25" spans="1:7" ht="30" x14ac:dyDescent="0.25">
      <c r="A25" s="39" t="s">
        <v>172</v>
      </c>
      <c r="B25" s="39" t="s">
        <v>180</v>
      </c>
      <c r="C25" s="37" t="s">
        <v>185</v>
      </c>
      <c r="D25" s="41" t="s">
        <v>57</v>
      </c>
      <c r="E25" s="36"/>
      <c r="F25" s="36"/>
      <c r="G25" s="36" t="s">
        <v>147</v>
      </c>
    </row>
    <row r="26" spans="1:7" ht="30" x14ac:dyDescent="0.25">
      <c r="A26" s="39" t="s">
        <v>172</v>
      </c>
      <c r="B26" s="39" t="s">
        <v>181</v>
      </c>
      <c r="C26" s="37" t="s">
        <v>186</v>
      </c>
      <c r="D26" s="41" t="s">
        <v>57</v>
      </c>
      <c r="E26" s="36"/>
      <c r="F26" s="36"/>
      <c r="G26" s="36" t="s">
        <v>147</v>
      </c>
    </row>
    <row r="27" spans="1:7" x14ac:dyDescent="0.25">
      <c r="A27" s="39" t="s">
        <v>172</v>
      </c>
      <c r="B27" s="39" t="s">
        <v>191</v>
      </c>
      <c r="C27" s="37" t="s">
        <v>199</v>
      </c>
      <c r="D27" s="41" t="s">
        <v>149</v>
      </c>
      <c r="E27" s="36" t="s">
        <v>147</v>
      </c>
      <c r="F27" s="36" t="s">
        <v>147</v>
      </c>
      <c r="G27" s="36" t="s">
        <v>147</v>
      </c>
    </row>
    <row r="28" spans="1:7" ht="30" x14ac:dyDescent="0.25">
      <c r="A28" s="39" t="s">
        <v>172</v>
      </c>
      <c r="B28" s="39" t="s">
        <v>117</v>
      </c>
      <c r="C28" s="37" t="s">
        <v>190</v>
      </c>
      <c r="D28" s="41" t="s">
        <v>57</v>
      </c>
      <c r="E28" s="36" t="s">
        <v>147</v>
      </c>
      <c r="F28" s="36" t="s">
        <v>147</v>
      </c>
      <c r="G28" s="36" t="s">
        <v>147</v>
      </c>
    </row>
    <row r="29" spans="1:7" ht="45" x14ac:dyDescent="0.25">
      <c r="A29" s="39" t="s">
        <v>172</v>
      </c>
      <c r="B29" s="39" t="s">
        <v>116</v>
      </c>
      <c r="C29" s="37" t="s">
        <v>200</v>
      </c>
      <c r="D29" s="41" t="s">
        <v>57</v>
      </c>
      <c r="E29" s="36" t="s">
        <v>147</v>
      </c>
      <c r="F29" s="36" t="s">
        <v>147</v>
      </c>
      <c r="G29" s="36" t="s">
        <v>147</v>
      </c>
    </row>
    <row r="30" spans="1:7" ht="30" x14ac:dyDescent="0.25">
      <c r="A30" s="39" t="s">
        <v>172</v>
      </c>
      <c r="B30" s="39" t="s">
        <v>203</v>
      </c>
      <c r="C30" s="37" t="s">
        <v>205</v>
      </c>
      <c r="D30" s="41" t="s">
        <v>57</v>
      </c>
      <c r="E30" s="36"/>
      <c r="F30" s="36"/>
      <c r="G30" s="36"/>
    </row>
    <row r="31" spans="1:7" ht="30" x14ac:dyDescent="0.25">
      <c r="A31" s="39" t="s">
        <v>172</v>
      </c>
      <c r="B31" s="39" t="s">
        <v>204</v>
      </c>
      <c r="C31" s="37" t="s">
        <v>206</v>
      </c>
      <c r="D31" s="41" t="s">
        <v>57</v>
      </c>
      <c r="E31" s="36"/>
      <c r="F31" s="36"/>
      <c r="G31" s="36"/>
    </row>
    <row r="32" spans="1:7" x14ac:dyDescent="0.25">
      <c r="A32" s="39" t="s">
        <v>172</v>
      </c>
      <c r="B32" s="39" t="s">
        <v>188</v>
      </c>
      <c r="C32" s="37"/>
      <c r="D32" s="41" t="s">
        <v>223</v>
      </c>
      <c r="E32" s="36" t="s">
        <v>147</v>
      </c>
      <c r="F32" s="36" t="s">
        <v>147</v>
      </c>
      <c r="G32" s="36" t="s">
        <v>147</v>
      </c>
    </row>
    <row r="33" spans="1:7" x14ac:dyDescent="0.25">
      <c r="A33" s="39" t="s">
        <v>172</v>
      </c>
      <c r="B33" s="39" t="s">
        <v>189</v>
      </c>
      <c r="C33" s="37"/>
      <c r="D33" s="41" t="s">
        <v>223</v>
      </c>
      <c r="E33" s="36" t="s">
        <v>147</v>
      </c>
      <c r="F33" s="36" t="s">
        <v>147</v>
      </c>
      <c r="G33" s="36" t="s">
        <v>147</v>
      </c>
    </row>
    <row r="34" spans="1:7" x14ac:dyDescent="0.25">
      <c r="A34" s="39" t="s">
        <v>172</v>
      </c>
      <c r="B34" s="39" t="s">
        <v>207</v>
      </c>
      <c r="C34" s="37"/>
      <c r="D34" s="41" t="s">
        <v>223</v>
      </c>
      <c r="E34" s="36" t="s">
        <v>147</v>
      </c>
      <c r="F34" s="36" t="s">
        <v>147</v>
      </c>
      <c r="G34" s="36" t="s">
        <v>147</v>
      </c>
    </row>
    <row r="35" spans="1:7" x14ac:dyDescent="0.25">
      <c r="A35" s="39" t="s">
        <v>172</v>
      </c>
      <c r="B35" s="39" t="s">
        <v>208</v>
      </c>
      <c r="C35" s="37"/>
      <c r="D35" s="41" t="s">
        <v>223</v>
      </c>
      <c r="E35" s="36" t="s">
        <v>147</v>
      </c>
      <c r="F35" s="36" t="s">
        <v>147</v>
      </c>
      <c r="G35" s="36" t="s">
        <v>147</v>
      </c>
    </row>
    <row r="36" spans="1:7" x14ac:dyDescent="0.25">
      <c r="A36" s="39" t="s">
        <v>172</v>
      </c>
      <c r="B36" s="39" t="s">
        <v>209</v>
      </c>
      <c r="C36" s="37"/>
      <c r="D36" s="41" t="s">
        <v>223</v>
      </c>
      <c r="E36" s="36" t="s">
        <v>147</v>
      </c>
      <c r="F36" s="36" t="s">
        <v>147</v>
      </c>
      <c r="G36" s="36" t="s">
        <v>147</v>
      </c>
    </row>
    <row r="37" spans="1:7" x14ac:dyDescent="0.25">
      <c r="A37" s="39" t="s">
        <v>172</v>
      </c>
      <c r="B37" s="39" t="s">
        <v>210</v>
      </c>
      <c r="C37" s="37"/>
      <c r="D37" s="41" t="s">
        <v>223</v>
      </c>
      <c r="E37" s="36" t="s">
        <v>147</v>
      </c>
      <c r="F37" s="36" t="s">
        <v>147</v>
      </c>
      <c r="G37" s="36" t="s">
        <v>147</v>
      </c>
    </row>
    <row r="38" spans="1:7" ht="45" x14ac:dyDescent="0.25">
      <c r="A38" s="39" t="s">
        <v>172</v>
      </c>
      <c r="B38" s="39" t="s">
        <v>219</v>
      </c>
      <c r="C38" s="37" t="s">
        <v>215</v>
      </c>
      <c r="D38" s="41" t="s">
        <v>223</v>
      </c>
      <c r="E38" s="36" t="s">
        <v>147</v>
      </c>
      <c r="F38" s="36" t="s">
        <v>147</v>
      </c>
      <c r="G38" s="36" t="s">
        <v>147</v>
      </c>
    </row>
    <row r="39" spans="1:7" ht="45" x14ac:dyDescent="0.25">
      <c r="A39" s="39" t="s">
        <v>172</v>
      </c>
      <c r="B39" s="39" t="s">
        <v>220</v>
      </c>
      <c r="C39" s="37" t="s">
        <v>216</v>
      </c>
      <c r="D39" s="41" t="s">
        <v>223</v>
      </c>
      <c r="E39" s="36" t="s">
        <v>147</v>
      </c>
      <c r="F39" s="36" t="s">
        <v>147</v>
      </c>
      <c r="G39" s="36" t="s">
        <v>147</v>
      </c>
    </row>
    <row r="40" spans="1:7" ht="45" x14ac:dyDescent="0.25">
      <c r="A40" s="39" t="s">
        <v>172</v>
      </c>
      <c r="B40" s="39" t="s">
        <v>221</v>
      </c>
      <c r="C40" s="37" t="s">
        <v>222</v>
      </c>
      <c r="D40" s="41" t="s">
        <v>223</v>
      </c>
      <c r="E40" s="36" t="s">
        <v>147</v>
      </c>
      <c r="F40" s="36" t="s">
        <v>147</v>
      </c>
      <c r="G40" s="36" t="s">
        <v>147</v>
      </c>
    </row>
    <row r="41" spans="1:7" x14ac:dyDescent="0.25">
      <c r="A41" s="39" t="s">
        <v>217</v>
      </c>
      <c r="B41" s="39" t="s">
        <v>187</v>
      </c>
      <c r="C41" s="37" t="s">
        <v>218</v>
      </c>
      <c r="D41" s="41"/>
      <c r="E41" s="36" t="s">
        <v>147</v>
      </c>
      <c r="F41" s="36" t="s">
        <v>147</v>
      </c>
      <c r="G41" s="36" t="s">
        <v>147</v>
      </c>
    </row>
  </sheetData>
  <mergeCells count="5">
    <mergeCell ref="A2:A3"/>
    <mergeCell ref="B2:B3"/>
    <mergeCell ref="C2:C3"/>
    <mergeCell ref="E2:G2"/>
    <mergeCell ref="D2:D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abSelected="1" topLeftCell="A43" workbookViewId="0">
      <selection activeCell="K56" sqref="K56"/>
    </sheetView>
  </sheetViews>
  <sheetFormatPr defaultColWidth="10.85546875" defaultRowHeight="15" x14ac:dyDescent="0.25"/>
  <cols>
    <col min="1" max="1" width="10.85546875" style="1"/>
    <col min="2" max="2" width="3.85546875" style="1" bestFit="1" customWidth="1"/>
    <col min="3" max="4" width="14.28515625" style="1" bestFit="1" customWidth="1"/>
    <col min="5" max="5" width="8.85546875" style="44" bestFit="1" customWidth="1"/>
    <col min="6" max="7" width="14.28515625" style="1" bestFit="1" customWidth="1"/>
    <col min="8" max="8" width="8.28515625" style="1" bestFit="1" customWidth="1"/>
    <col min="9" max="16384" width="10.85546875" style="1"/>
  </cols>
  <sheetData>
    <row r="1" spans="1:10" x14ac:dyDescent="0.25">
      <c r="A1" s="46"/>
      <c r="B1" s="46"/>
      <c r="C1" s="46"/>
      <c r="D1" s="46"/>
      <c r="E1" s="47"/>
      <c r="F1" s="46"/>
      <c r="G1" s="46"/>
      <c r="H1" s="46"/>
      <c r="I1" s="46"/>
    </row>
    <row r="2" spans="1:10" ht="15.75" x14ac:dyDescent="0.25">
      <c r="A2" s="46"/>
      <c r="B2" s="79" t="s">
        <v>231</v>
      </c>
      <c r="C2" s="79"/>
      <c r="D2" s="79"/>
      <c r="E2" s="79"/>
      <c r="F2" s="79"/>
      <c r="G2" s="79"/>
      <c r="H2" s="79"/>
      <c r="I2" s="46"/>
    </row>
    <row r="3" spans="1:10" ht="15" customHeight="1" x14ac:dyDescent="0.25">
      <c r="A3" s="46"/>
      <c r="B3" s="78" t="s">
        <v>191</v>
      </c>
      <c r="C3" s="78" t="s">
        <v>225</v>
      </c>
      <c r="D3" s="78"/>
      <c r="E3" s="78"/>
      <c r="F3" s="78" t="s">
        <v>226</v>
      </c>
      <c r="G3" s="78"/>
      <c r="H3" s="78"/>
      <c r="I3" s="46"/>
    </row>
    <row r="4" spans="1:10" x14ac:dyDescent="0.25">
      <c r="A4" s="46"/>
      <c r="B4" s="78"/>
      <c r="C4" s="49" t="s">
        <v>227</v>
      </c>
      <c r="D4" s="49" t="s">
        <v>228</v>
      </c>
      <c r="E4" s="53" t="s">
        <v>234</v>
      </c>
      <c r="F4" s="49" t="s">
        <v>227</v>
      </c>
      <c r="G4" s="49" t="s">
        <v>228</v>
      </c>
      <c r="H4" s="49" t="s">
        <v>234</v>
      </c>
      <c r="I4" s="46"/>
    </row>
    <row r="5" spans="1:10" x14ac:dyDescent="0.25">
      <c r="A5" s="46"/>
      <c r="B5" s="50">
        <v>0</v>
      </c>
      <c r="C5" s="51">
        <v>8816.7374999999993</v>
      </c>
      <c r="D5" s="51">
        <v>8816.7375000000011</v>
      </c>
      <c r="E5" s="54">
        <v>0</v>
      </c>
      <c r="F5" s="49">
        <v>1569.6</v>
      </c>
      <c r="G5" s="48">
        <v>1569.6</v>
      </c>
      <c r="H5" s="49">
        <v>0</v>
      </c>
      <c r="I5" s="46"/>
      <c r="J5" s="52"/>
    </row>
    <row r="6" spans="1:10" x14ac:dyDescent="0.25">
      <c r="A6" s="46"/>
      <c r="B6" s="50">
        <v>5</v>
      </c>
      <c r="C6" s="51">
        <v>5917.8824999999997</v>
      </c>
      <c r="D6" s="51">
        <v>5917.8825000000015</v>
      </c>
      <c r="E6" s="54">
        <v>0</v>
      </c>
      <c r="F6" s="49">
        <v>1569.6</v>
      </c>
      <c r="G6" s="48">
        <v>1569.6</v>
      </c>
      <c r="H6" s="49">
        <v>0</v>
      </c>
      <c r="I6" s="46"/>
      <c r="J6"/>
    </row>
    <row r="7" spans="1:10" x14ac:dyDescent="0.25">
      <c r="A7" s="46"/>
      <c r="B7" s="50">
        <v>10</v>
      </c>
      <c r="C7" s="51">
        <v>3019.0275000000001</v>
      </c>
      <c r="D7" s="51">
        <v>3019.0275000000011</v>
      </c>
      <c r="E7" s="54">
        <v>0</v>
      </c>
      <c r="F7" s="49">
        <v>1569.6</v>
      </c>
      <c r="G7" s="48">
        <v>1569.6</v>
      </c>
      <c r="H7" s="49">
        <v>0</v>
      </c>
      <c r="I7" s="46"/>
      <c r="J7"/>
    </row>
    <row r="8" spans="1:10" x14ac:dyDescent="0.25">
      <c r="A8" s="46"/>
      <c r="B8" s="50">
        <v>15</v>
      </c>
      <c r="C8" s="51">
        <v>-3803.8274999999999</v>
      </c>
      <c r="D8" s="51">
        <v>-3803.8274999999994</v>
      </c>
      <c r="E8" s="54">
        <v>0</v>
      </c>
      <c r="F8" s="49">
        <v>-2354.4</v>
      </c>
      <c r="G8" s="48">
        <v>-2354.4</v>
      </c>
      <c r="H8" s="49">
        <v>0</v>
      </c>
      <c r="I8" s="46"/>
      <c r="J8"/>
    </row>
    <row r="9" spans="1:10" x14ac:dyDescent="0.25">
      <c r="A9" s="46"/>
      <c r="B9" s="50">
        <v>20</v>
      </c>
      <c r="C9" s="51">
        <v>-6702.6824999999999</v>
      </c>
      <c r="D9" s="51">
        <v>-6702.682499999999</v>
      </c>
      <c r="E9" s="54">
        <v>0</v>
      </c>
      <c r="F9" s="49">
        <v>-2354.4</v>
      </c>
      <c r="G9" s="48">
        <v>-2354.4</v>
      </c>
      <c r="H9" s="49">
        <v>0</v>
      </c>
      <c r="I9" s="46"/>
      <c r="J9"/>
    </row>
    <row r="10" spans="1:10" x14ac:dyDescent="0.25">
      <c r="A10" s="46"/>
      <c r="B10" s="50">
        <v>25</v>
      </c>
      <c r="C10" s="51">
        <v>-9601.5375000000004</v>
      </c>
      <c r="D10" s="51">
        <v>-9601.5375000000004</v>
      </c>
      <c r="E10" s="54">
        <v>0</v>
      </c>
      <c r="F10" s="49">
        <v>-2354.4</v>
      </c>
      <c r="G10" s="48">
        <v>-2354.4</v>
      </c>
      <c r="H10" s="49">
        <v>0</v>
      </c>
      <c r="I10" s="46"/>
      <c r="J10"/>
    </row>
    <row r="11" spans="1:10" x14ac:dyDescent="0.25">
      <c r="A11" s="46"/>
      <c r="B11" s="46"/>
      <c r="C11" s="46"/>
      <c r="D11" s="46"/>
      <c r="E11" s="47"/>
      <c r="F11" s="46"/>
      <c r="G11" s="46"/>
      <c r="H11" s="46"/>
      <c r="I11" s="46"/>
    </row>
    <row r="12" spans="1:10" x14ac:dyDescent="0.25">
      <c r="A12" s="46"/>
      <c r="B12" s="46"/>
      <c r="C12" s="46"/>
      <c r="D12" s="46"/>
      <c r="E12" s="47"/>
      <c r="F12" s="46"/>
      <c r="G12" s="46"/>
      <c r="H12" s="46"/>
      <c r="I12" s="46"/>
    </row>
    <row r="13" spans="1:10" ht="15.75" x14ac:dyDescent="0.25">
      <c r="A13" s="46"/>
      <c r="B13" s="45" t="s">
        <v>232</v>
      </c>
      <c r="C13"/>
      <c r="D13"/>
      <c r="F13"/>
      <c r="G13"/>
      <c r="H13"/>
      <c r="I13" s="46"/>
    </row>
    <row r="14" spans="1:10" ht="15.75" x14ac:dyDescent="0.25">
      <c r="A14" s="46"/>
      <c r="B14" s="76" t="s">
        <v>191</v>
      </c>
      <c r="C14" s="76" t="s">
        <v>225</v>
      </c>
      <c r="D14" s="76"/>
      <c r="E14" s="76"/>
      <c r="F14" s="76" t="s">
        <v>226</v>
      </c>
      <c r="G14" s="76"/>
      <c r="H14" s="76"/>
      <c r="I14" s="46"/>
    </row>
    <row r="15" spans="1:10" ht="15.75" x14ac:dyDescent="0.25">
      <c r="B15" s="76"/>
      <c r="C15" s="55" t="s">
        <v>227</v>
      </c>
      <c r="D15" s="55" t="s">
        <v>228</v>
      </c>
      <c r="E15" s="56" t="s">
        <v>234</v>
      </c>
      <c r="F15" s="55" t="s">
        <v>227</v>
      </c>
      <c r="G15" s="55" t="s">
        <v>228</v>
      </c>
      <c r="H15" s="55" t="s">
        <v>234</v>
      </c>
    </row>
    <row r="16" spans="1:10" ht="15.75" x14ac:dyDescent="0.25">
      <c r="B16" s="57">
        <v>0</v>
      </c>
      <c r="C16" s="58">
        <v>0</v>
      </c>
      <c r="D16" s="58">
        <v>0</v>
      </c>
      <c r="E16" s="56">
        <v>0</v>
      </c>
      <c r="F16" s="55">
        <v>0</v>
      </c>
      <c r="G16" s="58">
        <v>0</v>
      </c>
      <c r="H16" s="55">
        <v>0</v>
      </c>
    </row>
    <row r="17" spans="2:9" ht="15.75" x14ac:dyDescent="0.25">
      <c r="B17" s="57">
        <v>5</v>
      </c>
      <c r="C17" s="58">
        <v>36836.550000000003</v>
      </c>
      <c r="D17" s="58">
        <v>36836.550000000003</v>
      </c>
      <c r="E17" s="56">
        <v>0</v>
      </c>
      <c r="F17" s="55">
        <v>7848</v>
      </c>
      <c r="G17" s="58">
        <v>7848</v>
      </c>
      <c r="H17" s="55">
        <v>0</v>
      </c>
    </row>
    <row r="18" spans="2:9" ht="15.75" x14ac:dyDescent="0.25">
      <c r="B18" s="57">
        <v>10</v>
      </c>
      <c r="C18" s="58">
        <v>59178.824999999997</v>
      </c>
      <c r="D18" s="58">
        <v>59178.825000000012</v>
      </c>
      <c r="E18" s="56">
        <v>0</v>
      </c>
      <c r="F18" s="55">
        <v>15696</v>
      </c>
      <c r="G18" s="58">
        <v>15696</v>
      </c>
      <c r="H18" s="55">
        <v>0</v>
      </c>
    </row>
    <row r="19" spans="2:9" ht="15.75" x14ac:dyDescent="0.25">
      <c r="B19" s="57">
        <v>15</v>
      </c>
      <c r="C19" s="58">
        <v>67026.824999999997</v>
      </c>
      <c r="D19" s="58">
        <v>67026.825000000026</v>
      </c>
      <c r="E19" s="56">
        <v>0</v>
      </c>
      <c r="F19" s="59">
        <v>23544</v>
      </c>
      <c r="G19" s="58">
        <v>23544</v>
      </c>
      <c r="H19" s="55">
        <v>0</v>
      </c>
    </row>
    <row r="20" spans="2:9" ht="15.75" x14ac:dyDescent="0.25">
      <c r="B20" s="57">
        <v>20</v>
      </c>
      <c r="C20" s="58">
        <v>40760.550000000003</v>
      </c>
      <c r="D20" s="58">
        <v>40760.550000000017</v>
      </c>
      <c r="E20" s="56">
        <v>0</v>
      </c>
      <c r="F20" s="55">
        <v>11772</v>
      </c>
      <c r="G20" s="58">
        <v>11772</v>
      </c>
      <c r="H20" s="55">
        <v>0</v>
      </c>
    </row>
    <row r="21" spans="2:9" ht="15.75" x14ac:dyDescent="0.25">
      <c r="B21" s="57">
        <v>25</v>
      </c>
      <c r="C21" s="58">
        <v>0</v>
      </c>
      <c r="D21" s="58">
        <v>0</v>
      </c>
      <c r="E21" s="56">
        <v>0</v>
      </c>
      <c r="F21" s="55">
        <v>0</v>
      </c>
      <c r="G21" s="58">
        <v>0</v>
      </c>
      <c r="H21" s="55">
        <v>0</v>
      </c>
    </row>
    <row r="23" spans="2:9" ht="18.75" x14ac:dyDescent="0.25">
      <c r="B23" s="45" t="s">
        <v>233</v>
      </c>
    </row>
    <row r="24" spans="2:9" ht="15.75" x14ac:dyDescent="0.25">
      <c r="B24" s="77" t="s">
        <v>191</v>
      </c>
      <c r="C24" s="77" t="s">
        <v>225</v>
      </c>
      <c r="D24" s="77"/>
      <c r="E24" s="77"/>
      <c r="F24" s="77" t="s">
        <v>226</v>
      </c>
      <c r="G24" s="77"/>
      <c r="H24" s="77"/>
    </row>
    <row r="25" spans="2:9" ht="15.75" x14ac:dyDescent="0.25">
      <c r="B25" s="77"/>
      <c r="C25" s="59" t="s">
        <v>227</v>
      </c>
      <c r="D25" s="59" t="s">
        <v>228</v>
      </c>
      <c r="E25" s="59" t="s">
        <v>234</v>
      </c>
      <c r="F25" s="59" t="s">
        <v>227</v>
      </c>
      <c r="G25" s="59" t="s">
        <v>228</v>
      </c>
      <c r="H25" s="59" t="s">
        <v>234</v>
      </c>
    </row>
    <row r="26" spans="2:9" x14ac:dyDescent="0.25">
      <c r="B26" s="60">
        <v>0</v>
      </c>
      <c r="C26" s="61">
        <v>0</v>
      </c>
      <c r="D26" s="62">
        <v>0</v>
      </c>
      <c r="E26" s="62">
        <f>ABS(C26-D26)</f>
        <v>0</v>
      </c>
      <c r="F26" s="63">
        <v>0</v>
      </c>
      <c r="G26" s="62">
        <v>0</v>
      </c>
      <c r="H26" s="62">
        <f>ABS(F26-G26)</f>
        <v>0</v>
      </c>
      <c r="I26" s="1">
        <f>C16*127.5/8541</f>
        <v>0</v>
      </c>
    </row>
    <row r="27" spans="2:9" x14ac:dyDescent="0.25">
      <c r="B27" s="60">
        <v>5</v>
      </c>
      <c r="C27" s="63">
        <v>54342644.888999999</v>
      </c>
      <c r="D27" s="62">
        <v>54342644.889357224</v>
      </c>
      <c r="E27" s="62">
        <f t="shared" ref="E27:E31" si="0">ABS(C27-D27)</f>
        <v>3.5722553730010986E-4</v>
      </c>
      <c r="F27" s="63">
        <v>11577660.695</v>
      </c>
      <c r="G27" s="62">
        <v>11577660.695468914</v>
      </c>
      <c r="H27" s="62">
        <f t="shared" ref="H27:H31" si="1">ABS(F27-G27)</f>
        <v>4.6891346573829651E-4</v>
      </c>
      <c r="I27" s="1">
        <f t="shared" ref="I27:I31" si="2">C17*127.5/8541</f>
        <v>549.89581138040046</v>
      </c>
    </row>
    <row r="28" spans="2:9" x14ac:dyDescent="0.25">
      <c r="B28" s="60">
        <v>10</v>
      </c>
      <c r="C28" s="63">
        <v>87302797.681999996</v>
      </c>
      <c r="D28" s="62">
        <v>87302797.681770295</v>
      </c>
      <c r="E28" s="62">
        <f t="shared" si="0"/>
        <v>2.2970139980316162E-4</v>
      </c>
      <c r="F28" s="63">
        <v>23155321.390999999</v>
      </c>
      <c r="G28" s="62">
        <v>23155321.390937828</v>
      </c>
      <c r="H28" s="62">
        <f t="shared" si="1"/>
        <v>6.2171369791030884E-5</v>
      </c>
      <c r="I28" s="1">
        <f t="shared" si="2"/>
        <v>883.4211670179136</v>
      </c>
    </row>
    <row r="29" spans="2:9" x14ac:dyDescent="0.25">
      <c r="B29" s="60">
        <v>15</v>
      </c>
      <c r="C29" s="63">
        <v>98880458.377000004</v>
      </c>
      <c r="D29" s="62">
        <v>98880458.377239227</v>
      </c>
      <c r="E29" s="62">
        <f t="shared" si="0"/>
        <v>2.3922324180603027E-4</v>
      </c>
      <c r="F29" s="63">
        <v>34732982.086000003</v>
      </c>
      <c r="G29" s="62">
        <v>34732982.086406745</v>
      </c>
      <c r="H29" s="62">
        <f t="shared" si="1"/>
        <v>4.0674209594726563E-4</v>
      </c>
      <c r="I29" s="1">
        <f t="shared" si="2"/>
        <v>1000.5760669125395</v>
      </c>
    </row>
    <row r="30" spans="2:9" x14ac:dyDescent="0.25">
      <c r="B30" s="60">
        <v>20</v>
      </c>
      <c r="C30" s="63">
        <v>60131475.237000003</v>
      </c>
      <c r="D30" s="62">
        <v>60131475.237091705</v>
      </c>
      <c r="E30" s="62">
        <f t="shared" si="0"/>
        <v>9.1701745986938477E-5</v>
      </c>
      <c r="F30" s="63">
        <v>17366491.043000001</v>
      </c>
      <c r="G30" s="62">
        <v>17366491.043203373</v>
      </c>
      <c r="H30" s="62">
        <f t="shared" si="1"/>
        <v>2.0337104797363281E-4</v>
      </c>
      <c r="I30" s="1">
        <f t="shared" si="2"/>
        <v>608.47326132771343</v>
      </c>
    </row>
    <row r="31" spans="2:9" x14ac:dyDescent="0.25">
      <c r="B31" s="60">
        <v>25</v>
      </c>
      <c r="C31" s="63">
        <v>0</v>
      </c>
      <c r="D31" s="62">
        <v>0</v>
      </c>
      <c r="E31" s="62">
        <f t="shared" si="0"/>
        <v>0</v>
      </c>
      <c r="F31" s="63">
        <v>0</v>
      </c>
      <c r="G31" s="62">
        <v>0</v>
      </c>
      <c r="H31" s="62">
        <f t="shared" si="1"/>
        <v>0</v>
      </c>
      <c r="I31" s="1">
        <f t="shared" si="2"/>
        <v>0</v>
      </c>
    </row>
    <row r="34" spans="2:8" ht="15.75" x14ac:dyDescent="0.25">
      <c r="B34" s="45" t="s">
        <v>235</v>
      </c>
      <c r="C34"/>
      <c r="D34"/>
      <c r="E34"/>
      <c r="F34"/>
      <c r="G34"/>
      <c r="H34"/>
    </row>
    <row r="35" spans="2:8" ht="15.75" x14ac:dyDescent="0.25">
      <c r="B35" s="76" t="s">
        <v>191</v>
      </c>
      <c r="C35" s="76" t="s">
        <v>225</v>
      </c>
      <c r="D35" s="76"/>
      <c r="E35" s="76"/>
      <c r="F35" s="76" t="s">
        <v>226</v>
      </c>
      <c r="G35" s="76"/>
      <c r="H35" s="76"/>
    </row>
    <row r="36" spans="2:8" ht="15.75" x14ac:dyDescent="0.25">
      <c r="B36" s="76"/>
      <c r="C36" s="55" t="s">
        <v>227</v>
      </c>
      <c r="D36" s="55" t="s">
        <v>228</v>
      </c>
      <c r="E36" s="55" t="s">
        <v>229</v>
      </c>
      <c r="F36" s="55" t="s">
        <v>227</v>
      </c>
      <c r="G36" s="55" t="s">
        <v>228</v>
      </c>
      <c r="H36" s="55" t="s">
        <v>230</v>
      </c>
    </row>
    <row r="37" spans="2:8" x14ac:dyDescent="0.25">
      <c r="B37" s="50">
        <v>0</v>
      </c>
      <c r="C37" s="49">
        <v>4244545.2819999997</v>
      </c>
      <c r="D37" s="51">
        <v>4244545.2818756588</v>
      </c>
      <c r="E37" s="51">
        <f>ABS(C37-D37)</f>
        <v>1.2434087693691254E-4</v>
      </c>
      <c r="F37" s="49">
        <v>755635.321</v>
      </c>
      <c r="G37" s="51">
        <v>755635.32139093778</v>
      </c>
      <c r="H37" s="51">
        <f>F37-G37</f>
        <v>-3.9093778468668461E-4</v>
      </c>
    </row>
    <row r="38" spans="2:8" x14ac:dyDescent="0.25">
      <c r="B38" s="50">
        <v>5</v>
      </c>
      <c r="C38" s="49">
        <v>2848981.298</v>
      </c>
      <c r="D38" s="51">
        <v>2848981.2976817708</v>
      </c>
      <c r="E38" s="51">
        <f t="shared" ref="E38:E42" si="3">ABS(C38-D38)</f>
        <v>3.1822919845581055E-4</v>
      </c>
      <c r="F38" s="49">
        <v>755635.321</v>
      </c>
      <c r="G38" s="51">
        <v>755635.32139093778</v>
      </c>
      <c r="H38" s="51">
        <f t="shared" ref="H38:H42" si="4">F38-G38</f>
        <v>-3.9093778468668461E-4</v>
      </c>
    </row>
    <row r="39" spans="2:8" x14ac:dyDescent="0.25">
      <c r="B39" s="50">
        <v>10</v>
      </c>
      <c r="C39" s="49">
        <v>1453417.3130000001</v>
      </c>
      <c r="D39" s="51">
        <v>1453417.3134878825</v>
      </c>
      <c r="E39" s="51">
        <f t="shared" si="3"/>
        <v>4.8788241110742092E-4</v>
      </c>
      <c r="F39" s="49">
        <v>755635.321</v>
      </c>
      <c r="G39" s="51">
        <v>755635.32139093778</v>
      </c>
      <c r="H39" s="51">
        <f t="shared" si="4"/>
        <v>-3.9093778468668461E-4</v>
      </c>
    </row>
    <row r="40" spans="2:8" x14ac:dyDescent="0.25">
      <c r="B40" s="50">
        <v>15</v>
      </c>
      <c r="C40" s="49">
        <v>-1831234.9739999999</v>
      </c>
      <c r="D40" s="51">
        <v>-1831234.9741833506</v>
      </c>
      <c r="E40" s="51">
        <f t="shared" si="3"/>
        <v>1.8335063941776752E-4</v>
      </c>
      <c r="F40" s="49">
        <v>-1133452.9820000001</v>
      </c>
      <c r="G40" s="51">
        <v>-1133452.9820864068</v>
      </c>
      <c r="H40" s="51">
        <f t="shared" si="4"/>
        <v>8.6406711488962173E-5</v>
      </c>
    </row>
    <row r="41" spans="2:8" x14ac:dyDescent="0.25">
      <c r="B41" s="50">
        <v>20</v>
      </c>
      <c r="C41" s="49">
        <v>-3226798.9580000001</v>
      </c>
      <c r="D41" s="51">
        <v>-3226798.9583772384</v>
      </c>
      <c r="E41" s="51">
        <f t="shared" si="3"/>
        <v>3.7723826244473457E-4</v>
      </c>
      <c r="F41" s="49">
        <v>-1133452.9820000001</v>
      </c>
      <c r="G41" s="51">
        <v>-1133452.9820864068</v>
      </c>
      <c r="H41" s="51">
        <f t="shared" si="4"/>
        <v>8.6406711488962173E-5</v>
      </c>
    </row>
    <row r="42" spans="2:8" x14ac:dyDescent="0.25">
      <c r="B42" s="50">
        <v>25</v>
      </c>
      <c r="C42" s="49">
        <v>-4622362.943</v>
      </c>
      <c r="D42" s="51">
        <v>-4622362.9425711278</v>
      </c>
      <c r="E42" s="51">
        <f t="shared" si="3"/>
        <v>4.2887218296527863E-4</v>
      </c>
      <c r="F42" s="49">
        <v>-1133452.9820000001</v>
      </c>
      <c r="G42" s="51">
        <v>-1133452.9820864068</v>
      </c>
      <c r="H42" s="51">
        <f t="shared" si="4"/>
        <v>8.6406711488962173E-5</v>
      </c>
    </row>
    <row r="44" spans="2:8" ht="18.75" x14ac:dyDescent="0.25">
      <c r="B44" s="45" t="s">
        <v>236</v>
      </c>
      <c r="C44"/>
      <c r="D44"/>
      <c r="E44"/>
      <c r="F44"/>
      <c r="G44"/>
      <c r="H44"/>
    </row>
    <row r="45" spans="2:8" ht="15.75" x14ac:dyDescent="0.25">
      <c r="B45" s="76" t="s">
        <v>191</v>
      </c>
      <c r="C45" s="76" t="s">
        <v>225</v>
      </c>
      <c r="D45" s="76"/>
      <c r="E45" s="76"/>
      <c r="F45" s="76" t="s">
        <v>226</v>
      </c>
      <c r="G45" s="76"/>
      <c r="H45" s="76"/>
    </row>
    <row r="46" spans="2:8" ht="15.75" x14ac:dyDescent="0.25">
      <c r="B46" s="76"/>
      <c r="C46" s="55" t="s">
        <v>227</v>
      </c>
      <c r="D46" s="55" t="s">
        <v>228</v>
      </c>
      <c r="E46" s="55" t="s">
        <v>229</v>
      </c>
      <c r="F46" s="55" t="s">
        <v>227</v>
      </c>
      <c r="G46" s="55" t="s">
        <v>228</v>
      </c>
      <c r="H46" s="55" t="s">
        <v>230</v>
      </c>
    </row>
    <row r="47" spans="2:8" ht="15.75" x14ac:dyDescent="0.25">
      <c r="B47" s="57">
        <v>0</v>
      </c>
      <c r="C47" s="58">
        <v>0</v>
      </c>
      <c r="D47" s="58">
        <v>0</v>
      </c>
      <c r="E47" s="51">
        <v>0</v>
      </c>
      <c r="F47" s="58">
        <v>0</v>
      </c>
      <c r="G47" s="58">
        <v>0</v>
      </c>
      <c r="H47" s="58">
        <v>0</v>
      </c>
    </row>
    <row r="48" spans="2:8" ht="15.75" x14ac:dyDescent="0.25">
      <c r="B48" s="57">
        <v>5</v>
      </c>
      <c r="C48" s="58">
        <v>54342644.888999999</v>
      </c>
      <c r="D48" s="58">
        <v>54342644.889357224</v>
      </c>
      <c r="E48" s="51">
        <f>ABS(C47-D47)</f>
        <v>0</v>
      </c>
      <c r="F48" s="58">
        <v>11577660.695</v>
      </c>
      <c r="G48" s="58">
        <v>11577660.695468914</v>
      </c>
      <c r="H48" s="58">
        <v>0</v>
      </c>
    </row>
    <row r="49" spans="2:8" ht="15.75" x14ac:dyDescent="0.25">
      <c r="B49" s="57">
        <v>10</v>
      </c>
      <c r="C49" s="58">
        <v>87302797.681999996</v>
      </c>
      <c r="D49" s="58">
        <v>87302797.681770295</v>
      </c>
      <c r="E49" s="51">
        <v>0</v>
      </c>
      <c r="F49" s="58">
        <v>23155321.390999999</v>
      </c>
      <c r="G49" s="58">
        <v>23155321.390937828</v>
      </c>
      <c r="H49" s="58">
        <v>0</v>
      </c>
    </row>
    <row r="50" spans="2:8" ht="15.75" x14ac:dyDescent="0.25">
      <c r="B50" s="57">
        <v>15</v>
      </c>
      <c r="C50" s="58">
        <v>98880458.377000004</v>
      </c>
      <c r="D50" s="58">
        <v>98880458.377239227</v>
      </c>
      <c r="E50" s="51">
        <f t="shared" ref="E50" si="5">ABS(C49-D49)</f>
        <v>2.2970139980316162E-4</v>
      </c>
      <c r="F50" s="58">
        <v>34732982.086000003</v>
      </c>
      <c r="G50" s="58">
        <v>34732982.086406745</v>
      </c>
      <c r="H50" s="58">
        <v>0</v>
      </c>
    </row>
    <row r="51" spans="2:8" ht="15.75" x14ac:dyDescent="0.25">
      <c r="B51" s="57">
        <v>20</v>
      </c>
      <c r="C51" s="58">
        <v>60131475.237000003</v>
      </c>
      <c r="D51" s="58">
        <v>60131475.237091705</v>
      </c>
      <c r="E51" s="51">
        <v>0</v>
      </c>
      <c r="F51" s="58">
        <v>17366491.043000001</v>
      </c>
      <c r="G51" s="58">
        <v>17366491.043203373</v>
      </c>
      <c r="H51" s="58">
        <v>0</v>
      </c>
    </row>
    <row r="52" spans="2:8" ht="15.75" x14ac:dyDescent="0.25">
      <c r="B52" s="57">
        <v>25</v>
      </c>
      <c r="C52" s="58">
        <v>0</v>
      </c>
      <c r="D52" s="58">
        <v>0</v>
      </c>
      <c r="E52" s="51">
        <f t="shared" ref="E52" si="6">ABS(C51-D51)</f>
        <v>9.1701745986938477E-5</v>
      </c>
      <c r="F52" s="58">
        <v>0</v>
      </c>
      <c r="G52" s="58">
        <v>0</v>
      </c>
      <c r="H52" s="58">
        <v>0</v>
      </c>
    </row>
    <row r="54" spans="2:8" ht="18.75" x14ac:dyDescent="0.25">
      <c r="B54" s="45" t="s">
        <v>237</v>
      </c>
      <c r="C54"/>
      <c r="D54"/>
      <c r="E54"/>
      <c r="F54"/>
      <c r="G54"/>
      <c r="H54"/>
    </row>
    <row r="55" spans="2:8" ht="15.75" x14ac:dyDescent="0.25">
      <c r="B55" s="76" t="s">
        <v>191</v>
      </c>
      <c r="C55" s="76" t="s">
        <v>225</v>
      </c>
      <c r="D55" s="76"/>
      <c r="E55" s="76"/>
      <c r="F55" s="76" t="s">
        <v>226</v>
      </c>
      <c r="G55" s="76"/>
      <c r="H55" s="76"/>
    </row>
    <row r="56" spans="2:8" ht="15.75" x14ac:dyDescent="0.25">
      <c r="B56" s="76"/>
      <c r="C56" s="55" t="s">
        <v>227</v>
      </c>
      <c r="D56" s="55" t="s">
        <v>228</v>
      </c>
      <c r="E56" s="55" t="s">
        <v>229</v>
      </c>
      <c r="F56" s="55" t="s">
        <v>227</v>
      </c>
      <c r="G56" s="55" t="s">
        <v>228</v>
      </c>
      <c r="H56" s="55" t="s">
        <v>230</v>
      </c>
    </row>
    <row r="57" spans="2:8" ht="15.75" x14ac:dyDescent="0.25">
      <c r="B57" s="57">
        <v>0</v>
      </c>
      <c r="C57" s="55">
        <v>4244545.2819999997</v>
      </c>
      <c r="D57" s="55">
        <v>4244545.2818756588</v>
      </c>
      <c r="E57" s="51">
        <v>0</v>
      </c>
      <c r="F57" s="55">
        <v>755635.321</v>
      </c>
      <c r="G57" s="58">
        <v>755635.32139093778</v>
      </c>
      <c r="H57" s="58">
        <v>0</v>
      </c>
    </row>
    <row r="58" spans="2:8" ht="15.75" x14ac:dyDescent="0.25">
      <c r="B58" s="57">
        <v>5</v>
      </c>
      <c r="C58" s="55">
        <v>2848981.298</v>
      </c>
      <c r="D58" s="55">
        <v>2848981.2976817708</v>
      </c>
      <c r="E58" s="51">
        <v>0</v>
      </c>
      <c r="F58" s="55">
        <v>755635.321</v>
      </c>
      <c r="G58" s="58">
        <v>755635.32139093778</v>
      </c>
      <c r="H58" s="58">
        <v>0</v>
      </c>
    </row>
    <row r="59" spans="2:8" ht="15.75" x14ac:dyDescent="0.25">
      <c r="B59" s="57">
        <v>10</v>
      </c>
      <c r="C59" s="55">
        <v>1453417.3130000001</v>
      </c>
      <c r="D59" s="55">
        <v>1453417.3134878825</v>
      </c>
      <c r="E59" s="51">
        <v>0</v>
      </c>
      <c r="F59" s="55">
        <v>755635.321</v>
      </c>
      <c r="G59" s="58">
        <v>755635.32139093778</v>
      </c>
      <c r="H59" s="58">
        <v>0</v>
      </c>
    </row>
    <row r="60" spans="2:8" ht="15.75" x14ac:dyDescent="0.25">
      <c r="B60" s="57">
        <v>15</v>
      </c>
      <c r="C60" s="55">
        <v>1831234.9739999999</v>
      </c>
      <c r="D60" s="55">
        <v>1831234.9741833506</v>
      </c>
      <c r="E60" s="51">
        <v>0</v>
      </c>
      <c r="F60" s="55">
        <v>1133452.9820000001</v>
      </c>
      <c r="G60" s="58">
        <v>1133452.9820864068</v>
      </c>
      <c r="H60" s="58">
        <v>0</v>
      </c>
    </row>
    <row r="61" spans="2:8" ht="15.75" x14ac:dyDescent="0.25">
      <c r="B61" s="57">
        <v>20</v>
      </c>
      <c r="C61" s="55">
        <v>3226798.9580000001</v>
      </c>
      <c r="D61" s="55">
        <v>3226798.9583772384</v>
      </c>
      <c r="E61" s="51">
        <v>0</v>
      </c>
      <c r="F61" s="55">
        <v>1133452.9820000001</v>
      </c>
      <c r="G61" s="58">
        <v>1133452.9820864068</v>
      </c>
      <c r="H61" s="58">
        <v>0</v>
      </c>
    </row>
    <row r="62" spans="2:8" ht="15.75" x14ac:dyDescent="0.25">
      <c r="B62" s="57">
        <v>25</v>
      </c>
      <c r="C62" s="55">
        <v>4622362.943</v>
      </c>
      <c r="D62" s="55">
        <v>4622362.9425711278</v>
      </c>
      <c r="E62" s="51">
        <v>0</v>
      </c>
      <c r="F62" s="55">
        <v>1133452.9820000001</v>
      </c>
      <c r="G62" s="58">
        <v>1133452.9820864068</v>
      </c>
      <c r="H62" s="58">
        <v>0</v>
      </c>
    </row>
  </sheetData>
  <mergeCells count="19">
    <mergeCell ref="B3:B4"/>
    <mergeCell ref="C3:E3"/>
    <mergeCell ref="F3:H3"/>
    <mergeCell ref="B2:H2"/>
    <mergeCell ref="B14:B15"/>
    <mergeCell ref="C14:E14"/>
    <mergeCell ref="F14:H14"/>
    <mergeCell ref="B24:B25"/>
    <mergeCell ref="C24:E24"/>
    <mergeCell ref="F24:H24"/>
    <mergeCell ref="B35:B36"/>
    <mergeCell ref="C35:E35"/>
    <mergeCell ref="F35:H35"/>
    <mergeCell ref="B45:B46"/>
    <mergeCell ref="C45:E45"/>
    <mergeCell ref="F45:H45"/>
    <mergeCell ref="B55:B56"/>
    <mergeCell ref="C55:E55"/>
    <mergeCell ref="F55:H5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135</vt:i4>
      </vt:variant>
    </vt:vector>
  </HeadingPairs>
  <TitlesOfParts>
    <vt:vector size="141" baseType="lpstr">
      <vt:lpstr>_Simulasi Batang 2 Penyangga</vt:lpstr>
      <vt:lpstr>SIM 2 Penyangga</vt:lpstr>
      <vt:lpstr>SIM Cantilever</vt:lpstr>
      <vt:lpstr>SIM Tali Baja</vt:lpstr>
      <vt:lpstr>Simbol dan Penamaan</vt:lpstr>
      <vt:lpstr>pengujian beam 2 penyangga</vt:lpstr>
      <vt:lpstr>a_1</vt:lpstr>
      <vt:lpstr>a_2</vt:lpstr>
      <vt:lpstr>ax</vt:lpstr>
      <vt:lpstr>ax_0</vt:lpstr>
      <vt:lpstr>ay</vt:lpstr>
      <vt:lpstr>ay_0</vt:lpstr>
      <vt:lpstr>b</vt:lpstr>
      <vt:lpstr>b_0</vt:lpstr>
      <vt:lpstr>by</vt:lpstr>
      <vt:lpstr>by_0</vt:lpstr>
      <vt:lpstr>cross_section_area</vt:lpstr>
      <vt:lpstr>cross_section_area_0</vt:lpstr>
      <vt:lpstr>depth_of_section</vt:lpstr>
      <vt:lpstr>force</vt:lpstr>
      <vt:lpstr>force_0</vt:lpstr>
      <vt:lpstr>force_position</vt:lpstr>
      <vt:lpstr>force_position_0</vt:lpstr>
      <vt:lpstr>force_resultant</vt:lpstr>
      <vt:lpstr>force_resultant_0</vt:lpstr>
      <vt:lpstr>gravity</vt:lpstr>
      <vt:lpstr>gravity_0</vt:lpstr>
      <vt:lpstr>h</vt:lpstr>
      <vt:lpstr>h_0</vt:lpstr>
      <vt:lpstr>ix</vt:lpstr>
      <vt:lpstr>ix_0</vt:lpstr>
      <vt:lpstr>length</vt:lpstr>
      <vt:lpstr>length_0</vt:lpstr>
      <vt:lpstr>length_division</vt:lpstr>
      <vt:lpstr>length_division_0</vt:lpstr>
      <vt:lpstr>mass</vt:lpstr>
      <vt:lpstr>mass_0</vt:lpstr>
      <vt:lpstr>mass_per_length</vt:lpstr>
      <vt:lpstr>mass_per_length_0</vt:lpstr>
      <vt:lpstr>mass_resultant</vt:lpstr>
      <vt:lpstr>nodestep</vt:lpstr>
      <vt:lpstr>q</vt:lpstr>
      <vt:lpstr>sigma_fy</vt:lpstr>
      <vt:lpstr>sigma_fy_0</vt:lpstr>
      <vt:lpstr>sim2_ax</vt:lpstr>
      <vt:lpstr>sim2_ax_0</vt:lpstr>
      <vt:lpstr>sim2_ay</vt:lpstr>
      <vt:lpstr>sim2_ay_0</vt:lpstr>
      <vt:lpstr>sim2_beam_length</vt:lpstr>
      <vt:lpstr>sim2_beam_length_0</vt:lpstr>
      <vt:lpstr>sim2_cross_section_area</vt:lpstr>
      <vt:lpstr>sim2_cross_section_area_0</vt:lpstr>
      <vt:lpstr>sim2_depth_of_section</vt:lpstr>
      <vt:lpstr>sim2_depth_of_section_0</vt:lpstr>
      <vt:lpstr>sim2_division</vt:lpstr>
      <vt:lpstr>sim2_division_0</vt:lpstr>
      <vt:lpstr>sim2_force</vt:lpstr>
      <vt:lpstr>sim2_force_0</vt:lpstr>
      <vt:lpstr>sim2_force_position</vt:lpstr>
      <vt:lpstr>sim2_force_position_0</vt:lpstr>
      <vt:lpstr>sim2_force_resultant</vt:lpstr>
      <vt:lpstr>sim2_force_resultant_0</vt:lpstr>
      <vt:lpstr>sim2_gravity</vt:lpstr>
      <vt:lpstr>sim2_gravity_0</vt:lpstr>
      <vt:lpstr>sim2_l_tx</vt:lpstr>
      <vt:lpstr>sim2_l_tx_0</vt:lpstr>
      <vt:lpstr>sim2_l_ty</vt:lpstr>
      <vt:lpstr>sim2_l_ty_0</vt:lpstr>
      <vt:lpstr>sim2_ma</vt:lpstr>
      <vt:lpstr>sim2_ma_0</vt:lpstr>
      <vt:lpstr>sim2_mass</vt:lpstr>
      <vt:lpstr>sim2_mass_0</vt:lpstr>
      <vt:lpstr>sim2_mass_per_length</vt:lpstr>
      <vt:lpstr>sim2_mass_per_length_0</vt:lpstr>
      <vt:lpstr>sim2_q</vt:lpstr>
      <vt:lpstr>sim2_q_0</vt:lpstr>
      <vt:lpstr>sim2_second_moment_x</vt:lpstr>
      <vt:lpstr>sim2_second_moment_x_0</vt:lpstr>
      <vt:lpstr>sim2_thickness_flange</vt:lpstr>
      <vt:lpstr>sim2_thickness_flange_0</vt:lpstr>
      <vt:lpstr>sim2_thickness_web</vt:lpstr>
      <vt:lpstr>sim2_thickness_web_0</vt:lpstr>
      <vt:lpstr>sim2_width_of_section</vt:lpstr>
      <vt:lpstr>sim2_width_of_section_0</vt:lpstr>
      <vt:lpstr>sim2_yield_strength</vt:lpstr>
      <vt:lpstr>sim2_yield_strength_0</vt:lpstr>
      <vt:lpstr>sim3_ax</vt:lpstr>
      <vt:lpstr>sim3_ax_0</vt:lpstr>
      <vt:lpstr>sim3_ay</vt:lpstr>
      <vt:lpstr>sim3_ay_0</vt:lpstr>
      <vt:lpstr>sim3_beam_length</vt:lpstr>
      <vt:lpstr>sim3_beam_length_0</vt:lpstr>
      <vt:lpstr>sim3_cross_section_area</vt:lpstr>
      <vt:lpstr>sim3_cross_section_area_0</vt:lpstr>
      <vt:lpstr>sim3_depth_of_section</vt:lpstr>
      <vt:lpstr>sim3_depth_of_section_0</vt:lpstr>
      <vt:lpstr>sim3_division</vt:lpstr>
      <vt:lpstr>sim3_division_0</vt:lpstr>
      <vt:lpstr>sim3_force</vt:lpstr>
      <vt:lpstr>sim3_force_0</vt:lpstr>
      <vt:lpstr>sim3_force_position</vt:lpstr>
      <vt:lpstr>sim3_force_position_0</vt:lpstr>
      <vt:lpstr>sim3_force_resultant</vt:lpstr>
      <vt:lpstr>sim3_force_resultant_0</vt:lpstr>
      <vt:lpstr>sim3_gravity</vt:lpstr>
      <vt:lpstr>sim3_gravity_0</vt:lpstr>
      <vt:lpstr>sim3_l_tx</vt:lpstr>
      <vt:lpstr>sim3_l_tx_0</vt:lpstr>
      <vt:lpstr>sim3_l_ty</vt:lpstr>
      <vt:lpstr>sim3_l_ty_0</vt:lpstr>
      <vt:lpstr>sim3_mass</vt:lpstr>
      <vt:lpstr>sim3_mass_0</vt:lpstr>
      <vt:lpstr>sim3_mass_per_length</vt:lpstr>
      <vt:lpstr>sim3_mass_per_length_0</vt:lpstr>
      <vt:lpstr>sim3_max_principal_stress</vt:lpstr>
      <vt:lpstr>sim3_max_principal_stress_0</vt:lpstr>
      <vt:lpstr>sim3_q</vt:lpstr>
      <vt:lpstr>sim3_q_0</vt:lpstr>
      <vt:lpstr>sim3_safety_factor</vt:lpstr>
      <vt:lpstr>sim3_safety_factor_0</vt:lpstr>
      <vt:lpstr>sim3_second_moment_x</vt:lpstr>
      <vt:lpstr>sim3_second_moment_x_0</vt:lpstr>
      <vt:lpstr>sim3_thickness_flange</vt:lpstr>
      <vt:lpstr>sim3_thickness_flange_0</vt:lpstr>
      <vt:lpstr>sim3_thickness_web</vt:lpstr>
      <vt:lpstr>sim3_thickness_web_0</vt:lpstr>
      <vt:lpstr>sim3_tx</vt:lpstr>
      <vt:lpstr>sim3_tx_0</vt:lpstr>
      <vt:lpstr>sim3_ty</vt:lpstr>
      <vt:lpstr>sim3_ty_0</vt:lpstr>
      <vt:lpstr>sim3_width_of_section</vt:lpstr>
      <vt:lpstr>sim3_width_of_section_0</vt:lpstr>
      <vt:lpstr>sim3_yield_strength</vt:lpstr>
      <vt:lpstr>sim3_yield_strength_0</vt:lpstr>
      <vt:lpstr>thickness_flange</vt:lpstr>
      <vt:lpstr>thickness_web</vt:lpstr>
      <vt:lpstr>width_of_section</vt:lpstr>
      <vt:lpstr>y_1</vt:lpstr>
      <vt:lpstr>y_2</vt:lpstr>
      <vt:lpstr>yield_strength</vt:lpstr>
      <vt:lpstr>yield_strength_0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insan al amin</dc:creator>
  <cp:lastModifiedBy>Insan</cp:lastModifiedBy>
  <dcterms:created xsi:type="dcterms:W3CDTF">2016-11-11T14:49:39Z</dcterms:created>
  <dcterms:modified xsi:type="dcterms:W3CDTF">2016-12-20T00:49:35Z</dcterms:modified>
</cp:coreProperties>
</file>