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8.xml" ContentType="application/vnd.openxmlformats-officedocument.drawing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610" windowHeight="11640" tabRatio="837" activeTab="6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  <sheet name="pengaruh massa jenis" sheetId="9" r:id="rId9"/>
    <sheet name="pembuktian massa jenis" sheetId="10" r:id="rId10"/>
    <sheet name="pembebanan terhadap keamanan" sheetId="11" r:id="rId11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B17" i="3"/>
  <c r="B23" i="3"/>
  <c r="B22" i="3"/>
  <c r="B19" i="3"/>
  <c r="H31" i="3"/>
  <c r="J31" i="3"/>
  <c r="B21" i="3"/>
  <c r="D31" i="3"/>
  <c r="F31" i="3"/>
  <c r="I31" i="3"/>
  <c r="K31" i="3"/>
  <c r="M31" i="3"/>
  <c r="K25" i="3"/>
  <c r="Z12" i="8"/>
  <c r="Z11" i="8"/>
  <c r="Z10" i="8"/>
  <c r="Z9" i="8"/>
  <c r="Z8" i="8"/>
  <c r="Z7" i="8"/>
  <c r="E7" i="8"/>
  <c r="E8" i="8"/>
  <c r="E9" i="8"/>
  <c r="E10" i="8"/>
  <c r="E11" i="8"/>
  <c r="E12" i="8"/>
  <c r="H26" i="3"/>
  <c r="H25" i="3"/>
  <c r="H24" i="3"/>
  <c r="H23" i="3"/>
  <c r="H22" i="3"/>
  <c r="H21" i="3"/>
  <c r="B37" i="3"/>
  <c r="C5" i="3"/>
  <c r="R37" i="3"/>
  <c r="C17" i="3"/>
  <c r="C2" i="3"/>
  <c r="C7" i="3"/>
  <c r="C20" i="3"/>
  <c r="C3" i="3"/>
  <c r="C23" i="3"/>
  <c r="C6" i="3"/>
  <c r="C22" i="3"/>
  <c r="C19" i="3"/>
  <c r="U37" i="3"/>
  <c r="C16" i="3"/>
  <c r="W37" i="3"/>
  <c r="C21" i="3"/>
  <c r="Q37" i="3"/>
  <c r="S37" i="3"/>
  <c r="V37" i="3"/>
  <c r="C12" i="3"/>
  <c r="C9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236" i="3"/>
  <c r="R236" i="3"/>
  <c r="U236" i="3"/>
  <c r="W236" i="3"/>
  <c r="Q236" i="3"/>
  <c r="S236" i="3"/>
  <c r="V236" i="3"/>
  <c r="X236" i="3"/>
  <c r="Z236" i="3"/>
  <c r="B237" i="3"/>
  <c r="R237" i="3"/>
  <c r="U237" i="3"/>
  <c r="W237" i="3"/>
  <c r="Q237" i="3"/>
  <c r="S237" i="3"/>
  <c r="V237" i="3"/>
  <c r="X237" i="3"/>
  <c r="Z237" i="3"/>
  <c r="F5" i="3"/>
  <c r="E37" i="3"/>
  <c r="B20" i="3"/>
  <c r="H37" i="3"/>
  <c r="J37" i="3"/>
  <c r="D37" i="3"/>
  <c r="F37" i="3"/>
  <c r="C37" i="3"/>
  <c r="I37" i="3"/>
  <c r="K37" i="3"/>
  <c r="M37" i="3"/>
  <c r="E38" i="3"/>
  <c r="H38" i="3"/>
  <c r="J38" i="3"/>
  <c r="D38" i="3"/>
  <c r="F38" i="3"/>
  <c r="C38" i="3"/>
  <c r="I38" i="3"/>
  <c r="K38" i="3"/>
  <c r="M38" i="3"/>
  <c r="E39" i="3"/>
  <c r="H39" i="3"/>
  <c r="J39" i="3"/>
  <c r="D39" i="3"/>
  <c r="F39" i="3"/>
  <c r="C39" i="3"/>
  <c r="I39" i="3"/>
  <c r="K39" i="3"/>
  <c r="M39" i="3"/>
  <c r="E40" i="3"/>
  <c r="H40" i="3"/>
  <c r="J40" i="3"/>
  <c r="D40" i="3"/>
  <c r="F40" i="3"/>
  <c r="C40" i="3"/>
  <c r="I40" i="3"/>
  <c r="K40" i="3"/>
  <c r="M40" i="3"/>
  <c r="E41" i="3"/>
  <c r="H41" i="3"/>
  <c r="J41" i="3"/>
  <c r="D41" i="3"/>
  <c r="F41" i="3"/>
  <c r="C41" i="3"/>
  <c r="I41" i="3"/>
  <c r="K41" i="3"/>
  <c r="M41" i="3"/>
  <c r="E42" i="3"/>
  <c r="H42" i="3"/>
  <c r="J42" i="3"/>
  <c r="D42" i="3"/>
  <c r="F42" i="3"/>
  <c r="C42" i="3"/>
  <c r="I42" i="3"/>
  <c r="K42" i="3"/>
  <c r="M42" i="3"/>
  <c r="E43" i="3"/>
  <c r="H43" i="3"/>
  <c r="J43" i="3"/>
  <c r="D43" i="3"/>
  <c r="F43" i="3"/>
  <c r="C43" i="3"/>
  <c r="I43" i="3"/>
  <c r="K43" i="3"/>
  <c r="M43" i="3"/>
  <c r="E44" i="3"/>
  <c r="H44" i="3"/>
  <c r="J44" i="3"/>
  <c r="D44" i="3"/>
  <c r="F44" i="3"/>
  <c r="C44" i="3"/>
  <c r="I44" i="3"/>
  <c r="K44" i="3"/>
  <c r="M44" i="3"/>
  <c r="E45" i="3"/>
  <c r="H45" i="3"/>
  <c r="J45" i="3"/>
  <c r="D45" i="3"/>
  <c r="F45" i="3"/>
  <c r="C45" i="3"/>
  <c r="I45" i="3"/>
  <c r="K45" i="3"/>
  <c r="M45" i="3"/>
  <c r="E46" i="3"/>
  <c r="H46" i="3"/>
  <c r="J46" i="3"/>
  <c r="D46" i="3"/>
  <c r="F46" i="3"/>
  <c r="C46" i="3"/>
  <c r="I46" i="3"/>
  <c r="K46" i="3"/>
  <c r="M46" i="3"/>
  <c r="E47" i="3"/>
  <c r="H47" i="3"/>
  <c r="J47" i="3"/>
  <c r="D47" i="3"/>
  <c r="F47" i="3"/>
  <c r="C47" i="3"/>
  <c r="I47" i="3"/>
  <c r="K47" i="3"/>
  <c r="M47" i="3"/>
  <c r="E48" i="3"/>
  <c r="H48" i="3"/>
  <c r="J48" i="3"/>
  <c r="D48" i="3"/>
  <c r="F48" i="3"/>
  <c r="C48" i="3"/>
  <c r="I48" i="3"/>
  <c r="K48" i="3"/>
  <c r="M48" i="3"/>
  <c r="E49" i="3"/>
  <c r="H49" i="3"/>
  <c r="J49" i="3"/>
  <c r="D49" i="3"/>
  <c r="F49" i="3"/>
  <c r="C49" i="3"/>
  <c r="I49" i="3"/>
  <c r="K49" i="3"/>
  <c r="M49" i="3"/>
  <c r="E50" i="3"/>
  <c r="H50" i="3"/>
  <c r="J50" i="3"/>
  <c r="D50" i="3"/>
  <c r="F50" i="3"/>
  <c r="C50" i="3"/>
  <c r="I50" i="3"/>
  <c r="K50" i="3"/>
  <c r="M50" i="3"/>
  <c r="E51" i="3"/>
  <c r="H51" i="3"/>
  <c r="J51" i="3"/>
  <c r="D51" i="3"/>
  <c r="F51" i="3"/>
  <c r="C51" i="3"/>
  <c r="I51" i="3"/>
  <c r="K51" i="3"/>
  <c r="M51" i="3"/>
  <c r="E52" i="3"/>
  <c r="H52" i="3"/>
  <c r="J52" i="3"/>
  <c r="D52" i="3"/>
  <c r="F52" i="3"/>
  <c r="C52" i="3"/>
  <c r="I52" i="3"/>
  <c r="K52" i="3"/>
  <c r="M52" i="3"/>
  <c r="E53" i="3"/>
  <c r="H53" i="3"/>
  <c r="J53" i="3"/>
  <c r="D53" i="3"/>
  <c r="F53" i="3"/>
  <c r="C53" i="3"/>
  <c r="I53" i="3"/>
  <c r="K53" i="3"/>
  <c r="M53" i="3"/>
  <c r="E54" i="3"/>
  <c r="H54" i="3"/>
  <c r="J54" i="3"/>
  <c r="D54" i="3"/>
  <c r="F54" i="3"/>
  <c r="C54" i="3"/>
  <c r="I54" i="3"/>
  <c r="K54" i="3"/>
  <c r="M54" i="3"/>
  <c r="E55" i="3"/>
  <c r="H55" i="3"/>
  <c r="J55" i="3"/>
  <c r="D55" i="3"/>
  <c r="F55" i="3"/>
  <c r="C55" i="3"/>
  <c r="I55" i="3"/>
  <c r="K55" i="3"/>
  <c r="M55" i="3"/>
  <c r="E56" i="3"/>
  <c r="H56" i="3"/>
  <c r="J56" i="3"/>
  <c r="D56" i="3"/>
  <c r="F56" i="3"/>
  <c r="C56" i="3"/>
  <c r="I56" i="3"/>
  <c r="K56" i="3"/>
  <c r="M56" i="3"/>
  <c r="E57" i="3"/>
  <c r="H57" i="3"/>
  <c r="J57" i="3"/>
  <c r="D57" i="3"/>
  <c r="F57" i="3"/>
  <c r="C57" i="3"/>
  <c r="I57" i="3"/>
  <c r="K57" i="3"/>
  <c r="M57" i="3"/>
  <c r="E58" i="3"/>
  <c r="H58" i="3"/>
  <c r="J58" i="3"/>
  <c r="D58" i="3"/>
  <c r="F58" i="3"/>
  <c r="C58" i="3"/>
  <c r="I58" i="3"/>
  <c r="K58" i="3"/>
  <c r="M58" i="3"/>
  <c r="E59" i="3"/>
  <c r="H59" i="3"/>
  <c r="J59" i="3"/>
  <c r="D59" i="3"/>
  <c r="F59" i="3"/>
  <c r="C59" i="3"/>
  <c r="I59" i="3"/>
  <c r="K59" i="3"/>
  <c r="M59" i="3"/>
  <c r="E60" i="3"/>
  <c r="H60" i="3"/>
  <c r="J60" i="3"/>
  <c r="D60" i="3"/>
  <c r="F60" i="3"/>
  <c r="C60" i="3"/>
  <c r="I60" i="3"/>
  <c r="K60" i="3"/>
  <c r="M60" i="3"/>
  <c r="E61" i="3"/>
  <c r="H61" i="3"/>
  <c r="J61" i="3"/>
  <c r="D61" i="3"/>
  <c r="F61" i="3"/>
  <c r="C61" i="3"/>
  <c r="I61" i="3"/>
  <c r="K61" i="3"/>
  <c r="M61" i="3"/>
  <c r="E62" i="3"/>
  <c r="H62" i="3"/>
  <c r="J62" i="3"/>
  <c r="D62" i="3"/>
  <c r="F62" i="3"/>
  <c r="C62" i="3"/>
  <c r="I62" i="3"/>
  <c r="K62" i="3"/>
  <c r="M62" i="3"/>
  <c r="E63" i="3"/>
  <c r="H63" i="3"/>
  <c r="J63" i="3"/>
  <c r="D63" i="3"/>
  <c r="F63" i="3"/>
  <c r="C63" i="3"/>
  <c r="I63" i="3"/>
  <c r="K63" i="3"/>
  <c r="M63" i="3"/>
  <c r="E64" i="3"/>
  <c r="H64" i="3"/>
  <c r="J64" i="3"/>
  <c r="D64" i="3"/>
  <c r="F64" i="3"/>
  <c r="C64" i="3"/>
  <c r="I64" i="3"/>
  <c r="K64" i="3"/>
  <c r="M64" i="3"/>
  <c r="E65" i="3"/>
  <c r="H65" i="3"/>
  <c r="J65" i="3"/>
  <c r="D65" i="3"/>
  <c r="F65" i="3"/>
  <c r="C65" i="3"/>
  <c r="I65" i="3"/>
  <c r="K65" i="3"/>
  <c r="M65" i="3"/>
  <c r="E66" i="3"/>
  <c r="H66" i="3"/>
  <c r="J66" i="3"/>
  <c r="D66" i="3"/>
  <c r="F66" i="3"/>
  <c r="C66" i="3"/>
  <c r="I66" i="3"/>
  <c r="K66" i="3"/>
  <c r="M66" i="3"/>
  <c r="E67" i="3"/>
  <c r="H67" i="3"/>
  <c r="J67" i="3"/>
  <c r="D67" i="3"/>
  <c r="F67" i="3"/>
  <c r="C67" i="3"/>
  <c r="I67" i="3"/>
  <c r="K67" i="3"/>
  <c r="M67" i="3"/>
  <c r="E68" i="3"/>
  <c r="H68" i="3"/>
  <c r="J68" i="3"/>
  <c r="D68" i="3"/>
  <c r="F68" i="3"/>
  <c r="C68" i="3"/>
  <c r="I68" i="3"/>
  <c r="K68" i="3"/>
  <c r="M68" i="3"/>
  <c r="E69" i="3"/>
  <c r="H69" i="3"/>
  <c r="J69" i="3"/>
  <c r="D69" i="3"/>
  <c r="F69" i="3"/>
  <c r="C69" i="3"/>
  <c r="I69" i="3"/>
  <c r="K69" i="3"/>
  <c r="M69" i="3"/>
  <c r="E70" i="3"/>
  <c r="H70" i="3"/>
  <c r="J70" i="3"/>
  <c r="D70" i="3"/>
  <c r="F70" i="3"/>
  <c r="C70" i="3"/>
  <c r="I70" i="3"/>
  <c r="K70" i="3"/>
  <c r="M70" i="3"/>
  <c r="E71" i="3"/>
  <c r="H71" i="3"/>
  <c r="J71" i="3"/>
  <c r="D71" i="3"/>
  <c r="F71" i="3"/>
  <c r="C71" i="3"/>
  <c r="I71" i="3"/>
  <c r="K71" i="3"/>
  <c r="M71" i="3"/>
  <c r="E72" i="3"/>
  <c r="H72" i="3"/>
  <c r="J72" i="3"/>
  <c r="D72" i="3"/>
  <c r="F72" i="3"/>
  <c r="C72" i="3"/>
  <c r="I72" i="3"/>
  <c r="K72" i="3"/>
  <c r="M72" i="3"/>
  <c r="E73" i="3"/>
  <c r="H73" i="3"/>
  <c r="J73" i="3"/>
  <c r="D73" i="3"/>
  <c r="F73" i="3"/>
  <c r="C73" i="3"/>
  <c r="I73" i="3"/>
  <c r="K73" i="3"/>
  <c r="M73" i="3"/>
  <c r="E74" i="3"/>
  <c r="H74" i="3"/>
  <c r="J74" i="3"/>
  <c r="D74" i="3"/>
  <c r="F74" i="3"/>
  <c r="C74" i="3"/>
  <c r="I74" i="3"/>
  <c r="K74" i="3"/>
  <c r="M74" i="3"/>
  <c r="E75" i="3"/>
  <c r="H75" i="3"/>
  <c r="J75" i="3"/>
  <c r="D75" i="3"/>
  <c r="F75" i="3"/>
  <c r="C75" i="3"/>
  <c r="I75" i="3"/>
  <c r="K75" i="3"/>
  <c r="M75" i="3"/>
  <c r="E76" i="3"/>
  <c r="H76" i="3"/>
  <c r="J76" i="3"/>
  <c r="D76" i="3"/>
  <c r="F76" i="3"/>
  <c r="C76" i="3"/>
  <c r="I76" i="3"/>
  <c r="K76" i="3"/>
  <c r="M76" i="3"/>
  <c r="E77" i="3"/>
  <c r="H77" i="3"/>
  <c r="J77" i="3"/>
  <c r="D77" i="3"/>
  <c r="F77" i="3"/>
  <c r="C77" i="3"/>
  <c r="I77" i="3"/>
  <c r="K77" i="3"/>
  <c r="M77" i="3"/>
  <c r="E78" i="3"/>
  <c r="H78" i="3"/>
  <c r="J78" i="3"/>
  <c r="D78" i="3"/>
  <c r="F78" i="3"/>
  <c r="C78" i="3"/>
  <c r="I78" i="3"/>
  <c r="K78" i="3"/>
  <c r="M78" i="3"/>
  <c r="E79" i="3"/>
  <c r="H79" i="3"/>
  <c r="J79" i="3"/>
  <c r="D79" i="3"/>
  <c r="F79" i="3"/>
  <c r="C79" i="3"/>
  <c r="I79" i="3"/>
  <c r="K79" i="3"/>
  <c r="M79" i="3"/>
  <c r="E80" i="3"/>
  <c r="H80" i="3"/>
  <c r="J80" i="3"/>
  <c r="D80" i="3"/>
  <c r="F80" i="3"/>
  <c r="C80" i="3"/>
  <c r="I80" i="3"/>
  <c r="K80" i="3"/>
  <c r="M80" i="3"/>
  <c r="E81" i="3"/>
  <c r="H81" i="3"/>
  <c r="J81" i="3"/>
  <c r="D81" i="3"/>
  <c r="F81" i="3"/>
  <c r="C81" i="3"/>
  <c r="I81" i="3"/>
  <c r="K81" i="3"/>
  <c r="M81" i="3"/>
  <c r="E82" i="3"/>
  <c r="H82" i="3"/>
  <c r="J82" i="3"/>
  <c r="D82" i="3"/>
  <c r="F82" i="3"/>
  <c r="C82" i="3"/>
  <c r="I82" i="3"/>
  <c r="K82" i="3"/>
  <c r="M82" i="3"/>
  <c r="E83" i="3"/>
  <c r="H83" i="3"/>
  <c r="J83" i="3"/>
  <c r="D83" i="3"/>
  <c r="F83" i="3"/>
  <c r="C83" i="3"/>
  <c r="I83" i="3"/>
  <c r="K83" i="3"/>
  <c r="M83" i="3"/>
  <c r="E84" i="3"/>
  <c r="H84" i="3"/>
  <c r="J84" i="3"/>
  <c r="D84" i="3"/>
  <c r="F84" i="3"/>
  <c r="C84" i="3"/>
  <c r="I84" i="3"/>
  <c r="K84" i="3"/>
  <c r="M84" i="3"/>
  <c r="E85" i="3"/>
  <c r="H85" i="3"/>
  <c r="J85" i="3"/>
  <c r="D85" i="3"/>
  <c r="F85" i="3"/>
  <c r="C85" i="3"/>
  <c r="I85" i="3"/>
  <c r="K85" i="3"/>
  <c r="M85" i="3"/>
  <c r="E86" i="3"/>
  <c r="H86" i="3"/>
  <c r="J86" i="3"/>
  <c r="D86" i="3"/>
  <c r="F86" i="3"/>
  <c r="C86" i="3"/>
  <c r="I86" i="3"/>
  <c r="K86" i="3"/>
  <c r="M86" i="3"/>
  <c r="E87" i="3"/>
  <c r="H87" i="3"/>
  <c r="J87" i="3"/>
  <c r="D87" i="3"/>
  <c r="F87" i="3"/>
  <c r="C87" i="3"/>
  <c r="I87" i="3"/>
  <c r="K87" i="3"/>
  <c r="M87" i="3"/>
  <c r="E88" i="3"/>
  <c r="H88" i="3"/>
  <c r="J88" i="3"/>
  <c r="D88" i="3"/>
  <c r="F88" i="3"/>
  <c r="C88" i="3"/>
  <c r="I88" i="3"/>
  <c r="K88" i="3"/>
  <c r="M88" i="3"/>
  <c r="E89" i="3"/>
  <c r="H89" i="3"/>
  <c r="J89" i="3"/>
  <c r="D89" i="3"/>
  <c r="F89" i="3"/>
  <c r="C89" i="3"/>
  <c r="I89" i="3"/>
  <c r="K89" i="3"/>
  <c r="M89" i="3"/>
  <c r="E90" i="3"/>
  <c r="H90" i="3"/>
  <c r="J90" i="3"/>
  <c r="D90" i="3"/>
  <c r="F90" i="3"/>
  <c r="C90" i="3"/>
  <c r="I90" i="3"/>
  <c r="K90" i="3"/>
  <c r="M90" i="3"/>
  <c r="E91" i="3"/>
  <c r="H91" i="3"/>
  <c r="J91" i="3"/>
  <c r="D91" i="3"/>
  <c r="F91" i="3"/>
  <c r="C91" i="3"/>
  <c r="I91" i="3"/>
  <c r="K91" i="3"/>
  <c r="M91" i="3"/>
  <c r="E92" i="3"/>
  <c r="H92" i="3"/>
  <c r="J92" i="3"/>
  <c r="D92" i="3"/>
  <c r="F92" i="3"/>
  <c r="C92" i="3"/>
  <c r="I92" i="3"/>
  <c r="K92" i="3"/>
  <c r="M92" i="3"/>
  <c r="E93" i="3"/>
  <c r="H93" i="3"/>
  <c r="J93" i="3"/>
  <c r="D93" i="3"/>
  <c r="F93" i="3"/>
  <c r="C93" i="3"/>
  <c r="I93" i="3"/>
  <c r="K93" i="3"/>
  <c r="M93" i="3"/>
  <c r="E94" i="3"/>
  <c r="H94" i="3"/>
  <c r="J94" i="3"/>
  <c r="D94" i="3"/>
  <c r="F94" i="3"/>
  <c r="C94" i="3"/>
  <c r="I94" i="3"/>
  <c r="K94" i="3"/>
  <c r="M94" i="3"/>
  <c r="E95" i="3"/>
  <c r="H95" i="3"/>
  <c r="J95" i="3"/>
  <c r="D95" i="3"/>
  <c r="F95" i="3"/>
  <c r="C95" i="3"/>
  <c r="I95" i="3"/>
  <c r="K95" i="3"/>
  <c r="M95" i="3"/>
  <c r="E96" i="3"/>
  <c r="H96" i="3"/>
  <c r="J96" i="3"/>
  <c r="D96" i="3"/>
  <c r="F96" i="3"/>
  <c r="C96" i="3"/>
  <c r="I96" i="3"/>
  <c r="K96" i="3"/>
  <c r="M96" i="3"/>
  <c r="E97" i="3"/>
  <c r="H97" i="3"/>
  <c r="J97" i="3"/>
  <c r="D97" i="3"/>
  <c r="F97" i="3"/>
  <c r="C97" i="3"/>
  <c r="I97" i="3"/>
  <c r="K97" i="3"/>
  <c r="M97" i="3"/>
  <c r="E98" i="3"/>
  <c r="H98" i="3"/>
  <c r="J98" i="3"/>
  <c r="D98" i="3"/>
  <c r="F98" i="3"/>
  <c r="C98" i="3"/>
  <c r="I98" i="3"/>
  <c r="K98" i="3"/>
  <c r="M98" i="3"/>
  <c r="E99" i="3"/>
  <c r="H99" i="3"/>
  <c r="J99" i="3"/>
  <c r="D99" i="3"/>
  <c r="F99" i="3"/>
  <c r="C99" i="3"/>
  <c r="I99" i="3"/>
  <c r="K99" i="3"/>
  <c r="M99" i="3"/>
  <c r="E100" i="3"/>
  <c r="H100" i="3"/>
  <c r="J100" i="3"/>
  <c r="D100" i="3"/>
  <c r="F100" i="3"/>
  <c r="C100" i="3"/>
  <c r="I100" i="3"/>
  <c r="K100" i="3"/>
  <c r="M100" i="3"/>
  <c r="E101" i="3"/>
  <c r="H101" i="3"/>
  <c r="J101" i="3"/>
  <c r="D101" i="3"/>
  <c r="F101" i="3"/>
  <c r="C101" i="3"/>
  <c r="I101" i="3"/>
  <c r="K101" i="3"/>
  <c r="M101" i="3"/>
  <c r="E102" i="3"/>
  <c r="H102" i="3"/>
  <c r="J102" i="3"/>
  <c r="D102" i="3"/>
  <c r="F102" i="3"/>
  <c r="C102" i="3"/>
  <c r="I102" i="3"/>
  <c r="K102" i="3"/>
  <c r="M102" i="3"/>
  <c r="E103" i="3"/>
  <c r="H103" i="3"/>
  <c r="J103" i="3"/>
  <c r="D103" i="3"/>
  <c r="F103" i="3"/>
  <c r="C103" i="3"/>
  <c r="I103" i="3"/>
  <c r="K103" i="3"/>
  <c r="M103" i="3"/>
  <c r="E104" i="3"/>
  <c r="H104" i="3"/>
  <c r="J104" i="3"/>
  <c r="D104" i="3"/>
  <c r="F104" i="3"/>
  <c r="C104" i="3"/>
  <c r="I104" i="3"/>
  <c r="K104" i="3"/>
  <c r="M104" i="3"/>
  <c r="E105" i="3"/>
  <c r="H105" i="3"/>
  <c r="J105" i="3"/>
  <c r="D105" i="3"/>
  <c r="F105" i="3"/>
  <c r="C105" i="3"/>
  <c r="I105" i="3"/>
  <c r="K105" i="3"/>
  <c r="M105" i="3"/>
  <c r="E106" i="3"/>
  <c r="H106" i="3"/>
  <c r="J106" i="3"/>
  <c r="D106" i="3"/>
  <c r="F106" i="3"/>
  <c r="C106" i="3"/>
  <c r="I106" i="3"/>
  <c r="K106" i="3"/>
  <c r="M106" i="3"/>
  <c r="E107" i="3"/>
  <c r="H107" i="3"/>
  <c r="J107" i="3"/>
  <c r="D107" i="3"/>
  <c r="F107" i="3"/>
  <c r="C107" i="3"/>
  <c r="I107" i="3"/>
  <c r="K107" i="3"/>
  <c r="M107" i="3"/>
  <c r="E108" i="3"/>
  <c r="H108" i="3"/>
  <c r="J108" i="3"/>
  <c r="D108" i="3"/>
  <c r="F108" i="3"/>
  <c r="C108" i="3"/>
  <c r="I108" i="3"/>
  <c r="K108" i="3"/>
  <c r="M108" i="3"/>
  <c r="E109" i="3"/>
  <c r="H109" i="3"/>
  <c r="J109" i="3"/>
  <c r="D109" i="3"/>
  <c r="F109" i="3"/>
  <c r="C109" i="3"/>
  <c r="I109" i="3"/>
  <c r="K109" i="3"/>
  <c r="M109" i="3"/>
  <c r="E110" i="3"/>
  <c r="H110" i="3"/>
  <c r="J110" i="3"/>
  <c r="D110" i="3"/>
  <c r="F110" i="3"/>
  <c r="C110" i="3"/>
  <c r="I110" i="3"/>
  <c r="K110" i="3"/>
  <c r="M110" i="3"/>
  <c r="E111" i="3"/>
  <c r="H111" i="3"/>
  <c r="J111" i="3"/>
  <c r="D111" i="3"/>
  <c r="F111" i="3"/>
  <c r="C111" i="3"/>
  <c r="I111" i="3"/>
  <c r="K111" i="3"/>
  <c r="M111" i="3"/>
  <c r="E112" i="3"/>
  <c r="H112" i="3"/>
  <c r="J112" i="3"/>
  <c r="D112" i="3"/>
  <c r="F112" i="3"/>
  <c r="C112" i="3"/>
  <c r="I112" i="3"/>
  <c r="K112" i="3"/>
  <c r="M112" i="3"/>
  <c r="E113" i="3"/>
  <c r="H113" i="3"/>
  <c r="J113" i="3"/>
  <c r="D113" i="3"/>
  <c r="F113" i="3"/>
  <c r="C113" i="3"/>
  <c r="I113" i="3"/>
  <c r="K113" i="3"/>
  <c r="M113" i="3"/>
  <c r="E114" i="3"/>
  <c r="H114" i="3"/>
  <c r="J114" i="3"/>
  <c r="D114" i="3"/>
  <c r="F114" i="3"/>
  <c r="C114" i="3"/>
  <c r="I114" i="3"/>
  <c r="K114" i="3"/>
  <c r="M114" i="3"/>
  <c r="E115" i="3"/>
  <c r="H115" i="3"/>
  <c r="J115" i="3"/>
  <c r="D115" i="3"/>
  <c r="F115" i="3"/>
  <c r="C115" i="3"/>
  <c r="I115" i="3"/>
  <c r="K115" i="3"/>
  <c r="M115" i="3"/>
  <c r="E116" i="3"/>
  <c r="H116" i="3"/>
  <c r="J116" i="3"/>
  <c r="D116" i="3"/>
  <c r="F116" i="3"/>
  <c r="C116" i="3"/>
  <c r="I116" i="3"/>
  <c r="K116" i="3"/>
  <c r="M116" i="3"/>
  <c r="E117" i="3"/>
  <c r="H117" i="3"/>
  <c r="J117" i="3"/>
  <c r="D117" i="3"/>
  <c r="F117" i="3"/>
  <c r="C117" i="3"/>
  <c r="I117" i="3"/>
  <c r="K117" i="3"/>
  <c r="M117" i="3"/>
  <c r="E118" i="3"/>
  <c r="H118" i="3"/>
  <c r="J118" i="3"/>
  <c r="D118" i="3"/>
  <c r="F118" i="3"/>
  <c r="C118" i="3"/>
  <c r="I118" i="3"/>
  <c r="K118" i="3"/>
  <c r="M118" i="3"/>
  <c r="E119" i="3"/>
  <c r="H119" i="3"/>
  <c r="J119" i="3"/>
  <c r="D119" i="3"/>
  <c r="F119" i="3"/>
  <c r="C119" i="3"/>
  <c r="I119" i="3"/>
  <c r="K119" i="3"/>
  <c r="M119" i="3"/>
  <c r="E120" i="3"/>
  <c r="H120" i="3"/>
  <c r="J120" i="3"/>
  <c r="D120" i="3"/>
  <c r="F120" i="3"/>
  <c r="C120" i="3"/>
  <c r="I120" i="3"/>
  <c r="K120" i="3"/>
  <c r="M120" i="3"/>
  <c r="E121" i="3"/>
  <c r="H121" i="3"/>
  <c r="J121" i="3"/>
  <c r="D121" i="3"/>
  <c r="F121" i="3"/>
  <c r="C121" i="3"/>
  <c r="I121" i="3"/>
  <c r="K121" i="3"/>
  <c r="M121" i="3"/>
  <c r="E122" i="3"/>
  <c r="H122" i="3"/>
  <c r="J122" i="3"/>
  <c r="D122" i="3"/>
  <c r="F122" i="3"/>
  <c r="C122" i="3"/>
  <c r="I122" i="3"/>
  <c r="K122" i="3"/>
  <c r="M122" i="3"/>
  <c r="E123" i="3"/>
  <c r="H123" i="3"/>
  <c r="J123" i="3"/>
  <c r="D123" i="3"/>
  <c r="F123" i="3"/>
  <c r="C123" i="3"/>
  <c r="I123" i="3"/>
  <c r="K123" i="3"/>
  <c r="M123" i="3"/>
  <c r="E124" i="3"/>
  <c r="H124" i="3"/>
  <c r="J124" i="3"/>
  <c r="D124" i="3"/>
  <c r="F124" i="3"/>
  <c r="C124" i="3"/>
  <c r="I124" i="3"/>
  <c r="K124" i="3"/>
  <c r="M124" i="3"/>
  <c r="E125" i="3"/>
  <c r="H125" i="3"/>
  <c r="J125" i="3"/>
  <c r="D125" i="3"/>
  <c r="F125" i="3"/>
  <c r="C125" i="3"/>
  <c r="I125" i="3"/>
  <c r="K125" i="3"/>
  <c r="M125" i="3"/>
  <c r="E126" i="3"/>
  <c r="H126" i="3"/>
  <c r="J126" i="3"/>
  <c r="D126" i="3"/>
  <c r="F126" i="3"/>
  <c r="C126" i="3"/>
  <c r="I126" i="3"/>
  <c r="K126" i="3"/>
  <c r="M126" i="3"/>
  <c r="E127" i="3"/>
  <c r="H127" i="3"/>
  <c r="J127" i="3"/>
  <c r="D127" i="3"/>
  <c r="F127" i="3"/>
  <c r="C127" i="3"/>
  <c r="I127" i="3"/>
  <c r="K127" i="3"/>
  <c r="M127" i="3"/>
  <c r="E128" i="3"/>
  <c r="H128" i="3"/>
  <c r="J128" i="3"/>
  <c r="D128" i="3"/>
  <c r="F128" i="3"/>
  <c r="C128" i="3"/>
  <c r="I128" i="3"/>
  <c r="K128" i="3"/>
  <c r="M128" i="3"/>
  <c r="E129" i="3"/>
  <c r="H129" i="3"/>
  <c r="J129" i="3"/>
  <c r="D129" i="3"/>
  <c r="F129" i="3"/>
  <c r="C129" i="3"/>
  <c r="I129" i="3"/>
  <c r="K129" i="3"/>
  <c r="M129" i="3"/>
  <c r="E130" i="3"/>
  <c r="H130" i="3"/>
  <c r="J130" i="3"/>
  <c r="D130" i="3"/>
  <c r="F130" i="3"/>
  <c r="C130" i="3"/>
  <c r="I130" i="3"/>
  <c r="K130" i="3"/>
  <c r="M130" i="3"/>
  <c r="E131" i="3"/>
  <c r="H131" i="3"/>
  <c r="J131" i="3"/>
  <c r="D131" i="3"/>
  <c r="F131" i="3"/>
  <c r="C131" i="3"/>
  <c r="I131" i="3"/>
  <c r="K131" i="3"/>
  <c r="M131" i="3"/>
  <c r="E132" i="3"/>
  <c r="H132" i="3"/>
  <c r="J132" i="3"/>
  <c r="D132" i="3"/>
  <c r="F132" i="3"/>
  <c r="C132" i="3"/>
  <c r="I132" i="3"/>
  <c r="K132" i="3"/>
  <c r="M132" i="3"/>
  <c r="E133" i="3"/>
  <c r="H133" i="3"/>
  <c r="J133" i="3"/>
  <c r="D133" i="3"/>
  <c r="F133" i="3"/>
  <c r="C133" i="3"/>
  <c r="I133" i="3"/>
  <c r="K133" i="3"/>
  <c r="M133" i="3"/>
  <c r="E134" i="3"/>
  <c r="H134" i="3"/>
  <c r="J134" i="3"/>
  <c r="D134" i="3"/>
  <c r="F134" i="3"/>
  <c r="C134" i="3"/>
  <c r="I134" i="3"/>
  <c r="K134" i="3"/>
  <c r="M134" i="3"/>
  <c r="E135" i="3"/>
  <c r="H135" i="3"/>
  <c r="J135" i="3"/>
  <c r="D135" i="3"/>
  <c r="F135" i="3"/>
  <c r="C135" i="3"/>
  <c r="I135" i="3"/>
  <c r="K135" i="3"/>
  <c r="M135" i="3"/>
  <c r="E136" i="3"/>
  <c r="H136" i="3"/>
  <c r="J136" i="3"/>
  <c r="D136" i="3"/>
  <c r="F136" i="3"/>
  <c r="C136" i="3"/>
  <c r="I136" i="3"/>
  <c r="K136" i="3"/>
  <c r="M136" i="3"/>
  <c r="E137" i="3"/>
  <c r="H137" i="3"/>
  <c r="J137" i="3"/>
  <c r="D137" i="3"/>
  <c r="F137" i="3"/>
  <c r="C137" i="3"/>
  <c r="I137" i="3"/>
  <c r="K137" i="3"/>
  <c r="M137" i="3"/>
  <c r="E138" i="3"/>
  <c r="H138" i="3"/>
  <c r="J138" i="3"/>
  <c r="D138" i="3"/>
  <c r="F138" i="3"/>
  <c r="C138" i="3"/>
  <c r="I138" i="3"/>
  <c r="K138" i="3"/>
  <c r="M138" i="3"/>
  <c r="E139" i="3"/>
  <c r="H139" i="3"/>
  <c r="J139" i="3"/>
  <c r="D139" i="3"/>
  <c r="F139" i="3"/>
  <c r="C139" i="3"/>
  <c r="I139" i="3"/>
  <c r="K139" i="3"/>
  <c r="M139" i="3"/>
  <c r="E140" i="3"/>
  <c r="H140" i="3"/>
  <c r="J140" i="3"/>
  <c r="D140" i="3"/>
  <c r="F140" i="3"/>
  <c r="C140" i="3"/>
  <c r="I140" i="3"/>
  <c r="K140" i="3"/>
  <c r="M140" i="3"/>
  <c r="E141" i="3"/>
  <c r="H141" i="3"/>
  <c r="J141" i="3"/>
  <c r="D141" i="3"/>
  <c r="F141" i="3"/>
  <c r="C141" i="3"/>
  <c r="I141" i="3"/>
  <c r="K141" i="3"/>
  <c r="M141" i="3"/>
  <c r="E142" i="3"/>
  <c r="H142" i="3"/>
  <c r="J142" i="3"/>
  <c r="D142" i="3"/>
  <c r="F142" i="3"/>
  <c r="C142" i="3"/>
  <c r="I142" i="3"/>
  <c r="K142" i="3"/>
  <c r="M142" i="3"/>
  <c r="E143" i="3"/>
  <c r="H143" i="3"/>
  <c r="J143" i="3"/>
  <c r="D143" i="3"/>
  <c r="F143" i="3"/>
  <c r="C143" i="3"/>
  <c r="I143" i="3"/>
  <c r="K143" i="3"/>
  <c r="M143" i="3"/>
  <c r="E144" i="3"/>
  <c r="H144" i="3"/>
  <c r="J144" i="3"/>
  <c r="D144" i="3"/>
  <c r="F144" i="3"/>
  <c r="C144" i="3"/>
  <c r="I144" i="3"/>
  <c r="K144" i="3"/>
  <c r="M144" i="3"/>
  <c r="E145" i="3"/>
  <c r="H145" i="3"/>
  <c r="J145" i="3"/>
  <c r="D145" i="3"/>
  <c r="F145" i="3"/>
  <c r="C145" i="3"/>
  <c r="I145" i="3"/>
  <c r="K145" i="3"/>
  <c r="M145" i="3"/>
  <c r="E146" i="3"/>
  <c r="H146" i="3"/>
  <c r="J146" i="3"/>
  <c r="D146" i="3"/>
  <c r="F146" i="3"/>
  <c r="C146" i="3"/>
  <c r="I146" i="3"/>
  <c r="K146" i="3"/>
  <c r="M146" i="3"/>
  <c r="E147" i="3"/>
  <c r="H147" i="3"/>
  <c r="J147" i="3"/>
  <c r="D147" i="3"/>
  <c r="F147" i="3"/>
  <c r="C147" i="3"/>
  <c r="I147" i="3"/>
  <c r="K147" i="3"/>
  <c r="M147" i="3"/>
  <c r="E148" i="3"/>
  <c r="H148" i="3"/>
  <c r="J148" i="3"/>
  <c r="D148" i="3"/>
  <c r="F148" i="3"/>
  <c r="C148" i="3"/>
  <c r="I148" i="3"/>
  <c r="K148" i="3"/>
  <c r="M148" i="3"/>
  <c r="E149" i="3"/>
  <c r="H149" i="3"/>
  <c r="J149" i="3"/>
  <c r="D149" i="3"/>
  <c r="F149" i="3"/>
  <c r="C149" i="3"/>
  <c r="I149" i="3"/>
  <c r="K149" i="3"/>
  <c r="M149" i="3"/>
  <c r="E150" i="3"/>
  <c r="H150" i="3"/>
  <c r="J150" i="3"/>
  <c r="D150" i="3"/>
  <c r="F150" i="3"/>
  <c r="C150" i="3"/>
  <c r="I150" i="3"/>
  <c r="K150" i="3"/>
  <c r="M150" i="3"/>
  <c r="E151" i="3"/>
  <c r="H151" i="3"/>
  <c r="J151" i="3"/>
  <c r="D151" i="3"/>
  <c r="F151" i="3"/>
  <c r="C151" i="3"/>
  <c r="I151" i="3"/>
  <c r="K151" i="3"/>
  <c r="M151" i="3"/>
  <c r="E152" i="3"/>
  <c r="H152" i="3"/>
  <c r="J152" i="3"/>
  <c r="D152" i="3"/>
  <c r="F152" i="3"/>
  <c r="C152" i="3"/>
  <c r="I152" i="3"/>
  <c r="K152" i="3"/>
  <c r="M152" i="3"/>
  <c r="E153" i="3"/>
  <c r="H153" i="3"/>
  <c r="J153" i="3"/>
  <c r="D153" i="3"/>
  <c r="F153" i="3"/>
  <c r="C153" i="3"/>
  <c r="I153" i="3"/>
  <c r="K153" i="3"/>
  <c r="M153" i="3"/>
  <c r="E154" i="3"/>
  <c r="H154" i="3"/>
  <c r="J154" i="3"/>
  <c r="D154" i="3"/>
  <c r="F154" i="3"/>
  <c r="C154" i="3"/>
  <c r="I154" i="3"/>
  <c r="K154" i="3"/>
  <c r="M154" i="3"/>
  <c r="E155" i="3"/>
  <c r="H155" i="3"/>
  <c r="J155" i="3"/>
  <c r="D155" i="3"/>
  <c r="F155" i="3"/>
  <c r="C155" i="3"/>
  <c r="I155" i="3"/>
  <c r="K155" i="3"/>
  <c r="M155" i="3"/>
  <c r="E156" i="3"/>
  <c r="H156" i="3"/>
  <c r="J156" i="3"/>
  <c r="D156" i="3"/>
  <c r="F156" i="3"/>
  <c r="C156" i="3"/>
  <c r="I156" i="3"/>
  <c r="K156" i="3"/>
  <c r="M156" i="3"/>
  <c r="E157" i="3"/>
  <c r="H157" i="3"/>
  <c r="J157" i="3"/>
  <c r="D157" i="3"/>
  <c r="F157" i="3"/>
  <c r="C157" i="3"/>
  <c r="I157" i="3"/>
  <c r="K157" i="3"/>
  <c r="M157" i="3"/>
  <c r="E158" i="3"/>
  <c r="H158" i="3"/>
  <c r="J158" i="3"/>
  <c r="D158" i="3"/>
  <c r="F158" i="3"/>
  <c r="C158" i="3"/>
  <c r="I158" i="3"/>
  <c r="K158" i="3"/>
  <c r="M158" i="3"/>
  <c r="E159" i="3"/>
  <c r="H159" i="3"/>
  <c r="J159" i="3"/>
  <c r="D159" i="3"/>
  <c r="F159" i="3"/>
  <c r="C159" i="3"/>
  <c r="I159" i="3"/>
  <c r="K159" i="3"/>
  <c r="M159" i="3"/>
  <c r="E160" i="3"/>
  <c r="H160" i="3"/>
  <c r="J160" i="3"/>
  <c r="D160" i="3"/>
  <c r="F160" i="3"/>
  <c r="C160" i="3"/>
  <c r="I160" i="3"/>
  <c r="K160" i="3"/>
  <c r="M160" i="3"/>
  <c r="E161" i="3"/>
  <c r="H161" i="3"/>
  <c r="J161" i="3"/>
  <c r="D161" i="3"/>
  <c r="F161" i="3"/>
  <c r="C161" i="3"/>
  <c r="I161" i="3"/>
  <c r="K161" i="3"/>
  <c r="M161" i="3"/>
  <c r="E162" i="3"/>
  <c r="H162" i="3"/>
  <c r="J162" i="3"/>
  <c r="D162" i="3"/>
  <c r="F162" i="3"/>
  <c r="C162" i="3"/>
  <c r="I162" i="3"/>
  <c r="K162" i="3"/>
  <c r="M162" i="3"/>
  <c r="E163" i="3"/>
  <c r="H163" i="3"/>
  <c r="J163" i="3"/>
  <c r="D163" i="3"/>
  <c r="F163" i="3"/>
  <c r="C163" i="3"/>
  <c r="I163" i="3"/>
  <c r="K163" i="3"/>
  <c r="M163" i="3"/>
  <c r="E164" i="3"/>
  <c r="H164" i="3"/>
  <c r="J164" i="3"/>
  <c r="D164" i="3"/>
  <c r="F164" i="3"/>
  <c r="C164" i="3"/>
  <c r="I164" i="3"/>
  <c r="K164" i="3"/>
  <c r="M164" i="3"/>
  <c r="E165" i="3"/>
  <c r="H165" i="3"/>
  <c r="J165" i="3"/>
  <c r="D165" i="3"/>
  <c r="F165" i="3"/>
  <c r="C165" i="3"/>
  <c r="I165" i="3"/>
  <c r="K165" i="3"/>
  <c r="M165" i="3"/>
  <c r="E166" i="3"/>
  <c r="H166" i="3"/>
  <c r="J166" i="3"/>
  <c r="D166" i="3"/>
  <c r="F166" i="3"/>
  <c r="C166" i="3"/>
  <c r="I166" i="3"/>
  <c r="K166" i="3"/>
  <c r="M166" i="3"/>
  <c r="E167" i="3"/>
  <c r="H167" i="3"/>
  <c r="J167" i="3"/>
  <c r="D167" i="3"/>
  <c r="F167" i="3"/>
  <c r="C167" i="3"/>
  <c r="I167" i="3"/>
  <c r="K167" i="3"/>
  <c r="M167" i="3"/>
  <c r="E168" i="3"/>
  <c r="H168" i="3"/>
  <c r="J168" i="3"/>
  <c r="D168" i="3"/>
  <c r="F168" i="3"/>
  <c r="C168" i="3"/>
  <c r="I168" i="3"/>
  <c r="K168" i="3"/>
  <c r="M168" i="3"/>
  <c r="E169" i="3"/>
  <c r="H169" i="3"/>
  <c r="J169" i="3"/>
  <c r="D169" i="3"/>
  <c r="F169" i="3"/>
  <c r="C169" i="3"/>
  <c r="I169" i="3"/>
  <c r="K169" i="3"/>
  <c r="M169" i="3"/>
  <c r="E170" i="3"/>
  <c r="H170" i="3"/>
  <c r="J170" i="3"/>
  <c r="D170" i="3"/>
  <c r="F170" i="3"/>
  <c r="C170" i="3"/>
  <c r="I170" i="3"/>
  <c r="K170" i="3"/>
  <c r="M170" i="3"/>
  <c r="E171" i="3"/>
  <c r="H171" i="3"/>
  <c r="J171" i="3"/>
  <c r="D171" i="3"/>
  <c r="F171" i="3"/>
  <c r="C171" i="3"/>
  <c r="I171" i="3"/>
  <c r="K171" i="3"/>
  <c r="M171" i="3"/>
  <c r="E172" i="3"/>
  <c r="H172" i="3"/>
  <c r="J172" i="3"/>
  <c r="D172" i="3"/>
  <c r="F172" i="3"/>
  <c r="C172" i="3"/>
  <c r="I172" i="3"/>
  <c r="K172" i="3"/>
  <c r="M172" i="3"/>
  <c r="E173" i="3"/>
  <c r="H173" i="3"/>
  <c r="J173" i="3"/>
  <c r="D173" i="3"/>
  <c r="F173" i="3"/>
  <c r="C173" i="3"/>
  <c r="I173" i="3"/>
  <c r="K173" i="3"/>
  <c r="M173" i="3"/>
  <c r="E174" i="3"/>
  <c r="H174" i="3"/>
  <c r="J174" i="3"/>
  <c r="D174" i="3"/>
  <c r="F174" i="3"/>
  <c r="C174" i="3"/>
  <c r="I174" i="3"/>
  <c r="K174" i="3"/>
  <c r="M174" i="3"/>
  <c r="E175" i="3"/>
  <c r="H175" i="3"/>
  <c r="J175" i="3"/>
  <c r="D175" i="3"/>
  <c r="F175" i="3"/>
  <c r="C175" i="3"/>
  <c r="I175" i="3"/>
  <c r="K175" i="3"/>
  <c r="M175" i="3"/>
  <c r="E176" i="3"/>
  <c r="H176" i="3"/>
  <c r="J176" i="3"/>
  <c r="D176" i="3"/>
  <c r="F176" i="3"/>
  <c r="C176" i="3"/>
  <c r="I176" i="3"/>
  <c r="K176" i="3"/>
  <c r="M176" i="3"/>
  <c r="E177" i="3"/>
  <c r="H177" i="3"/>
  <c r="J177" i="3"/>
  <c r="D177" i="3"/>
  <c r="F177" i="3"/>
  <c r="C177" i="3"/>
  <c r="I177" i="3"/>
  <c r="K177" i="3"/>
  <c r="M177" i="3"/>
  <c r="E178" i="3"/>
  <c r="H178" i="3"/>
  <c r="J178" i="3"/>
  <c r="D178" i="3"/>
  <c r="F178" i="3"/>
  <c r="C178" i="3"/>
  <c r="I178" i="3"/>
  <c r="K178" i="3"/>
  <c r="M178" i="3"/>
  <c r="E179" i="3"/>
  <c r="H179" i="3"/>
  <c r="J179" i="3"/>
  <c r="D179" i="3"/>
  <c r="F179" i="3"/>
  <c r="C179" i="3"/>
  <c r="I179" i="3"/>
  <c r="K179" i="3"/>
  <c r="M179" i="3"/>
  <c r="E180" i="3"/>
  <c r="H180" i="3"/>
  <c r="J180" i="3"/>
  <c r="D180" i="3"/>
  <c r="F180" i="3"/>
  <c r="C180" i="3"/>
  <c r="I180" i="3"/>
  <c r="K180" i="3"/>
  <c r="M180" i="3"/>
  <c r="E181" i="3"/>
  <c r="H181" i="3"/>
  <c r="J181" i="3"/>
  <c r="D181" i="3"/>
  <c r="F181" i="3"/>
  <c r="C181" i="3"/>
  <c r="I181" i="3"/>
  <c r="K181" i="3"/>
  <c r="M181" i="3"/>
  <c r="E182" i="3"/>
  <c r="H182" i="3"/>
  <c r="J182" i="3"/>
  <c r="D182" i="3"/>
  <c r="F182" i="3"/>
  <c r="C182" i="3"/>
  <c r="I182" i="3"/>
  <c r="K182" i="3"/>
  <c r="M182" i="3"/>
  <c r="E183" i="3"/>
  <c r="H183" i="3"/>
  <c r="J183" i="3"/>
  <c r="D183" i="3"/>
  <c r="F183" i="3"/>
  <c r="C183" i="3"/>
  <c r="I183" i="3"/>
  <c r="K183" i="3"/>
  <c r="M183" i="3"/>
  <c r="E184" i="3"/>
  <c r="H184" i="3"/>
  <c r="J184" i="3"/>
  <c r="D184" i="3"/>
  <c r="F184" i="3"/>
  <c r="C184" i="3"/>
  <c r="I184" i="3"/>
  <c r="K184" i="3"/>
  <c r="M184" i="3"/>
  <c r="E185" i="3"/>
  <c r="H185" i="3"/>
  <c r="J185" i="3"/>
  <c r="D185" i="3"/>
  <c r="F185" i="3"/>
  <c r="C185" i="3"/>
  <c r="I185" i="3"/>
  <c r="K185" i="3"/>
  <c r="M185" i="3"/>
  <c r="E186" i="3"/>
  <c r="H186" i="3"/>
  <c r="J186" i="3"/>
  <c r="D186" i="3"/>
  <c r="F186" i="3"/>
  <c r="C186" i="3"/>
  <c r="I186" i="3"/>
  <c r="K186" i="3"/>
  <c r="M186" i="3"/>
  <c r="E187" i="3"/>
  <c r="H187" i="3"/>
  <c r="J187" i="3"/>
  <c r="D187" i="3"/>
  <c r="F187" i="3"/>
  <c r="C187" i="3"/>
  <c r="I187" i="3"/>
  <c r="K187" i="3"/>
  <c r="M187" i="3"/>
  <c r="E188" i="3"/>
  <c r="H188" i="3"/>
  <c r="J188" i="3"/>
  <c r="D188" i="3"/>
  <c r="F188" i="3"/>
  <c r="C188" i="3"/>
  <c r="I188" i="3"/>
  <c r="K188" i="3"/>
  <c r="M188" i="3"/>
  <c r="E189" i="3"/>
  <c r="H189" i="3"/>
  <c r="J189" i="3"/>
  <c r="D189" i="3"/>
  <c r="F189" i="3"/>
  <c r="C189" i="3"/>
  <c r="I189" i="3"/>
  <c r="K189" i="3"/>
  <c r="M189" i="3"/>
  <c r="E190" i="3"/>
  <c r="H190" i="3"/>
  <c r="J190" i="3"/>
  <c r="D190" i="3"/>
  <c r="F190" i="3"/>
  <c r="C190" i="3"/>
  <c r="I190" i="3"/>
  <c r="K190" i="3"/>
  <c r="M190" i="3"/>
  <c r="E191" i="3"/>
  <c r="H191" i="3"/>
  <c r="J191" i="3"/>
  <c r="D191" i="3"/>
  <c r="F191" i="3"/>
  <c r="C191" i="3"/>
  <c r="I191" i="3"/>
  <c r="K191" i="3"/>
  <c r="M191" i="3"/>
  <c r="E192" i="3"/>
  <c r="H192" i="3"/>
  <c r="J192" i="3"/>
  <c r="D192" i="3"/>
  <c r="F192" i="3"/>
  <c r="C192" i="3"/>
  <c r="I192" i="3"/>
  <c r="K192" i="3"/>
  <c r="M192" i="3"/>
  <c r="E193" i="3"/>
  <c r="H193" i="3"/>
  <c r="J193" i="3"/>
  <c r="D193" i="3"/>
  <c r="F193" i="3"/>
  <c r="C193" i="3"/>
  <c r="I193" i="3"/>
  <c r="K193" i="3"/>
  <c r="M193" i="3"/>
  <c r="E194" i="3"/>
  <c r="H194" i="3"/>
  <c r="J194" i="3"/>
  <c r="D194" i="3"/>
  <c r="F194" i="3"/>
  <c r="C194" i="3"/>
  <c r="I194" i="3"/>
  <c r="K194" i="3"/>
  <c r="M194" i="3"/>
  <c r="E195" i="3"/>
  <c r="H195" i="3"/>
  <c r="J195" i="3"/>
  <c r="D195" i="3"/>
  <c r="F195" i="3"/>
  <c r="C195" i="3"/>
  <c r="I195" i="3"/>
  <c r="K195" i="3"/>
  <c r="M195" i="3"/>
  <c r="E196" i="3"/>
  <c r="H196" i="3"/>
  <c r="J196" i="3"/>
  <c r="D196" i="3"/>
  <c r="F196" i="3"/>
  <c r="C196" i="3"/>
  <c r="I196" i="3"/>
  <c r="K196" i="3"/>
  <c r="M196" i="3"/>
  <c r="E197" i="3"/>
  <c r="H197" i="3"/>
  <c r="J197" i="3"/>
  <c r="D197" i="3"/>
  <c r="F197" i="3"/>
  <c r="C197" i="3"/>
  <c r="I197" i="3"/>
  <c r="K197" i="3"/>
  <c r="M197" i="3"/>
  <c r="E198" i="3"/>
  <c r="H198" i="3"/>
  <c r="J198" i="3"/>
  <c r="D198" i="3"/>
  <c r="F198" i="3"/>
  <c r="C198" i="3"/>
  <c r="I198" i="3"/>
  <c r="K198" i="3"/>
  <c r="M198" i="3"/>
  <c r="E199" i="3"/>
  <c r="H199" i="3"/>
  <c r="J199" i="3"/>
  <c r="D199" i="3"/>
  <c r="F199" i="3"/>
  <c r="C199" i="3"/>
  <c r="I199" i="3"/>
  <c r="K199" i="3"/>
  <c r="M199" i="3"/>
  <c r="E200" i="3"/>
  <c r="H200" i="3"/>
  <c r="J200" i="3"/>
  <c r="D200" i="3"/>
  <c r="F200" i="3"/>
  <c r="C200" i="3"/>
  <c r="I200" i="3"/>
  <c r="K200" i="3"/>
  <c r="M200" i="3"/>
  <c r="E201" i="3"/>
  <c r="H201" i="3"/>
  <c r="J201" i="3"/>
  <c r="D201" i="3"/>
  <c r="F201" i="3"/>
  <c r="C201" i="3"/>
  <c r="I201" i="3"/>
  <c r="K201" i="3"/>
  <c r="M201" i="3"/>
  <c r="E202" i="3"/>
  <c r="H202" i="3"/>
  <c r="J202" i="3"/>
  <c r="D202" i="3"/>
  <c r="F202" i="3"/>
  <c r="C202" i="3"/>
  <c r="I202" i="3"/>
  <c r="K202" i="3"/>
  <c r="M202" i="3"/>
  <c r="E203" i="3"/>
  <c r="H203" i="3"/>
  <c r="J203" i="3"/>
  <c r="D203" i="3"/>
  <c r="F203" i="3"/>
  <c r="C203" i="3"/>
  <c r="I203" i="3"/>
  <c r="K203" i="3"/>
  <c r="M203" i="3"/>
  <c r="E204" i="3"/>
  <c r="H204" i="3"/>
  <c r="J204" i="3"/>
  <c r="D204" i="3"/>
  <c r="F204" i="3"/>
  <c r="C204" i="3"/>
  <c r="I204" i="3"/>
  <c r="K204" i="3"/>
  <c r="M204" i="3"/>
  <c r="E205" i="3"/>
  <c r="H205" i="3"/>
  <c r="J205" i="3"/>
  <c r="D205" i="3"/>
  <c r="F205" i="3"/>
  <c r="C205" i="3"/>
  <c r="I205" i="3"/>
  <c r="K205" i="3"/>
  <c r="M205" i="3"/>
  <c r="E206" i="3"/>
  <c r="H206" i="3"/>
  <c r="J206" i="3"/>
  <c r="D206" i="3"/>
  <c r="F206" i="3"/>
  <c r="C206" i="3"/>
  <c r="I206" i="3"/>
  <c r="K206" i="3"/>
  <c r="M206" i="3"/>
  <c r="E207" i="3"/>
  <c r="H207" i="3"/>
  <c r="J207" i="3"/>
  <c r="D207" i="3"/>
  <c r="F207" i="3"/>
  <c r="C207" i="3"/>
  <c r="I207" i="3"/>
  <c r="K207" i="3"/>
  <c r="M207" i="3"/>
  <c r="E208" i="3"/>
  <c r="H208" i="3"/>
  <c r="J208" i="3"/>
  <c r="D208" i="3"/>
  <c r="F208" i="3"/>
  <c r="C208" i="3"/>
  <c r="I208" i="3"/>
  <c r="K208" i="3"/>
  <c r="M208" i="3"/>
  <c r="E209" i="3"/>
  <c r="H209" i="3"/>
  <c r="J209" i="3"/>
  <c r="D209" i="3"/>
  <c r="F209" i="3"/>
  <c r="C209" i="3"/>
  <c r="I209" i="3"/>
  <c r="K209" i="3"/>
  <c r="M209" i="3"/>
  <c r="E210" i="3"/>
  <c r="H210" i="3"/>
  <c r="J210" i="3"/>
  <c r="D210" i="3"/>
  <c r="F210" i="3"/>
  <c r="C210" i="3"/>
  <c r="I210" i="3"/>
  <c r="K210" i="3"/>
  <c r="M210" i="3"/>
  <c r="E211" i="3"/>
  <c r="H211" i="3"/>
  <c r="J211" i="3"/>
  <c r="D211" i="3"/>
  <c r="F211" i="3"/>
  <c r="C211" i="3"/>
  <c r="I211" i="3"/>
  <c r="K211" i="3"/>
  <c r="M211" i="3"/>
  <c r="E212" i="3"/>
  <c r="H212" i="3"/>
  <c r="J212" i="3"/>
  <c r="D212" i="3"/>
  <c r="F212" i="3"/>
  <c r="C212" i="3"/>
  <c r="I212" i="3"/>
  <c r="K212" i="3"/>
  <c r="M212" i="3"/>
  <c r="E213" i="3"/>
  <c r="H213" i="3"/>
  <c r="J213" i="3"/>
  <c r="D213" i="3"/>
  <c r="F213" i="3"/>
  <c r="C213" i="3"/>
  <c r="I213" i="3"/>
  <c r="K213" i="3"/>
  <c r="M213" i="3"/>
  <c r="E214" i="3"/>
  <c r="H214" i="3"/>
  <c r="J214" i="3"/>
  <c r="D214" i="3"/>
  <c r="F214" i="3"/>
  <c r="C214" i="3"/>
  <c r="I214" i="3"/>
  <c r="K214" i="3"/>
  <c r="M214" i="3"/>
  <c r="E215" i="3"/>
  <c r="H215" i="3"/>
  <c r="J215" i="3"/>
  <c r="D215" i="3"/>
  <c r="F215" i="3"/>
  <c r="C215" i="3"/>
  <c r="I215" i="3"/>
  <c r="K215" i="3"/>
  <c r="M215" i="3"/>
  <c r="E216" i="3"/>
  <c r="H216" i="3"/>
  <c r="J216" i="3"/>
  <c r="D216" i="3"/>
  <c r="F216" i="3"/>
  <c r="C216" i="3"/>
  <c r="I216" i="3"/>
  <c r="K216" i="3"/>
  <c r="M216" i="3"/>
  <c r="E217" i="3"/>
  <c r="H217" i="3"/>
  <c r="J217" i="3"/>
  <c r="D217" i="3"/>
  <c r="F217" i="3"/>
  <c r="C217" i="3"/>
  <c r="I217" i="3"/>
  <c r="K217" i="3"/>
  <c r="M217" i="3"/>
  <c r="E218" i="3"/>
  <c r="H218" i="3"/>
  <c r="J218" i="3"/>
  <c r="D218" i="3"/>
  <c r="F218" i="3"/>
  <c r="C218" i="3"/>
  <c r="I218" i="3"/>
  <c r="K218" i="3"/>
  <c r="M218" i="3"/>
  <c r="E219" i="3"/>
  <c r="H219" i="3"/>
  <c r="J219" i="3"/>
  <c r="D219" i="3"/>
  <c r="F219" i="3"/>
  <c r="C219" i="3"/>
  <c r="I219" i="3"/>
  <c r="K219" i="3"/>
  <c r="M219" i="3"/>
  <c r="E220" i="3"/>
  <c r="H220" i="3"/>
  <c r="J220" i="3"/>
  <c r="D220" i="3"/>
  <c r="F220" i="3"/>
  <c r="C220" i="3"/>
  <c r="I220" i="3"/>
  <c r="K220" i="3"/>
  <c r="M220" i="3"/>
  <c r="E221" i="3"/>
  <c r="H221" i="3"/>
  <c r="J221" i="3"/>
  <c r="D221" i="3"/>
  <c r="F221" i="3"/>
  <c r="C221" i="3"/>
  <c r="I221" i="3"/>
  <c r="K221" i="3"/>
  <c r="M221" i="3"/>
  <c r="E222" i="3"/>
  <c r="H222" i="3"/>
  <c r="J222" i="3"/>
  <c r="D222" i="3"/>
  <c r="F222" i="3"/>
  <c r="C222" i="3"/>
  <c r="I222" i="3"/>
  <c r="K222" i="3"/>
  <c r="M222" i="3"/>
  <c r="E223" i="3"/>
  <c r="H223" i="3"/>
  <c r="J223" i="3"/>
  <c r="D223" i="3"/>
  <c r="F223" i="3"/>
  <c r="C223" i="3"/>
  <c r="I223" i="3"/>
  <c r="K223" i="3"/>
  <c r="M223" i="3"/>
  <c r="E224" i="3"/>
  <c r="H224" i="3"/>
  <c r="J224" i="3"/>
  <c r="D224" i="3"/>
  <c r="F224" i="3"/>
  <c r="C224" i="3"/>
  <c r="I224" i="3"/>
  <c r="K224" i="3"/>
  <c r="M224" i="3"/>
  <c r="E225" i="3"/>
  <c r="H225" i="3"/>
  <c r="J225" i="3"/>
  <c r="D225" i="3"/>
  <c r="F225" i="3"/>
  <c r="C225" i="3"/>
  <c r="I225" i="3"/>
  <c r="K225" i="3"/>
  <c r="M225" i="3"/>
  <c r="E226" i="3"/>
  <c r="H226" i="3"/>
  <c r="J226" i="3"/>
  <c r="D226" i="3"/>
  <c r="F226" i="3"/>
  <c r="C226" i="3"/>
  <c r="I226" i="3"/>
  <c r="K226" i="3"/>
  <c r="M226" i="3"/>
  <c r="E227" i="3"/>
  <c r="H227" i="3"/>
  <c r="J227" i="3"/>
  <c r="D227" i="3"/>
  <c r="F227" i="3"/>
  <c r="C227" i="3"/>
  <c r="I227" i="3"/>
  <c r="K227" i="3"/>
  <c r="M227" i="3"/>
  <c r="E228" i="3"/>
  <c r="H228" i="3"/>
  <c r="J228" i="3"/>
  <c r="D228" i="3"/>
  <c r="F228" i="3"/>
  <c r="C228" i="3"/>
  <c r="I228" i="3"/>
  <c r="K228" i="3"/>
  <c r="M228" i="3"/>
  <c r="E229" i="3"/>
  <c r="H229" i="3"/>
  <c r="J229" i="3"/>
  <c r="D229" i="3"/>
  <c r="F229" i="3"/>
  <c r="C229" i="3"/>
  <c r="I229" i="3"/>
  <c r="K229" i="3"/>
  <c r="M229" i="3"/>
  <c r="E230" i="3"/>
  <c r="H230" i="3"/>
  <c r="J230" i="3"/>
  <c r="D230" i="3"/>
  <c r="F230" i="3"/>
  <c r="C230" i="3"/>
  <c r="I230" i="3"/>
  <c r="K230" i="3"/>
  <c r="M230" i="3"/>
  <c r="E231" i="3"/>
  <c r="H231" i="3"/>
  <c r="J231" i="3"/>
  <c r="D231" i="3"/>
  <c r="F231" i="3"/>
  <c r="C231" i="3"/>
  <c r="I231" i="3"/>
  <c r="K231" i="3"/>
  <c r="M231" i="3"/>
  <c r="E232" i="3"/>
  <c r="H232" i="3"/>
  <c r="J232" i="3"/>
  <c r="D232" i="3"/>
  <c r="F232" i="3"/>
  <c r="C232" i="3"/>
  <c r="I232" i="3"/>
  <c r="K232" i="3"/>
  <c r="M232" i="3"/>
  <c r="E233" i="3"/>
  <c r="H233" i="3"/>
  <c r="J233" i="3"/>
  <c r="D233" i="3"/>
  <c r="F233" i="3"/>
  <c r="C233" i="3"/>
  <c r="I233" i="3"/>
  <c r="K233" i="3"/>
  <c r="M233" i="3"/>
  <c r="E234" i="3"/>
  <c r="H234" i="3"/>
  <c r="J234" i="3"/>
  <c r="D234" i="3"/>
  <c r="F234" i="3"/>
  <c r="C234" i="3"/>
  <c r="I234" i="3"/>
  <c r="K234" i="3"/>
  <c r="M234" i="3"/>
  <c r="E235" i="3"/>
  <c r="H235" i="3"/>
  <c r="J235" i="3"/>
  <c r="D235" i="3"/>
  <c r="F235" i="3"/>
  <c r="C235" i="3"/>
  <c r="I235" i="3"/>
  <c r="K235" i="3"/>
  <c r="M235" i="3"/>
  <c r="E236" i="3"/>
  <c r="H236" i="3"/>
  <c r="J236" i="3"/>
  <c r="D236" i="3"/>
  <c r="F236" i="3"/>
  <c r="C236" i="3"/>
  <c r="I236" i="3"/>
  <c r="K236" i="3"/>
  <c r="M236" i="3"/>
  <c r="E237" i="3"/>
  <c r="H237" i="3"/>
  <c r="J237" i="3"/>
  <c r="D237" i="3"/>
  <c r="F237" i="3"/>
  <c r="C237" i="3"/>
  <c r="I237" i="3"/>
  <c r="K237" i="3"/>
  <c r="M237" i="3"/>
  <c r="E5" i="3"/>
  <c r="H16" i="3"/>
  <c r="H15" i="3"/>
  <c r="H14" i="3"/>
  <c r="H13" i="3"/>
  <c r="H12" i="3"/>
  <c r="H11" i="3"/>
  <c r="B18" i="6"/>
  <c r="C18" i="6"/>
  <c r="C3" i="6"/>
  <c r="C8" i="6"/>
  <c r="C21" i="6"/>
  <c r="C22" i="6"/>
  <c r="C4" i="6"/>
  <c r="O34" i="6"/>
  <c r="C23" i="6"/>
  <c r="N34" i="6"/>
  <c r="R34" i="6"/>
  <c r="C13" i="6"/>
  <c r="C10" i="6"/>
  <c r="T34" i="6"/>
  <c r="C17" i="6"/>
  <c r="S34" i="6"/>
  <c r="V34" i="6"/>
  <c r="O35" i="6"/>
  <c r="N35" i="6"/>
  <c r="R35" i="6"/>
  <c r="T35" i="6"/>
  <c r="S35" i="6"/>
  <c r="V35" i="6"/>
  <c r="O36" i="6"/>
  <c r="N36" i="6"/>
  <c r="R36" i="6"/>
  <c r="T36" i="6"/>
  <c r="S36" i="6"/>
  <c r="V36" i="6"/>
  <c r="O37" i="6"/>
  <c r="N37" i="6"/>
  <c r="R37" i="6"/>
  <c r="T37" i="6"/>
  <c r="S37" i="6"/>
  <c r="V37" i="6"/>
  <c r="O38" i="6"/>
  <c r="N38" i="6"/>
  <c r="R38" i="6"/>
  <c r="T38" i="6"/>
  <c r="S38" i="6"/>
  <c r="V38" i="6"/>
  <c r="O39" i="6"/>
  <c r="N39" i="6"/>
  <c r="R39" i="6"/>
  <c r="T39" i="6"/>
  <c r="S39" i="6"/>
  <c r="V39" i="6"/>
  <c r="O40" i="6"/>
  <c r="N40" i="6"/>
  <c r="R40" i="6"/>
  <c r="T40" i="6"/>
  <c r="S40" i="6"/>
  <c r="V40" i="6"/>
  <c r="O41" i="6"/>
  <c r="N41" i="6"/>
  <c r="R41" i="6"/>
  <c r="T41" i="6"/>
  <c r="S41" i="6"/>
  <c r="V41" i="6"/>
  <c r="O42" i="6"/>
  <c r="N42" i="6"/>
  <c r="R42" i="6"/>
  <c r="T42" i="6"/>
  <c r="S42" i="6"/>
  <c r="V42" i="6"/>
  <c r="O43" i="6"/>
  <c r="N43" i="6"/>
  <c r="R43" i="6"/>
  <c r="T43" i="6"/>
  <c r="S43" i="6"/>
  <c r="V43" i="6"/>
  <c r="O44" i="6"/>
  <c r="N44" i="6"/>
  <c r="R44" i="6"/>
  <c r="T44" i="6"/>
  <c r="S44" i="6"/>
  <c r="V44" i="6"/>
  <c r="O45" i="6"/>
  <c r="N45" i="6"/>
  <c r="R45" i="6"/>
  <c r="T45" i="6"/>
  <c r="S45" i="6"/>
  <c r="V45" i="6"/>
  <c r="O46" i="6"/>
  <c r="N46" i="6"/>
  <c r="R46" i="6"/>
  <c r="T46" i="6"/>
  <c r="S46" i="6"/>
  <c r="V46" i="6"/>
  <c r="O47" i="6"/>
  <c r="N47" i="6"/>
  <c r="R47" i="6"/>
  <c r="T47" i="6"/>
  <c r="S47" i="6"/>
  <c r="V47" i="6"/>
  <c r="O48" i="6"/>
  <c r="N48" i="6"/>
  <c r="R48" i="6"/>
  <c r="T48" i="6"/>
  <c r="S48" i="6"/>
  <c r="V48" i="6"/>
  <c r="O49" i="6"/>
  <c r="N49" i="6"/>
  <c r="R49" i="6"/>
  <c r="T49" i="6"/>
  <c r="S49" i="6"/>
  <c r="V49" i="6"/>
  <c r="O50" i="6"/>
  <c r="N50" i="6"/>
  <c r="R50" i="6"/>
  <c r="T50" i="6"/>
  <c r="S50" i="6"/>
  <c r="V50" i="6"/>
  <c r="O51" i="6"/>
  <c r="N51" i="6"/>
  <c r="R51" i="6"/>
  <c r="T51" i="6"/>
  <c r="S51" i="6"/>
  <c r="V51" i="6"/>
  <c r="O52" i="6"/>
  <c r="N52" i="6"/>
  <c r="R52" i="6"/>
  <c r="T52" i="6"/>
  <c r="S52" i="6"/>
  <c r="V52" i="6"/>
  <c r="O53" i="6"/>
  <c r="N53" i="6"/>
  <c r="R53" i="6"/>
  <c r="T53" i="6"/>
  <c r="S53" i="6"/>
  <c r="V53" i="6"/>
  <c r="O54" i="6"/>
  <c r="N54" i="6"/>
  <c r="R54" i="6"/>
  <c r="T54" i="6"/>
  <c r="S54" i="6"/>
  <c r="V54" i="6"/>
  <c r="O55" i="6"/>
  <c r="N55" i="6"/>
  <c r="R55" i="6"/>
  <c r="T55" i="6"/>
  <c r="S55" i="6"/>
  <c r="V55" i="6"/>
  <c r="O56" i="6"/>
  <c r="N56" i="6"/>
  <c r="R56" i="6"/>
  <c r="T56" i="6"/>
  <c r="S56" i="6"/>
  <c r="V56" i="6"/>
  <c r="O57" i="6"/>
  <c r="N57" i="6"/>
  <c r="R57" i="6"/>
  <c r="T57" i="6"/>
  <c r="S57" i="6"/>
  <c r="V57" i="6"/>
  <c r="O58" i="6"/>
  <c r="N58" i="6"/>
  <c r="R58" i="6"/>
  <c r="T58" i="6"/>
  <c r="S58" i="6"/>
  <c r="V58" i="6"/>
  <c r="O59" i="6"/>
  <c r="N59" i="6"/>
  <c r="R59" i="6"/>
  <c r="T59" i="6"/>
  <c r="S59" i="6"/>
  <c r="V59" i="6"/>
  <c r="O60" i="6"/>
  <c r="N60" i="6"/>
  <c r="R60" i="6"/>
  <c r="T60" i="6"/>
  <c r="S60" i="6"/>
  <c r="V60" i="6"/>
  <c r="O61" i="6"/>
  <c r="N61" i="6"/>
  <c r="R61" i="6"/>
  <c r="T61" i="6"/>
  <c r="S61" i="6"/>
  <c r="V61" i="6"/>
  <c r="O62" i="6"/>
  <c r="N62" i="6"/>
  <c r="R62" i="6"/>
  <c r="T62" i="6"/>
  <c r="S62" i="6"/>
  <c r="V62" i="6"/>
  <c r="O63" i="6"/>
  <c r="N63" i="6"/>
  <c r="R63" i="6"/>
  <c r="T63" i="6"/>
  <c r="S63" i="6"/>
  <c r="V63" i="6"/>
  <c r="O64" i="6"/>
  <c r="N64" i="6"/>
  <c r="R64" i="6"/>
  <c r="T64" i="6"/>
  <c r="S64" i="6"/>
  <c r="V64" i="6"/>
  <c r="O65" i="6"/>
  <c r="N65" i="6"/>
  <c r="R65" i="6"/>
  <c r="T65" i="6"/>
  <c r="S65" i="6"/>
  <c r="V65" i="6"/>
  <c r="O66" i="6"/>
  <c r="N66" i="6"/>
  <c r="R66" i="6"/>
  <c r="T66" i="6"/>
  <c r="S66" i="6"/>
  <c r="V66" i="6"/>
  <c r="O67" i="6"/>
  <c r="N67" i="6"/>
  <c r="R67" i="6"/>
  <c r="T67" i="6"/>
  <c r="S67" i="6"/>
  <c r="V67" i="6"/>
  <c r="O68" i="6"/>
  <c r="N68" i="6"/>
  <c r="R68" i="6"/>
  <c r="T68" i="6"/>
  <c r="S68" i="6"/>
  <c r="V68" i="6"/>
  <c r="O69" i="6"/>
  <c r="N69" i="6"/>
  <c r="R69" i="6"/>
  <c r="T69" i="6"/>
  <c r="S69" i="6"/>
  <c r="V69" i="6"/>
  <c r="O70" i="6"/>
  <c r="N70" i="6"/>
  <c r="R70" i="6"/>
  <c r="T70" i="6"/>
  <c r="S70" i="6"/>
  <c r="V70" i="6"/>
  <c r="O71" i="6"/>
  <c r="N71" i="6"/>
  <c r="R71" i="6"/>
  <c r="T71" i="6"/>
  <c r="S71" i="6"/>
  <c r="V71" i="6"/>
  <c r="O72" i="6"/>
  <c r="N72" i="6"/>
  <c r="R72" i="6"/>
  <c r="T72" i="6"/>
  <c r="S72" i="6"/>
  <c r="V72" i="6"/>
  <c r="O73" i="6"/>
  <c r="N73" i="6"/>
  <c r="R73" i="6"/>
  <c r="T73" i="6"/>
  <c r="S73" i="6"/>
  <c r="V73" i="6"/>
  <c r="O74" i="6"/>
  <c r="N74" i="6"/>
  <c r="R74" i="6"/>
  <c r="T74" i="6"/>
  <c r="S74" i="6"/>
  <c r="V74" i="6"/>
  <c r="O75" i="6"/>
  <c r="N75" i="6"/>
  <c r="R75" i="6"/>
  <c r="T75" i="6"/>
  <c r="S75" i="6"/>
  <c r="V75" i="6"/>
  <c r="O76" i="6"/>
  <c r="N76" i="6"/>
  <c r="R76" i="6"/>
  <c r="T76" i="6"/>
  <c r="S76" i="6"/>
  <c r="V76" i="6"/>
  <c r="O77" i="6"/>
  <c r="N77" i="6"/>
  <c r="R77" i="6"/>
  <c r="T77" i="6"/>
  <c r="S77" i="6"/>
  <c r="V77" i="6"/>
  <c r="O78" i="6"/>
  <c r="N78" i="6"/>
  <c r="R78" i="6"/>
  <c r="T78" i="6"/>
  <c r="S78" i="6"/>
  <c r="V78" i="6"/>
  <c r="O79" i="6"/>
  <c r="N79" i="6"/>
  <c r="R79" i="6"/>
  <c r="T79" i="6"/>
  <c r="S79" i="6"/>
  <c r="V79" i="6"/>
  <c r="O80" i="6"/>
  <c r="N80" i="6"/>
  <c r="R80" i="6"/>
  <c r="T80" i="6"/>
  <c r="S80" i="6"/>
  <c r="V80" i="6"/>
  <c r="O81" i="6"/>
  <c r="N81" i="6"/>
  <c r="R81" i="6"/>
  <c r="T81" i="6"/>
  <c r="S81" i="6"/>
  <c r="V81" i="6"/>
  <c r="O82" i="6"/>
  <c r="N82" i="6"/>
  <c r="R82" i="6"/>
  <c r="T82" i="6"/>
  <c r="S82" i="6"/>
  <c r="V82" i="6"/>
  <c r="O83" i="6"/>
  <c r="N83" i="6"/>
  <c r="R83" i="6"/>
  <c r="T83" i="6"/>
  <c r="S83" i="6"/>
  <c r="V83" i="6"/>
  <c r="O84" i="6"/>
  <c r="N84" i="6"/>
  <c r="R84" i="6"/>
  <c r="T84" i="6"/>
  <c r="S84" i="6"/>
  <c r="V84" i="6"/>
  <c r="O85" i="6"/>
  <c r="N85" i="6"/>
  <c r="R85" i="6"/>
  <c r="T85" i="6"/>
  <c r="S85" i="6"/>
  <c r="V85" i="6"/>
  <c r="O86" i="6"/>
  <c r="N86" i="6"/>
  <c r="R86" i="6"/>
  <c r="T86" i="6"/>
  <c r="S86" i="6"/>
  <c r="V86" i="6"/>
  <c r="O87" i="6"/>
  <c r="N87" i="6"/>
  <c r="R87" i="6"/>
  <c r="T87" i="6"/>
  <c r="S87" i="6"/>
  <c r="V87" i="6"/>
  <c r="O88" i="6"/>
  <c r="N88" i="6"/>
  <c r="R88" i="6"/>
  <c r="T88" i="6"/>
  <c r="S88" i="6"/>
  <c r="V88" i="6"/>
  <c r="O89" i="6"/>
  <c r="N89" i="6"/>
  <c r="R89" i="6"/>
  <c r="T89" i="6"/>
  <c r="S89" i="6"/>
  <c r="V89" i="6"/>
  <c r="O90" i="6"/>
  <c r="N90" i="6"/>
  <c r="R90" i="6"/>
  <c r="T90" i="6"/>
  <c r="S90" i="6"/>
  <c r="V90" i="6"/>
  <c r="O91" i="6"/>
  <c r="N91" i="6"/>
  <c r="R91" i="6"/>
  <c r="T91" i="6"/>
  <c r="S91" i="6"/>
  <c r="V91" i="6"/>
  <c r="O92" i="6"/>
  <c r="N92" i="6"/>
  <c r="R92" i="6"/>
  <c r="T92" i="6"/>
  <c r="S92" i="6"/>
  <c r="V92" i="6"/>
  <c r="O93" i="6"/>
  <c r="N93" i="6"/>
  <c r="R93" i="6"/>
  <c r="T93" i="6"/>
  <c r="S93" i="6"/>
  <c r="V93" i="6"/>
  <c r="O94" i="6"/>
  <c r="N94" i="6"/>
  <c r="R94" i="6"/>
  <c r="T94" i="6"/>
  <c r="S94" i="6"/>
  <c r="V94" i="6"/>
  <c r="O95" i="6"/>
  <c r="N95" i="6"/>
  <c r="R95" i="6"/>
  <c r="T95" i="6"/>
  <c r="S95" i="6"/>
  <c r="V95" i="6"/>
  <c r="O96" i="6"/>
  <c r="N96" i="6"/>
  <c r="R96" i="6"/>
  <c r="T96" i="6"/>
  <c r="S96" i="6"/>
  <c r="V96" i="6"/>
  <c r="O97" i="6"/>
  <c r="N97" i="6"/>
  <c r="R97" i="6"/>
  <c r="T97" i="6"/>
  <c r="S97" i="6"/>
  <c r="V97" i="6"/>
  <c r="O98" i="6"/>
  <c r="N98" i="6"/>
  <c r="R98" i="6"/>
  <c r="T98" i="6"/>
  <c r="S98" i="6"/>
  <c r="V98" i="6"/>
  <c r="O99" i="6"/>
  <c r="N99" i="6"/>
  <c r="R99" i="6"/>
  <c r="T99" i="6"/>
  <c r="S99" i="6"/>
  <c r="V99" i="6"/>
  <c r="O100" i="6"/>
  <c r="N100" i="6"/>
  <c r="R100" i="6"/>
  <c r="T100" i="6"/>
  <c r="S100" i="6"/>
  <c r="V100" i="6"/>
  <c r="O101" i="6"/>
  <c r="N101" i="6"/>
  <c r="R101" i="6"/>
  <c r="T101" i="6"/>
  <c r="S101" i="6"/>
  <c r="V101" i="6"/>
  <c r="O102" i="6"/>
  <c r="N102" i="6"/>
  <c r="R102" i="6"/>
  <c r="T102" i="6"/>
  <c r="S102" i="6"/>
  <c r="V102" i="6"/>
  <c r="O103" i="6"/>
  <c r="N103" i="6"/>
  <c r="R103" i="6"/>
  <c r="T103" i="6"/>
  <c r="S103" i="6"/>
  <c r="V103" i="6"/>
  <c r="O104" i="6"/>
  <c r="N104" i="6"/>
  <c r="R104" i="6"/>
  <c r="T104" i="6"/>
  <c r="S104" i="6"/>
  <c r="V104" i="6"/>
  <c r="O105" i="6"/>
  <c r="N105" i="6"/>
  <c r="R105" i="6"/>
  <c r="T105" i="6"/>
  <c r="S105" i="6"/>
  <c r="V105" i="6"/>
  <c r="O106" i="6"/>
  <c r="N106" i="6"/>
  <c r="R106" i="6"/>
  <c r="T106" i="6"/>
  <c r="S106" i="6"/>
  <c r="V106" i="6"/>
  <c r="O107" i="6"/>
  <c r="N107" i="6"/>
  <c r="R107" i="6"/>
  <c r="T107" i="6"/>
  <c r="S107" i="6"/>
  <c r="V107" i="6"/>
  <c r="O108" i="6"/>
  <c r="N108" i="6"/>
  <c r="R108" i="6"/>
  <c r="T108" i="6"/>
  <c r="S108" i="6"/>
  <c r="V108" i="6"/>
  <c r="O109" i="6"/>
  <c r="N109" i="6"/>
  <c r="R109" i="6"/>
  <c r="T109" i="6"/>
  <c r="S109" i="6"/>
  <c r="V109" i="6"/>
  <c r="O110" i="6"/>
  <c r="N110" i="6"/>
  <c r="R110" i="6"/>
  <c r="T110" i="6"/>
  <c r="S110" i="6"/>
  <c r="V110" i="6"/>
  <c r="O111" i="6"/>
  <c r="N111" i="6"/>
  <c r="R111" i="6"/>
  <c r="T111" i="6"/>
  <c r="S111" i="6"/>
  <c r="V111" i="6"/>
  <c r="O112" i="6"/>
  <c r="N112" i="6"/>
  <c r="R112" i="6"/>
  <c r="T112" i="6"/>
  <c r="S112" i="6"/>
  <c r="V112" i="6"/>
  <c r="O113" i="6"/>
  <c r="N113" i="6"/>
  <c r="R113" i="6"/>
  <c r="T113" i="6"/>
  <c r="S113" i="6"/>
  <c r="V113" i="6"/>
  <c r="O114" i="6"/>
  <c r="N114" i="6"/>
  <c r="R114" i="6"/>
  <c r="T114" i="6"/>
  <c r="S114" i="6"/>
  <c r="V114" i="6"/>
  <c r="O115" i="6"/>
  <c r="N115" i="6"/>
  <c r="R115" i="6"/>
  <c r="T115" i="6"/>
  <c r="S115" i="6"/>
  <c r="V115" i="6"/>
  <c r="O116" i="6"/>
  <c r="N116" i="6"/>
  <c r="R116" i="6"/>
  <c r="T116" i="6"/>
  <c r="S116" i="6"/>
  <c r="V116" i="6"/>
  <c r="O117" i="6"/>
  <c r="N117" i="6"/>
  <c r="R117" i="6"/>
  <c r="T117" i="6"/>
  <c r="S117" i="6"/>
  <c r="V117" i="6"/>
  <c r="O118" i="6"/>
  <c r="N118" i="6"/>
  <c r="R118" i="6"/>
  <c r="T118" i="6"/>
  <c r="S118" i="6"/>
  <c r="V118" i="6"/>
  <c r="O119" i="6"/>
  <c r="N119" i="6"/>
  <c r="R119" i="6"/>
  <c r="T119" i="6"/>
  <c r="S119" i="6"/>
  <c r="V119" i="6"/>
  <c r="O120" i="6"/>
  <c r="N120" i="6"/>
  <c r="R120" i="6"/>
  <c r="T120" i="6"/>
  <c r="S120" i="6"/>
  <c r="V120" i="6"/>
  <c r="O121" i="6"/>
  <c r="N121" i="6"/>
  <c r="R121" i="6"/>
  <c r="T121" i="6"/>
  <c r="S121" i="6"/>
  <c r="V121" i="6"/>
  <c r="O122" i="6"/>
  <c r="N122" i="6"/>
  <c r="R122" i="6"/>
  <c r="T122" i="6"/>
  <c r="S122" i="6"/>
  <c r="V122" i="6"/>
  <c r="O123" i="6"/>
  <c r="N123" i="6"/>
  <c r="R123" i="6"/>
  <c r="T123" i="6"/>
  <c r="S123" i="6"/>
  <c r="V123" i="6"/>
  <c r="O124" i="6"/>
  <c r="N124" i="6"/>
  <c r="R124" i="6"/>
  <c r="T124" i="6"/>
  <c r="S124" i="6"/>
  <c r="V124" i="6"/>
  <c r="O125" i="6"/>
  <c r="N125" i="6"/>
  <c r="R125" i="6"/>
  <c r="T125" i="6"/>
  <c r="S125" i="6"/>
  <c r="V125" i="6"/>
  <c r="O126" i="6"/>
  <c r="N126" i="6"/>
  <c r="R126" i="6"/>
  <c r="T126" i="6"/>
  <c r="S126" i="6"/>
  <c r="V126" i="6"/>
  <c r="O127" i="6"/>
  <c r="N127" i="6"/>
  <c r="R127" i="6"/>
  <c r="T127" i="6"/>
  <c r="S127" i="6"/>
  <c r="V127" i="6"/>
  <c r="O128" i="6"/>
  <c r="N128" i="6"/>
  <c r="R128" i="6"/>
  <c r="T128" i="6"/>
  <c r="S128" i="6"/>
  <c r="V128" i="6"/>
  <c r="O129" i="6"/>
  <c r="N129" i="6"/>
  <c r="R129" i="6"/>
  <c r="T129" i="6"/>
  <c r="S129" i="6"/>
  <c r="V129" i="6"/>
  <c r="O130" i="6"/>
  <c r="N130" i="6"/>
  <c r="R130" i="6"/>
  <c r="T130" i="6"/>
  <c r="S130" i="6"/>
  <c r="V130" i="6"/>
  <c r="O131" i="6"/>
  <c r="N131" i="6"/>
  <c r="R131" i="6"/>
  <c r="T131" i="6"/>
  <c r="S131" i="6"/>
  <c r="V131" i="6"/>
  <c r="O132" i="6"/>
  <c r="N132" i="6"/>
  <c r="R132" i="6"/>
  <c r="T132" i="6"/>
  <c r="S132" i="6"/>
  <c r="V132" i="6"/>
  <c r="O133" i="6"/>
  <c r="N133" i="6"/>
  <c r="R133" i="6"/>
  <c r="T133" i="6"/>
  <c r="S133" i="6"/>
  <c r="V133" i="6"/>
  <c r="O134" i="6"/>
  <c r="N134" i="6"/>
  <c r="R134" i="6"/>
  <c r="T134" i="6"/>
  <c r="S134" i="6"/>
  <c r="V134" i="6"/>
  <c r="O135" i="6"/>
  <c r="N135" i="6"/>
  <c r="R135" i="6"/>
  <c r="T135" i="6"/>
  <c r="S135" i="6"/>
  <c r="V135" i="6"/>
  <c r="O136" i="6"/>
  <c r="N136" i="6"/>
  <c r="R136" i="6"/>
  <c r="T136" i="6"/>
  <c r="S136" i="6"/>
  <c r="V136" i="6"/>
  <c r="O137" i="6"/>
  <c r="N137" i="6"/>
  <c r="R137" i="6"/>
  <c r="T137" i="6"/>
  <c r="S137" i="6"/>
  <c r="V137" i="6"/>
  <c r="O138" i="6"/>
  <c r="N138" i="6"/>
  <c r="R138" i="6"/>
  <c r="T138" i="6"/>
  <c r="S138" i="6"/>
  <c r="V138" i="6"/>
  <c r="O139" i="6"/>
  <c r="N139" i="6"/>
  <c r="R139" i="6"/>
  <c r="T139" i="6"/>
  <c r="S139" i="6"/>
  <c r="V139" i="6"/>
  <c r="O140" i="6"/>
  <c r="N140" i="6"/>
  <c r="R140" i="6"/>
  <c r="T140" i="6"/>
  <c r="S140" i="6"/>
  <c r="V140" i="6"/>
  <c r="O141" i="6"/>
  <c r="N141" i="6"/>
  <c r="R141" i="6"/>
  <c r="T141" i="6"/>
  <c r="S141" i="6"/>
  <c r="V141" i="6"/>
  <c r="O142" i="6"/>
  <c r="N142" i="6"/>
  <c r="R142" i="6"/>
  <c r="T142" i="6"/>
  <c r="S142" i="6"/>
  <c r="V142" i="6"/>
  <c r="O143" i="6"/>
  <c r="N143" i="6"/>
  <c r="R143" i="6"/>
  <c r="T143" i="6"/>
  <c r="S143" i="6"/>
  <c r="V143" i="6"/>
  <c r="O144" i="6"/>
  <c r="N144" i="6"/>
  <c r="R144" i="6"/>
  <c r="T144" i="6"/>
  <c r="S144" i="6"/>
  <c r="V144" i="6"/>
  <c r="O145" i="6"/>
  <c r="N145" i="6"/>
  <c r="R145" i="6"/>
  <c r="T145" i="6"/>
  <c r="S145" i="6"/>
  <c r="V145" i="6"/>
  <c r="O146" i="6"/>
  <c r="N146" i="6"/>
  <c r="R146" i="6"/>
  <c r="T146" i="6"/>
  <c r="S146" i="6"/>
  <c r="V146" i="6"/>
  <c r="O147" i="6"/>
  <c r="N147" i="6"/>
  <c r="R147" i="6"/>
  <c r="T147" i="6"/>
  <c r="S147" i="6"/>
  <c r="V147" i="6"/>
  <c r="O148" i="6"/>
  <c r="N148" i="6"/>
  <c r="R148" i="6"/>
  <c r="T148" i="6"/>
  <c r="S148" i="6"/>
  <c r="V148" i="6"/>
  <c r="O149" i="6"/>
  <c r="N149" i="6"/>
  <c r="R149" i="6"/>
  <c r="T149" i="6"/>
  <c r="S149" i="6"/>
  <c r="V149" i="6"/>
  <c r="O150" i="6"/>
  <c r="N150" i="6"/>
  <c r="R150" i="6"/>
  <c r="T150" i="6"/>
  <c r="S150" i="6"/>
  <c r="V150" i="6"/>
  <c r="O151" i="6"/>
  <c r="N151" i="6"/>
  <c r="R151" i="6"/>
  <c r="T151" i="6"/>
  <c r="S151" i="6"/>
  <c r="V151" i="6"/>
  <c r="O152" i="6"/>
  <c r="N152" i="6"/>
  <c r="R152" i="6"/>
  <c r="T152" i="6"/>
  <c r="S152" i="6"/>
  <c r="V152" i="6"/>
  <c r="O153" i="6"/>
  <c r="N153" i="6"/>
  <c r="R153" i="6"/>
  <c r="T153" i="6"/>
  <c r="S153" i="6"/>
  <c r="V153" i="6"/>
  <c r="O154" i="6"/>
  <c r="N154" i="6"/>
  <c r="R154" i="6"/>
  <c r="T154" i="6"/>
  <c r="S154" i="6"/>
  <c r="V154" i="6"/>
  <c r="O155" i="6"/>
  <c r="N155" i="6"/>
  <c r="R155" i="6"/>
  <c r="T155" i="6"/>
  <c r="S155" i="6"/>
  <c r="V155" i="6"/>
  <c r="O156" i="6"/>
  <c r="N156" i="6"/>
  <c r="R156" i="6"/>
  <c r="T156" i="6"/>
  <c r="S156" i="6"/>
  <c r="V156" i="6"/>
  <c r="O157" i="6"/>
  <c r="N157" i="6"/>
  <c r="R157" i="6"/>
  <c r="T157" i="6"/>
  <c r="S157" i="6"/>
  <c r="V157" i="6"/>
  <c r="O158" i="6"/>
  <c r="N158" i="6"/>
  <c r="R158" i="6"/>
  <c r="T158" i="6"/>
  <c r="S158" i="6"/>
  <c r="V158" i="6"/>
  <c r="O159" i="6"/>
  <c r="N159" i="6"/>
  <c r="R159" i="6"/>
  <c r="T159" i="6"/>
  <c r="S159" i="6"/>
  <c r="V159" i="6"/>
  <c r="O160" i="6"/>
  <c r="N160" i="6"/>
  <c r="R160" i="6"/>
  <c r="T160" i="6"/>
  <c r="S160" i="6"/>
  <c r="V160" i="6"/>
  <c r="O161" i="6"/>
  <c r="N161" i="6"/>
  <c r="R161" i="6"/>
  <c r="T161" i="6"/>
  <c r="S161" i="6"/>
  <c r="V161" i="6"/>
  <c r="O162" i="6"/>
  <c r="N162" i="6"/>
  <c r="R162" i="6"/>
  <c r="T162" i="6"/>
  <c r="S162" i="6"/>
  <c r="V162" i="6"/>
  <c r="O163" i="6"/>
  <c r="N163" i="6"/>
  <c r="R163" i="6"/>
  <c r="T163" i="6"/>
  <c r="S163" i="6"/>
  <c r="V163" i="6"/>
  <c r="O164" i="6"/>
  <c r="N164" i="6"/>
  <c r="R164" i="6"/>
  <c r="T164" i="6"/>
  <c r="S164" i="6"/>
  <c r="V164" i="6"/>
  <c r="O165" i="6"/>
  <c r="N165" i="6"/>
  <c r="R165" i="6"/>
  <c r="T165" i="6"/>
  <c r="S165" i="6"/>
  <c r="V165" i="6"/>
  <c r="O166" i="6"/>
  <c r="N166" i="6"/>
  <c r="R166" i="6"/>
  <c r="T166" i="6"/>
  <c r="S166" i="6"/>
  <c r="V166" i="6"/>
  <c r="O167" i="6"/>
  <c r="N167" i="6"/>
  <c r="R167" i="6"/>
  <c r="T167" i="6"/>
  <c r="S167" i="6"/>
  <c r="V167" i="6"/>
  <c r="O168" i="6"/>
  <c r="N168" i="6"/>
  <c r="R168" i="6"/>
  <c r="T168" i="6"/>
  <c r="S168" i="6"/>
  <c r="V168" i="6"/>
  <c r="O169" i="6"/>
  <c r="N169" i="6"/>
  <c r="R169" i="6"/>
  <c r="T169" i="6"/>
  <c r="S169" i="6"/>
  <c r="V169" i="6"/>
  <c r="O170" i="6"/>
  <c r="N170" i="6"/>
  <c r="R170" i="6"/>
  <c r="T170" i="6"/>
  <c r="S170" i="6"/>
  <c r="V170" i="6"/>
  <c r="O171" i="6"/>
  <c r="N171" i="6"/>
  <c r="R171" i="6"/>
  <c r="T171" i="6"/>
  <c r="S171" i="6"/>
  <c r="V171" i="6"/>
  <c r="O172" i="6"/>
  <c r="N172" i="6"/>
  <c r="R172" i="6"/>
  <c r="T172" i="6"/>
  <c r="S172" i="6"/>
  <c r="V172" i="6"/>
  <c r="O173" i="6"/>
  <c r="N173" i="6"/>
  <c r="R173" i="6"/>
  <c r="T173" i="6"/>
  <c r="S173" i="6"/>
  <c r="V173" i="6"/>
  <c r="O174" i="6"/>
  <c r="N174" i="6"/>
  <c r="R174" i="6"/>
  <c r="T174" i="6"/>
  <c r="S174" i="6"/>
  <c r="V174" i="6"/>
  <c r="O175" i="6"/>
  <c r="N175" i="6"/>
  <c r="R175" i="6"/>
  <c r="T175" i="6"/>
  <c r="S175" i="6"/>
  <c r="V175" i="6"/>
  <c r="O176" i="6"/>
  <c r="N176" i="6"/>
  <c r="R176" i="6"/>
  <c r="T176" i="6"/>
  <c r="S176" i="6"/>
  <c r="V176" i="6"/>
  <c r="O177" i="6"/>
  <c r="N177" i="6"/>
  <c r="R177" i="6"/>
  <c r="T177" i="6"/>
  <c r="S177" i="6"/>
  <c r="V177" i="6"/>
  <c r="O178" i="6"/>
  <c r="N178" i="6"/>
  <c r="R178" i="6"/>
  <c r="T178" i="6"/>
  <c r="S178" i="6"/>
  <c r="V178" i="6"/>
  <c r="O179" i="6"/>
  <c r="N179" i="6"/>
  <c r="R179" i="6"/>
  <c r="T179" i="6"/>
  <c r="S179" i="6"/>
  <c r="V179" i="6"/>
  <c r="O180" i="6"/>
  <c r="N180" i="6"/>
  <c r="R180" i="6"/>
  <c r="T180" i="6"/>
  <c r="S180" i="6"/>
  <c r="V180" i="6"/>
  <c r="O181" i="6"/>
  <c r="N181" i="6"/>
  <c r="R181" i="6"/>
  <c r="T181" i="6"/>
  <c r="S181" i="6"/>
  <c r="V181" i="6"/>
  <c r="O182" i="6"/>
  <c r="N182" i="6"/>
  <c r="R182" i="6"/>
  <c r="T182" i="6"/>
  <c r="S182" i="6"/>
  <c r="V182" i="6"/>
  <c r="O183" i="6"/>
  <c r="N183" i="6"/>
  <c r="R183" i="6"/>
  <c r="T183" i="6"/>
  <c r="S183" i="6"/>
  <c r="V183" i="6"/>
  <c r="O184" i="6"/>
  <c r="N184" i="6"/>
  <c r="R184" i="6"/>
  <c r="T184" i="6"/>
  <c r="S184" i="6"/>
  <c r="V184" i="6"/>
  <c r="O185" i="6"/>
  <c r="N185" i="6"/>
  <c r="R185" i="6"/>
  <c r="T185" i="6"/>
  <c r="S185" i="6"/>
  <c r="V185" i="6"/>
  <c r="O186" i="6"/>
  <c r="N186" i="6"/>
  <c r="R186" i="6"/>
  <c r="T186" i="6"/>
  <c r="S186" i="6"/>
  <c r="V186" i="6"/>
  <c r="O187" i="6"/>
  <c r="N187" i="6"/>
  <c r="R187" i="6"/>
  <c r="T187" i="6"/>
  <c r="S187" i="6"/>
  <c r="V187" i="6"/>
  <c r="O188" i="6"/>
  <c r="N188" i="6"/>
  <c r="R188" i="6"/>
  <c r="T188" i="6"/>
  <c r="S188" i="6"/>
  <c r="V188" i="6"/>
  <c r="O189" i="6"/>
  <c r="N189" i="6"/>
  <c r="R189" i="6"/>
  <c r="T189" i="6"/>
  <c r="S189" i="6"/>
  <c r="V189" i="6"/>
  <c r="O190" i="6"/>
  <c r="N190" i="6"/>
  <c r="R190" i="6"/>
  <c r="T190" i="6"/>
  <c r="S190" i="6"/>
  <c r="V190" i="6"/>
  <c r="O191" i="6"/>
  <c r="N191" i="6"/>
  <c r="R191" i="6"/>
  <c r="T191" i="6"/>
  <c r="S191" i="6"/>
  <c r="V191" i="6"/>
  <c r="O192" i="6"/>
  <c r="N192" i="6"/>
  <c r="R192" i="6"/>
  <c r="T192" i="6"/>
  <c r="S192" i="6"/>
  <c r="V192" i="6"/>
  <c r="O193" i="6"/>
  <c r="N193" i="6"/>
  <c r="R193" i="6"/>
  <c r="T193" i="6"/>
  <c r="S193" i="6"/>
  <c r="V193" i="6"/>
  <c r="O194" i="6"/>
  <c r="N194" i="6"/>
  <c r="R194" i="6"/>
  <c r="T194" i="6"/>
  <c r="S194" i="6"/>
  <c r="V194" i="6"/>
  <c r="O195" i="6"/>
  <c r="N195" i="6"/>
  <c r="R195" i="6"/>
  <c r="T195" i="6"/>
  <c r="S195" i="6"/>
  <c r="V195" i="6"/>
  <c r="O196" i="6"/>
  <c r="N196" i="6"/>
  <c r="R196" i="6"/>
  <c r="T196" i="6"/>
  <c r="S196" i="6"/>
  <c r="V196" i="6"/>
  <c r="O197" i="6"/>
  <c r="N197" i="6"/>
  <c r="R197" i="6"/>
  <c r="T197" i="6"/>
  <c r="S197" i="6"/>
  <c r="V197" i="6"/>
  <c r="O198" i="6"/>
  <c r="N198" i="6"/>
  <c r="R198" i="6"/>
  <c r="T198" i="6"/>
  <c r="S198" i="6"/>
  <c r="V198" i="6"/>
  <c r="O199" i="6"/>
  <c r="N199" i="6"/>
  <c r="R199" i="6"/>
  <c r="T199" i="6"/>
  <c r="S199" i="6"/>
  <c r="V199" i="6"/>
  <c r="O200" i="6"/>
  <c r="N200" i="6"/>
  <c r="R200" i="6"/>
  <c r="T200" i="6"/>
  <c r="S200" i="6"/>
  <c r="V200" i="6"/>
  <c r="O201" i="6"/>
  <c r="N201" i="6"/>
  <c r="R201" i="6"/>
  <c r="T201" i="6"/>
  <c r="S201" i="6"/>
  <c r="V201" i="6"/>
  <c r="O202" i="6"/>
  <c r="N202" i="6"/>
  <c r="R202" i="6"/>
  <c r="T202" i="6"/>
  <c r="S202" i="6"/>
  <c r="V202" i="6"/>
  <c r="O203" i="6"/>
  <c r="N203" i="6"/>
  <c r="R203" i="6"/>
  <c r="T203" i="6"/>
  <c r="S203" i="6"/>
  <c r="V203" i="6"/>
  <c r="O204" i="6"/>
  <c r="N204" i="6"/>
  <c r="R204" i="6"/>
  <c r="T204" i="6"/>
  <c r="S204" i="6"/>
  <c r="V204" i="6"/>
  <c r="O205" i="6"/>
  <c r="N205" i="6"/>
  <c r="R205" i="6"/>
  <c r="T205" i="6"/>
  <c r="S205" i="6"/>
  <c r="V205" i="6"/>
  <c r="O206" i="6"/>
  <c r="N206" i="6"/>
  <c r="R206" i="6"/>
  <c r="T206" i="6"/>
  <c r="S206" i="6"/>
  <c r="V206" i="6"/>
  <c r="O207" i="6"/>
  <c r="N207" i="6"/>
  <c r="R207" i="6"/>
  <c r="T207" i="6"/>
  <c r="S207" i="6"/>
  <c r="V207" i="6"/>
  <c r="O208" i="6"/>
  <c r="N208" i="6"/>
  <c r="R208" i="6"/>
  <c r="T208" i="6"/>
  <c r="S208" i="6"/>
  <c r="V208" i="6"/>
  <c r="O209" i="6"/>
  <c r="N209" i="6"/>
  <c r="R209" i="6"/>
  <c r="T209" i="6"/>
  <c r="S209" i="6"/>
  <c r="V209" i="6"/>
  <c r="O210" i="6"/>
  <c r="N210" i="6"/>
  <c r="R210" i="6"/>
  <c r="T210" i="6"/>
  <c r="S210" i="6"/>
  <c r="V210" i="6"/>
  <c r="O211" i="6"/>
  <c r="N211" i="6"/>
  <c r="R211" i="6"/>
  <c r="T211" i="6"/>
  <c r="S211" i="6"/>
  <c r="V211" i="6"/>
  <c r="O212" i="6"/>
  <c r="N212" i="6"/>
  <c r="R212" i="6"/>
  <c r="T212" i="6"/>
  <c r="S212" i="6"/>
  <c r="V212" i="6"/>
  <c r="O213" i="6"/>
  <c r="N213" i="6"/>
  <c r="R213" i="6"/>
  <c r="T213" i="6"/>
  <c r="S213" i="6"/>
  <c r="V213" i="6"/>
  <c r="O214" i="6"/>
  <c r="N214" i="6"/>
  <c r="R214" i="6"/>
  <c r="T214" i="6"/>
  <c r="S214" i="6"/>
  <c r="V214" i="6"/>
  <c r="O215" i="6"/>
  <c r="N215" i="6"/>
  <c r="R215" i="6"/>
  <c r="T215" i="6"/>
  <c r="S215" i="6"/>
  <c r="V215" i="6"/>
  <c r="O216" i="6"/>
  <c r="N216" i="6"/>
  <c r="R216" i="6"/>
  <c r="T216" i="6"/>
  <c r="S216" i="6"/>
  <c r="V216" i="6"/>
  <c r="O217" i="6"/>
  <c r="N217" i="6"/>
  <c r="R217" i="6"/>
  <c r="T217" i="6"/>
  <c r="S217" i="6"/>
  <c r="V217" i="6"/>
  <c r="O218" i="6"/>
  <c r="N218" i="6"/>
  <c r="R218" i="6"/>
  <c r="T218" i="6"/>
  <c r="S218" i="6"/>
  <c r="V218" i="6"/>
  <c r="O219" i="6"/>
  <c r="N219" i="6"/>
  <c r="R219" i="6"/>
  <c r="T219" i="6"/>
  <c r="S219" i="6"/>
  <c r="V219" i="6"/>
  <c r="O220" i="6"/>
  <c r="N220" i="6"/>
  <c r="R220" i="6"/>
  <c r="T220" i="6"/>
  <c r="S220" i="6"/>
  <c r="V220" i="6"/>
  <c r="O221" i="6"/>
  <c r="N221" i="6"/>
  <c r="R221" i="6"/>
  <c r="T221" i="6"/>
  <c r="S221" i="6"/>
  <c r="V221" i="6"/>
  <c r="O222" i="6"/>
  <c r="N222" i="6"/>
  <c r="R222" i="6"/>
  <c r="T222" i="6"/>
  <c r="S222" i="6"/>
  <c r="V222" i="6"/>
  <c r="O223" i="6"/>
  <c r="N223" i="6"/>
  <c r="R223" i="6"/>
  <c r="T223" i="6"/>
  <c r="S223" i="6"/>
  <c r="V223" i="6"/>
  <c r="O224" i="6"/>
  <c r="N224" i="6"/>
  <c r="R224" i="6"/>
  <c r="T224" i="6"/>
  <c r="S224" i="6"/>
  <c r="V224" i="6"/>
  <c r="O225" i="6"/>
  <c r="N225" i="6"/>
  <c r="R225" i="6"/>
  <c r="T225" i="6"/>
  <c r="S225" i="6"/>
  <c r="V225" i="6"/>
  <c r="O226" i="6"/>
  <c r="N226" i="6"/>
  <c r="R226" i="6"/>
  <c r="T226" i="6"/>
  <c r="S226" i="6"/>
  <c r="V226" i="6"/>
  <c r="O227" i="6"/>
  <c r="N227" i="6"/>
  <c r="R227" i="6"/>
  <c r="T227" i="6"/>
  <c r="S227" i="6"/>
  <c r="V227" i="6"/>
  <c r="O228" i="6"/>
  <c r="N228" i="6"/>
  <c r="R228" i="6"/>
  <c r="T228" i="6"/>
  <c r="S228" i="6"/>
  <c r="V228" i="6"/>
  <c r="O229" i="6"/>
  <c r="N229" i="6"/>
  <c r="R229" i="6"/>
  <c r="T229" i="6"/>
  <c r="S229" i="6"/>
  <c r="V229" i="6"/>
  <c r="O230" i="6"/>
  <c r="N230" i="6"/>
  <c r="R230" i="6"/>
  <c r="T230" i="6"/>
  <c r="S230" i="6"/>
  <c r="V230" i="6"/>
  <c r="O231" i="6"/>
  <c r="N231" i="6"/>
  <c r="R231" i="6"/>
  <c r="T231" i="6"/>
  <c r="S231" i="6"/>
  <c r="V231" i="6"/>
  <c r="O232" i="6"/>
  <c r="N232" i="6"/>
  <c r="R232" i="6"/>
  <c r="T232" i="6"/>
  <c r="S232" i="6"/>
  <c r="V232" i="6"/>
  <c r="O233" i="6"/>
  <c r="N233" i="6"/>
  <c r="R233" i="6"/>
  <c r="T233" i="6"/>
  <c r="S233" i="6"/>
  <c r="V233" i="6"/>
  <c r="O234" i="6"/>
  <c r="N234" i="6"/>
  <c r="R234" i="6"/>
  <c r="T234" i="6"/>
  <c r="S234" i="6"/>
  <c r="V234" i="6"/>
  <c r="F5" i="6"/>
  <c r="B21" i="6"/>
  <c r="B22" i="6"/>
  <c r="D34" i="6"/>
  <c r="B23" i="6"/>
  <c r="C34" i="6"/>
  <c r="G34" i="6"/>
  <c r="I34" i="6"/>
  <c r="H34" i="6"/>
  <c r="K34" i="6"/>
  <c r="D35" i="6"/>
  <c r="C35" i="6"/>
  <c r="G35" i="6"/>
  <c r="I35" i="6"/>
  <c r="H35" i="6"/>
  <c r="K35" i="6"/>
  <c r="D36" i="6"/>
  <c r="C36" i="6"/>
  <c r="G36" i="6"/>
  <c r="I36" i="6"/>
  <c r="H36" i="6"/>
  <c r="K36" i="6"/>
  <c r="D37" i="6"/>
  <c r="C37" i="6"/>
  <c r="G37" i="6"/>
  <c r="I37" i="6"/>
  <c r="H37" i="6"/>
  <c r="K37" i="6"/>
  <c r="D38" i="6"/>
  <c r="C38" i="6"/>
  <c r="G38" i="6"/>
  <c r="I38" i="6"/>
  <c r="H38" i="6"/>
  <c r="K38" i="6"/>
  <c r="D39" i="6"/>
  <c r="C39" i="6"/>
  <c r="G39" i="6"/>
  <c r="I39" i="6"/>
  <c r="H39" i="6"/>
  <c r="K39" i="6"/>
  <c r="D40" i="6"/>
  <c r="C40" i="6"/>
  <c r="G40" i="6"/>
  <c r="I40" i="6"/>
  <c r="H40" i="6"/>
  <c r="K40" i="6"/>
  <c r="D41" i="6"/>
  <c r="C41" i="6"/>
  <c r="G41" i="6"/>
  <c r="I41" i="6"/>
  <c r="H41" i="6"/>
  <c r="K41" i="6"/>
  <c r="D42" i="6"/>
  <c r="C42" i="6"/>
  <c r="G42" i="6"/>
  <c r="I42" i="6"/>
  <c r="H42" i="6"/>
  <c r="K42" i="6"/>
  <c r="D43" i="6"/>
  <c r="C43" i="6"/>
  <c r="G43" i="6"/>
  <c r="I43" i="6"/>
  <c r="H43" i="6"/>
  <c r="K43" i="6"/>
  <c r="D44" i="6"/>
  <c r="C44" i="6"/>
  <c r="G44" i="6"/>
  <c r="I44" i="6"/>
  <c r="H44" i="6"/>
  <c r="K44" i="6"/>
  <c r="D45" i="6"/>
  <c r="C45" i="6"/>
  <c r="G45" i="6"/>
  <c r="I45" i="6"/>
  <c r="H45" i="6"/>
  <c r="K45" i="6"/>
  <c r="D46" i="6"/>
  <c r="C46" i="6"/>
  <c r="G46" i="6"/>
  <c r="I46" i="6"/>
  <c r="H46" i="6"/>
  <c r="K46" i="6"/>
  <c r="D47" i="6"/>
  <c r="C47" i="6"/>
  <c r="G47" i="6"/>
  <c r="I47" i="6"/>
  <c r="H47" i="6"/>
  <c r="K47" i="6"/>
  <c r="D48" i="6"/>
  <c r="C48" i="6"/>
  <c r="G48" i="6"/>
  <c r="I48" i="6"/>
  <c r="H48" i="6"/>
  <c r="K48" i="6"/>
  <c r="D49" i="6"/>
  <c r="C49" i="6"/>
  <c r="G49" i="6"/>
  <c r="I49" i="6"/>
  <c r="H49" i="6"/>
  <c r="K49" i="6"/>
  <c r="D50" i="6"/>
  <c r="C50" i="6"/>
  <c r="G50" i="6"/>
  <c r="I50" i="6"/>
  <c r="H50" i="6"/>
  <c r="K50" i="6"/>
  <c r="D51" i="6"/>
  <c r="C51" i="6"/>
  <c r="G51" i="6"/>
  <c r="I51" i="6"/>
  <c r="H51" i="6"/>
  <c r="K51" i="6"/>
  <c r="D52" i="6"/>
  <c r="C52" i="6"/>
  <c r="G52" i="6"/>
  <c r="I52" i="6"/>
  <c r="H52" i="6"/>
  <c r="K52" i="6"/>
  <c r="D53" i="6"/>
  <c r="C53" i="6"/>
  <c r="G53" i="6"/>
  <c r="I53" i="6"/>
  <c r="H53" i="6"/>
  <c r="K53" i="6"/>
  <c r="D54" i="6"/>
  <c r="C54" i="6"/>
  <c r="G54" i="6"/>
  <c r="I54" i="6"/>
  <c r="H54" i="6"/>
  <c r="K54" i="6"/>
  <c r="D55" i="6"/>
  <c r="C55" i="6"/>
  <c r="G55" i="6"/>
  <c r="I55" i="6"/>
  <c r="H55" i="6"/>
  <c r="K55" i="6"/>
  <c r="D56" i="6"/>
  <c r="C56" i="6"/>
  <c r="G56" i="6"/>
  <c r="I56" i="6"/>
  <c r="H56" i="6"/>
  <c r="K56" i="6"/>
  <c r="D57" i="6"/>
  <c r="C57" i="6"/>
  <c r="G57" i="6"/>
  <c r="I57" i="6"/>
  <c r="H57" i="6"/>
  <c r="K57" i="6"/>
  <c r="D58" i="6"/>
  <c r="C58" i="6"/>
  <c r="G58" i="6"/>
  <c r="I58" i="6"/>
  <c r="H58" i="6"/>
  <c r="K58" i="6"/>
  <c r="D59" i="6"/>
  <c r="C59" i="6"/>
  <c r="G59" i="6"/>
  <c r="I59" i="6"/>
  <c r="H59" i="6"/>
  <c r="K59" i="6"/>
  <c r="D60" i="6"/>
  <c r="C60" i="6"/>
  <c r="G60" i="6"/>
  <c r="I60" i="6"/>
  <c r="H60" i="6"/>
  <c r="K60" i="6"/>
  <c r="D61" i="6"/>
  <c r="C61" i="6"/>
  <c r="G61" i="6"/>
  <c r="I61" i="6"/>
  <c r="H61" i="6"/>
  <c r="K61" i="6"/>
  <c r="D62" i="6"/>
  <c r="C62" i="6"/>
  <c r="G62" i="6"/>
  <c r="I62" i="6"/>
  <c r="H62" i="6"/>
  <c r="K62" i="6"/>
  <c r="D63" i="6"/>
  <c r="C63" i="6"/>
  <c r="G63" i="6"/>
  <c r="I63" i="6"/>
  <c r="H63" i="6"/>
  <c r="K63" i="6"/>
  <c r="D64" i="6"/>
  <c r="C64" i="6"/>
  <c r="G64" i="6"/>
  <c r="I64" i="6"/>
  <c r="H64" i="6"/>
  <c r="K64" i="6"/>
  <c r="D65" i="6"/>
  <c r="C65" i="6"/>
  <c r="G65" i="6"/>
  <c r="I65" i="6"/>
  <c r="H65" i="6"/>
  <c r="K65" i="6"/>
  <c r="D66" i="6"/>
  <c r="C66" i="6"/>
  <c r="G66" i="6"/>
  <c r="I66" i="6"/>
  <c r="H66" i="6"/>
  <c r="K66" i="6"/>
  <c r="D67" i="6"/>
  <c r="C67" i="6"/>
  <c r="G67" i="6"/>
  <c r="I67" i="6"/>
  <c r="H67" i="6"/>
  <c r="K67" i="6"/>
  <c r="D68" i="6"/>
  <c r="C68" i="6"/>
  <c r="G68" i="6"/>
  <c r="I68" i="6"/>
  <c r="H68" i="6"/>
  <c r="K68" i="6"/>
  <c r="D69" i="6"/>
  <c r="C69" i="6"/>
  <c r="G69" i="6"/>
  <c r="I69" i="6"/>
  <c r="H69" i="6"/>
  <c r="K69" i="6"/>
  <c r="D70" i="6"/>
  <c r="C70" i="6"/>
  <c r="G70" i="6"/>
  <c r="I70" i="6"/>
  <c r="H70" i="6"/>
  <c r="K70" i="6"/>
  <c r="D71" i="6"/>
  <c r="C71" i="6"/>
  <c r="G71" i="6"/>
  <c r="I71" i="6"/>
  <c r="H71" i="6"/>
  <c r="K71" i="6"/>
  <c r="D72" i="6"/>
  <c r="C72" i="6"/>
  <c r="G72" i="6"/>
  <c r="I72" i="6"/>
  <c r="H72" i="6"/>
  <c r="K72" i="6"/>
  <c r="D73" i="6"/>
  <c r="C73" i="6"/>
  <c r="G73" i="6"/>
  <c r="I73" i="6"/>
  <c r="H73" i="6"/>
  <c r="K73" i="6"/>
  <c r="D74" i="6"/>
  <c r="C74" i="6"/>
  <c r="G74" i="6"/>
  <c r="I74" i="6"/>
  <c r="H74" i="6"/>
  <c r="K74" i="6"/>
  <c r="D75" i="6"/>
  <c r="C75" i="6"/>
  <c r="G75" i="6"/>
  <c r="I75" i="6"/>
  <c r="H75" i="6"/>
  <c r="K75" i="6"/>
  <c r="D76" i="6"/>
  <c r="C76" i="6"/>
  <c r="G76" i="6"/>
  <c r="I76" i="6"/>
  <c r="H76" i="6"/>
  <c r="K76" i="6"/>
  <c r="D77" i="6"/>
  <c r="C77" i="6"/>
  <c r="G77" i="6"/>
  <c r="I77" i="6"/>
  <c r="H77" i="6"/>
  <c r="K77" i="6"/>
  <c r="D78" i="6"/>
  <c r="C78" i="6"/>
  <c r="G78" i="6"/>
  <c r="I78" i="6"/>
  <c r="H78" i="6"/>
  <c r="K78" i="6"/>
  <c r="D79" i="6"/>
  <c r="C79" i="6"/>
  <c r="G79" i="6"/>
  <c r="I79" i="6"/>
  <c r="H79" i="6"/>
  <c r="K79" i="6"/>
  <c r="D80" i="6"/>
  <c r="C80" i="6"/>
  <c r="G80" i="6"/>
  <c r="I80" i="6"/>
  <c r="H80" i="6"/>
  <c r="K80" i="6"/>
  <c r="D81" i="6"/>
  <c r="C81" i="6"/>
  <c r="G81" i="6"/>
  <c r="I81" i="6"/>
  <c r="H81" i="6"/>
  <c r="K81" i="6"/>
  <c r="D82" i="6"/>
  <c r="C82" i="6"/>
  <c r="G82" i="6"/>
  <c r="I82" i="6"/>
  <c r="H82" i="6"/>
  <c r="K82" i="6"/>
  <c r="D83" i="6"/>
  <c r="C83" i="6"/>
  <c r="G83" i="6"/>
  <c r="I83" i="6"/>
  <c r="H83" i="6"/>
  <c r="K83" i="6"/>
  <c r="D84" i="6"/>
  <c r="C84" i="6"/>
  <c r="G84" i="6"/>
  <c r="I84" i="6"/>
  <c r="H84" i="6"/>
  <c r="K84" i="6"/>
  <c r="D85" i="6"/>
  <c r="C85" i="6"/>
  <c r="G85" i="6"/>
  <c r="I85" i="6"/>
  <c r="H85" i="6"/>
  <c r="K85" i="6"/>
  <c r="D86" i="6"/>
  <c r="C86" i="6"/>
  <c r="G86" i="6"/>
  <c r="I86" i="6"/>
  <c r="H86" i="6"/>
  <c r="K86" i="6"/>
  <c r="D87" i="6"/>
  <c r="C87" i="6"/>
  <c r="G87" i="6"/>
  <c r="I87" i="6"/>
  <c r="H87" i="6"/>
  <c r="K87" i="6"/>
  <c r="D88" i="6"/>
  <c r="C88" i="6"/>
  <c r="G88" i="6"/>
  <c r="I88" i="6"/>
  <c r="H88" i="6"/>
  <c r="K88" i="6"/>
  <c r="D89" i="6"/>
  <c r="C89" i="6"/>
  <c r="G89" i="6"/>
  <c r="I89" i="6"/>
  <c r="H89" i="6"/>
  <c r="K89" i="6"/>
  <c r="D90" i="6"/>
  <c r="C90" i="6"/>
  <c r="G90" i="6"/>
  <c r="I90" i="6"/>
  <c r="H90" i="6"/>
  <c r="K90" i="6"/>
  <c r="D91" i="6"/>
  <c r="C91" i="6"/>
  <c r="G91" i="6"/>
  <c r="I91" i="6"/>
  <c r="H91" i="6"/>
  <c r="K91" i="6"/>
  <c r="D92" i="6"/>
  <c r="C92" i="6"/>
  <c r="G92" i="6"/>
  <c r="I92" i="6"/>
  <c r="H92" i="6"/>
  <c r="K92" i="6"/>
  <c r="D93" i="6"/>
  <c r="C93" i="6"/>
  <c r="G93" i="6"/>
  <c r="I93" i="6"/>
  <c r="H93" i="6"/>
  <c r="K93" i="6"/>
  <c r="D94" i="6"/>
  <c r="C94" i="6"/>
  <c r="G94" i="6"/>
  <c r="I94" i="6"/>
  <c r="H94" i="6"/>
  <c r="K94" i="6"/>
  <c r="D95" i="6"/>
  <c r="C95" i="6"/>
  <c r="G95" i="6"/>
  <c r="I95" i="6"/>
  <c r="H95" i="6"/>
  <c r="K95" i="6"/>
  <c r="D96" i="6"/>
  <c r="C96" i="6"/>
  <c r="G96" i="6"/>
  <c r="I96" i="6"/>
  <c r="H96" i="6"/>
  <c r="K96" i="6"/>
  <c r="D97" i="6"/>
  <c r="C97" i="6"/>
  <c r="G97" i="6"/>
  <c r="I97" i="6"/>
  <c r="H97" i="6"/>
  <c r="K97" i="6"/>
  <c r="D98" i="6"/>
  <c r="C98" i="6"/>
  <c r="G98" i="6"/>
  <c r="I98" i="6"/>
  <c r="H98" i="6"/>
  <c r="K98" i="6"/>
  <c r="D99" i="6"/>
  <c r="C99" i="6"/>
  <c r="G99" i="6"/>
  <c r="I99" i="6"/>
  <c r="H99" i="6"/>
  <c r="K99" i="6"/>
  <c r="D100" i="6"/>
  <c r="C100" i="6"/>
  <c r="G100" i="6"/>
  <c r="I100" i="6"/>
  <c r="H100" i="6"/>
  <c r="K100" i="6"/>
  <c r="D101" i="6"/>
  <c r="C101" i="6"/>
  <c r="G101" i="6"/>
  <c r="I101" i="6"/>
  <c r="H101" i="6"/>
  <c r="K101" i="6"/>
  <c r="D102" i="6"/>
  <c r="C102" i="6"/>
  <c r="G102" i="6"/>
  <c r="I102" i="6"/>
  <c r="H102" i="6"/>
  <c r="K102" i="6"/>
  <c r="D103" i="6"/>
  <c r="C103" i="6"/>
  <c r="G103" i="6"/>
  <c r="I103" i="6"/>
  <c r="H103" i="6"/>
  <c r="K103" i="6"/>
  <c r="D104" i="6"/>
  <c r="C104" i="6"/>
  <c r="G104" i="6"/>
  <c r="I104" i="6"/>
  <c r="H104" i="6"/>
  <c r="K104" i="6"/>
  <c r="D105" i="6"/>
  <c r="C105" i="6"/>
  <c r="G105" i="6"/>
  <c r="I105" i="6"/>
  <c r="H105" i="6"/>
  <c r="K105" i="6"/>
  <c r="D106" i="6"/>
  <c r="C106" i="6"/>
  <c r="G106" i="6"/>
  <c r="I106" i="6"/>
  <c r="H106" i="6"/>
  <c r="K106" i="6"/>
  <c r="D107" i="6"/>
  <c r="C107" i="6"/>
  <c r="G107" i="6"/>
  <c r="I107" i="6"/>
  <c r="H107" i="6"/>
  <c r="K107" i="6"/>
  <c r="D108" i="6"/>
  <c r="C108" i="6"/>
  <c r="G108" i="6"/>
  <c r="I108" i="6"/>
  <c r="H108" i="6"/>
  <c r="K108" i="6"/>
  <c r="D109" i="6"/>
  <c r="C109" i="6"/>
  <c r="G109" i="6"/>
  <c r="I109" i="6"/>
  <c r="H109" i="6"/>
  <c r="K109" i="6"/>
  <c r="D110" i="6"/>
  <c r="C110" i="6"/>
  <c r="G110" i="6"/>
  <c r="I110" i="6"/>
  <c r="H110" i="6"/>
  <c r="K110" i="6"/>
  <c r="D111" i="6"/>
  <c r="C111" i="6"/>
  <c r="G111" i="6"/>
  <c r="I111" i="6"/>
  <c r="H111" i="6"/>
  <c r="K111" i="6"/>
  <c r="D112" i="6"/>
  <c r="C112" i="6"/>
  <c r="G112" i="6"/>
  <c r="I112" i="6"/>
  <c r="H112" i="6"/>
  <c r="K112" i="6"/>
  <c r="D113" i="6"/>
  <c r="C113" i="6"/>
  <c r="G113" i="6"/>
  <c r="I113" i="6"/>
  <c r="H113" i="6"/>
  <c r="K113" i="6"/>
  <c r="D114" i="6"/>
  <c r="C114" i="6"/>
  <c r="G114" i="6"/>
  <c r="I114" i="6"/>
  <c r="H114" i="6"/>
  <c r="K114" i="6"/>
  <c r="D115" i="6"/>
  <c r="C115" i="6"/>
  <c r="G115" i="6"/>
  <c r="I115" i="6"/>
  <c r="H115" i="6"/>
  <c r="K115" i="6"/>
  <c r="D116" i="6"/>
  <c r="C116" i="6"/>
  <c r="G116" i="6"/>
  <c r="I116" i="6"/>
  <c r="H116" i="6"/>
  <c r="K116" i="6"/>
  <c r="D117" i="6"/>
  <c r="C117" i="6"/>
  <c r="G117" i="6"/>
  <c r="I117" i="6"/>
  <c r="H117" i="6"/>
  <c r="K117" i="6"/>
  <c r="D118" i="6"/>
  <c r="C118" i="6"/>
  <c r="G118" i="6"/>
  <c r="I118" i="6"/>
  <c r="H118" i="6"/>
  <c r="K118" i="6"/>
  <c r="D119" i="6"/>
  <c r="C119" i="6"/>
  <c r="G119" i="6"/>
  <c r="I119" i="6"/>
  <c r="H119" i="6"/>
  <c r="K119" i="6"/>
  <c r="D120" i="6"/>
  <c r="C120" i="6"/>
  <c r="G120" i="6"/>
  <c r="I120" i="6"/>
  <c r="H120" i="6"/>
  <c r="K120" i="6"/>
  <c r="D121" i="6"/>
  <c r="C121" i="6"/>
  <c r="G121" i="6"/>
  <c r="I121" i="6"/>
  <c r="H121" i="6"/>
  <c r="K121" i="6"/>
  <c r="D122" i="6"/>
  <c r="C122" i="6"/>
  <c r="G122" i="6"/>
  <c r="I122" i="6"/>
  <c r="H122" i="6"/>
  <c r="K122" i="6"/>
  <c r="D123" i="6"/>
  <c r="C123" i="6"/>
  <c r="G123" i="6"/>
  <c r="I123" i="6"/>
  <c r="H123" i="6"/>
  <c r="K123" i="6"/>
  <c r="D124" i="6"/>
  <c r="C124" i="6"/>
  <c r="G124" i="6"/>
  <c r="I124" i="6"/>
  <c r="H124" i="6"/>
  <c r="K124" i="6"/>
  <c r="D125" i="6"/>
  <c r="C125" i="6"/>
  <c r="G125" i="6"/>
  <c r="I125" i="6"/>
  <c r="H125" i="6"/>
  <c r="K125" i="6"/>
  <c r="D126" i="6"/>
  <c r="C126" i="6"/>
  <c r="G126" i="6"/>
  <c r="I126" i="6"/>
  <c r="H126" i="6"/>
  <c r="K126" i="6"/>
  <c r="D127" i="6"/>
  <c r="C127" i="6"/>
  <c r="G127" i="6"/>
  <c r="I127" i="6"/>
  <c r="H127" i="6"/>
  <c r="K127" i="6"/>
  <c r="D128" i="6"/>
  <c r="C128" i="6"/>
  <c r="G128" i="6"/>
  <c r="I128" i="6"/>
  <c r="H128" i="6"/>
  <c r="K128" i="6"/>
  <c r="D129" i="6"/>
  <c r="C129" i="6"/>
  <c r="G129" i="6"/>
  <c r="I129" i="6"/>
  <c r="H129" i="6"/>
  <c r="K129" i="6"/>
  <c r="D130" i="6"/>
  <c r="C130" i="6"/>
  <c r="G130" i="6"/>
  <c r="I130" i="6"/>
  <c r="H130" i="6"/>
  <c r="K130" i="6"/>
  <c r="D131" i="6"/>
  <c r="C131" i="6"/>
  <c r="G131" i="6"/>
  <c r="I131" i="6"/>
  <c r="H131" i="6"/>
  <c r="K131" i="6"/>
  <c r="D132" i="6"/>
  <c r="C132" i="6"/>
  <c r="G132" i="6"/>
  <c r="I132" i="6"/>
  <c r="H132" i="6"/>
  <c r="K132" i="6"/>
  <c r="D133" i="6"/>
  <c r="C133" i="6"/>
  <c r="G133" i="6"/>
  <c r="I133" i="6"/>
  <c r="H133" i="6"/>
  <c r="K133" i="6"/>
  <c r="D134" i="6"/>
  <c r="C134" i="6"/>
  <c r="G134" i="6"/>
  <c r="I134" i="6"/>
  <c r="H134" i="6"/>
  <c r="K134" i="6"/>
  <c r="D135" i="6"/>
  <c r="C135" i="6"/>
  <c r="G135" i="6"/>
  <c r="I135" i="6"/>
  <c r="H135" i="6"/>
  <c r="K135" i="6"/>
  <c r="D136" i="6"/>
  <c r="C136" i="6"/>
  <c r="G136" i="6"/>
  <c r="I136" i="6"/>
  <c r="H136" i="6"/>
  <c r="K136" i="6"/>
  <c r="D137" i="6"/>
  <c r="C137" i="6"/>
  <c r="G137" i="6"/>
  <c r="I137" i="6"/>
  <c r="H137" i="6"/>
  <c r="K137" i="6"/>
  <c r="D138" i="6"/>
  <c r="C138" i="6"/>
  <c r="G138" i="6"/>
  <c r="I138" i="6"/>
  <c r="H138" i="6"/>
  <c r="K138" i="6"/>
  <c r="D139" i="6"/>
  <c r="C139" i="6"/>
  <c r="G139" i="6"/>
  <c r="I139" i="6"/>
  <c r="H139" i="6"/>
  <c r="K139" i="6"/>
  <c r="D140" i="6"/>
  <c r="C140" i="6"/>
  <c r="G140" i="6"/>
  <c r="I140" i="6"/>
  <c r="H140" i="6"/>
  <c r="K140" i="6"/>
  <c r="D141" i="6"/>
  <c r="C141" i="6"/>
  <c r="G141" i="6"/>
  <c r="I141" i="6"/>
  <c r="H141" i="6"/>
  <c r="K141" i="6"/>
  <c r="D142" i="6"/>
  <c r="C142" i="6"/>
  <c r="G142" i="6"/>
  <c r="I142" i="6"/>
  <c r="H142" i="6"/>
  <c r="K142" i="6"/>
  <c r="D143" i="6"/>
  <c r="C143" i="6"/>
  <c r="G143" i="6"/>
  <c r="I143" i="6"/>
  <c r="H143" i="6"/>
  <c r="K143" i="6"/>
  <c r="D144" i="6"/>
  <c r="C144" i="6"/>
  <c r="G144" i="6"/>
  <c r="I144" i="6"/>
  <c r="H144" i="6"/>
  <c r="K144" i="6"/>
  <c r="D145" i="6"/>
  <c r="C145" i="6"/>
  <c r="G145" i="6"/>
  <c r="I145" i="6"/>
  <c r="H145" i="6"/>
  <c r="K145" i="6"/>
  <c r="D146" i="6"/>
  <c r="C146" i="6"/>
  <c r="G146" i="6"/>
  <c r="I146" i="6"/>
  <c r="H146" i="6"/>
  <c r="K146" i="6"/>
  <c r="D147" i="6"/>
  <c r="C147" i="6"/>
  <c r="G147" i="6"/>
  <c r="I147" i="6"/>
  <c r="H147" i="6"/>
  <c r="K147" i="6"/>
  <c r="D148" i="6"/>
  <c r="C148" i="6"/>
  <c r="G148" i="6"/>
  <c r="I148" i="6"/>
  <c r="H148" i="6"/>
  <c r="K148" i="6"/>
  <c r="D149" i="6"/>
  <c r="C149" i="6"/>
  <c r="G149" i="6"/>
  <c r="I149" i="6"/>
  <c r="H149" i="6"/>
  <c r="K149" i="6"/>
  <c r="D150" i="6"/>
  <c r="C150" i="6"/>
  <c r="G150" i="6"/>
  <c r="I150" i="6"/>
  <c r="H150" i="6"/>
  <c r="K150" i="6"/>
  <c r="D151" i="6"/>
  <c r="C151" i="6"/>
  <c r="G151" i="6"/>
  <c r="I151" i="6"/>
  <c r="H151" i="6"/>
  <c r="K151" i="6"/>
  <c r="D152" i="6"/>
  <c r="C152" i="6"/>
  <c r="G152" i="6"/>
  <c r="I152" i="6"/>
  <c r="H152" i="6"/>
  <c r="K152" i="6"/>
  <c r="D153" i="6"/>
  <c r="C153" i="6"/>
  <c r="G153" i="6"/>
  <c r="I153" i="6"/>
  <c r="H153" i="6"/>
  <c r="K153" i="6"/>
  <c r="D154" i="6"/>
  <c r="C154" i="6"/>
  <c r="G154" i="6"/>
  <c r="I154" i="6"/>
  <c r="H154" i="6"/>
  <c r="K154" i="6"/>
  <c r="D155" i="6"/>
  <c r="C155" i="6"/>
  <c r="G155" i="6"/>
  <c r="I155" i="6"/>
  <c r="H155" i="6"/>
  <c r="K155" i="6"/>
  <c r="D156" i="6"/>
  <c r="C156" i="6"/>
  <c r="G156" i="6"/>
  <c r="I156" i="6"/>
  <c r="H156" i="6"/>
  <c r="K156" i="6"/>
  <c r="D157" i="6"/>
  <c r="C157" i="6"/>
  <c r="G157" i="6"/>
  <c r="I157" i="6"/>
  <c r="H157" i="6"/>
  <c r="K157" i="6"/>
  <c r="D158" i="6"/>
  <c r="C158" i="6"/>
  <c r="G158" i="6"/>
  <c r="I158" i="6"/>
  <c r="H158" i="6"/>
  <c r="K158" i="6"/>
  <c r="D159" i="6"/>
  <c r="C159" i="6"/>
  <c r="G159" i="6"/>
  <c r="I159" i="6"/>
  <c r="H159" i="6"/>
  <c r="K159" i="6"/>
  <c r="D160" i="6"/>
  <c r="C160" i="6"/>
  <c r="G160" i="6"/>
  <c r="I160" i="6"/>
  <c r="H160" i="6"/>
  <c r="K160" i="6"/>
  <c r="D161" i="6"/>
  <c r="C161" i="6"/>
  <c r="G161" i="6"/>
  <c r="I161" i="6"/>
  <c r="H161" i="6"/>
  <c r="K161" i="6"/>
  <c r="D162" i="6"/>
  <c r="C162" i="6"/>
  <c r="G162" i="6"/>
  <c r="I162" i="6"/>
  <c r="H162" i="6"/>
  <c r="K162" i="6"/>
  <c r="D163" i="6"/>
  <c r="C163" i="6"/>
  <c r="G163" i="6"/>
  <c r="I163" i="6"/>
  <c r="H163" i="6"/>
  <c r="K163" i="6"/>
  <c r="D164" i="6"/>
  <c r="C164" i="6"/>
  <c r="G164" i="6"/>
  <c r="I164" i="6"/>
  <c r="H164" i="6"/>
  <c r="K164" i="6"/>
  <c r="D165" i="6"/>
  <c r="C165" i="6"/>
  <c r="G165" i="6"/>
  <c r="I165" i="6"/>
  <c r="H165" i="6"/>
  <c r="K165" i="6"/>
  <c r="D166" i="6"/>
  <c r="C166" i="6"/>
  <c r="G166" i="6"/>
  <c r="I166" i="6"/>
  <c r="H166" i="6"/>
  <c r="K166" i="6"/>
  <c r="D167" i="6"/>
  <c r="C167" i="6"/>
  <c r="G167" i="6"/>
  <c r="I167" i="6"/>
  <c r="H167" i="6"/>
  <c r="K167" i="6"/>
  <c r="D168" i="6"/>
  <c r="C168" i="6"/>
  <c r="G168" i="6"/>
  <c r="I168" i="6"/>
  <c r="H168" i="6"/>
  <c r="K168" i="6"/>
  <c r="D169" i="6"/>
  <c r="C169" i="6"/>
  <c r="G169" i="6"/>
  <c r="I169" i="6"/>
  <c r="H169" i="6"/>
  <c r="K169" i="6"/>
  <c r="D170" i="6"/>
  <c r="C170" i="6"/>
  <c r="G170" i="6"/>
  <c r="I170" i="6"/>
  <c r="H170" i="6"/>
  <c r="K170" i="6"/>
  <c r="D171" i="6"/>
  <c r="C171" i="6"/>
  <c r="G171" i="6"/>
  <c r="I171" i="6"/>
  <c r="H171" i="6"/>
  <c r="K171" i="6"/>
  <c r="D172" i="6"/>
  <c r="C172" i="6"/>
  <c r="G172" i="6"/>
  <c r="I172" i="6"/>
  <c r="H172" i="6"/>
  <c r="K172" i="6"/>
  <c r="D173" i="6"/>
  <c r="C173" i="6"/>
  <c r="G173" i="6"/>
  <c r="I173" i="6"/>
  <c r="H173" i="6"/>
  <c r="K173" i="6"/>
  <c r="D174" i="6"/>
  <c r="C174" i="6"/>
  <c r="G174" i="6"/>
  <c r="I174" i="6"/>
  <c r="H174" i="6"/>
  <c r="K174" i="6"/>
  <c r="D175" i="6"/>
  <c r="C175" i="6"/>
  <c r="G175" i="6"/>
  <c r="I175" i="6"/>
  <c r="H175" i="6"/>
  <c r="K175" i="6"/>
  <c r="D176" i="6"/>
  <c r="C176" i="6"/>
  <c r="G176" i="6"/>
  <c r="I176" i="6"/>
  <c r="H176" i="6"/>
  <c r="K176" i="6"/>
  <c r="D177" i="6"/>
  <c r="C177" i="6"/>
  <c r="G177" i="6"/>
  <c r="I177" i="6"/>
  <c r="H177" i="6"/>
  <c r="K177" i="6"/>
  <c r="D178" i="6"/>
  <c r="C178" i="6"/>
  <c r="G178" i="6"/>
  <c r="I178" i="6"/>
  <c r="H178" i="6"/>
  <c r="K178" i="6"/>
  <c r="D179" i="6"/>
  <c r="C179" i="6"/>
  <c r="G179" i="6"/>
  <c r="I179" i="6"/>
  <c r="H179" i="6"/>
  <c r="K179" i="6"/>
  <c r="D180" i="6"/>
  <c r="C180" i="6"/>
  <c r="G180" i="6"/>
  <c r="I180" i="6"/>
  <c r="H180" i="6"/>
  <c r="K180" i="6"/>
  <c r="D181" i="6"/>
  <c r="C181" i="6"/>
  <c r="G181" i="6"/>
  <c r="I181" i="6"/>
  <c r="H181" i="6"/>
  <c r="K181" i="6"/>
  <c r="D182" i="6"/>
  <c r="C182" i="6"/>
  <c r="G182" i="6"/>
  <c r="I182" i="6"/>
  <c r="H182" i="6"/>
  <c r="K182" i="6"/>
  <c r="D183" i="6"/>
  <c r="C183" i="6"/>
  <c r="G183" i="6"/>
  <c r="I183" i="6"/>
  <c r="H183" i="6"/>
  <c r="K183" i="6"/>
  <c r="D184" i="6"/>
  <c r="C184" i="6"/>
  <c r="G184" i="6"/>
  <c r="I184" i="6"/>
  <c r="H184" i="6"/>
  <c r="K184" i="6"/>
  <c r="D185" i="6"/>
  <c r="C185" i="6"/>
  <c r="G185" i="6"/>
  <c r="I185" i="6"/>
  <c r="H185" i="6"/>
  <c r="K185" i="6"/>
  <c r="D186" i="6"/>
  <c r="C186" i="6"/>
  <c r="G186" i="6"/>
  <c r="I186" i="6"/>
  <c r="H186" i="6"/>
  <c r="K186" i="6"/>
  <c r="D187" i="6"/>
  <c r="C187" i="6"/>
  <c r="G187" i="6"/>
  <c r="I187" i="6"/>
  <c r="H187" i="6"/>
  <c r="K187" i="6"/>
  <c r="D188" i="6"/>
  <c r="C188" i="6"/>
  <c r="G188" i="6"/>
  <c r="I188" i="6"/>
  <c r="H188" i="6"/>
  <c r="K188" i="6"/>
  <c r="D189" i="6"/>
  <c r="C189" i="6"/>
  <c r="G189" i="6"/>
  <c r="I189" i="6"/>
  <c r="H189" i="6"/>
  <c r="K189" i="6"/>
  <c r="D190" i="6"/>
  <c r="C190" i="6"/>
  <c r="G190" i="6"/>
  <c r="I190" i="6"/>
  <c r="H190" i="6"/>
  <c r="K190" i="6"/>
  <c r="D191" i="6"/>
  <c r="C191" i="6"/>
  <c r="G191" i="6"/>
  <c r="I191" i="6"/>
  <c r="H191" i="6"/>
  <c r="K191" i="6"/>
  <c r="D192" i="6"/>
  <c r="C192" i="6"/>
  <c r="G192" i="6"/>
  <c r="I192" i="6"/>
  <c r="H192" i="6"/>
  <c r="K192" i="6"/>
  <c r="D193" i="6"/>
  <c r="C193" i="6"/>
  <c r="G193" i="6"/>
  <c r="I193" i="6"/>
  <c r="H193" i="6"/>
  <c r="K193" i="6"/>
  <c r="D194" i="6"/>
  <c r="C194" i="6"/>
  <c r="G194" i="6"/>
  <c r="I194" i="6"/>
  <c r="H194" i="6"/>
  <c r="K194" i="6"/>
  <c r="D195" i="6"/>
  <c r="C195" i="6"/>
  <c r="G195" i="6"/>
  <c r="I195" i="6"/>
  <c r="H195" i="6"/>
  <c r="K195" i="6"/>
  <c r="D196" i="6"/>
  <c r="C196" i="6"/>
  <c r="G196" i="6"/>
  <c r="I196" i="6"/>
  <c r="H196" i="6"/>
  <c r="K196" i="6"/>
  <c r="D197" i="6"/>
  <c r="C197" i="6"/>
  <c r="G197" i="6"/>
  <c r="I197" i="6"/>
  <c r="H197" i="6"/>
  <c r="K197" i="6"/>
  <c r="D198" i="6"/>
  <c r="C198" i="6"/>
  <c r="G198" i="6"/>
  <c r="I198" i="6"/>
  <c r="H198" i="6"/>
  <c r="K198" i="6"/>
  <c r="D199" i="6"/>
  <c r="C199" i="6"/>
  <c r="G199" i="6"/>
  <c r="I199" i="6"/>
  <c r="H199" i="6"/>
  <c r="K199" i="6"/>
  <c r="D200" i="6"/>
  <c r="C200" i="6"/>
  <c r="G200" i="6"/>
  <c r="I200" i="6"/>
  <c r="H200" i="6"/>
  <c r="K200" i="6"/>
  <c r="D201" i="6"/>
  <c r="C201" i="6"/>
  <c r="G201" i="6"/>
  <c r="I201" i="6"/>
  <c r="H201" i="6"/>
  <c r="K201" i="6"/>
  <c r="D202" i="6"/>
  <c r="C202" i="6"/>
  <c r="G202" i="6"/>
  <c r="I202" i="6"/>
  <c r="H202" i="6"/>
  <c r="K202" i="6"/>
  <c r="D203" i="6"/>
  <c r="C203" i="6"/>
  <c r="G203" i="6"/>
  <c r="I203" i="6"/>
  <c r="H203" i="6"/>
  <c r="K203" i="6"/>
  <c r="D204" i="6"/>
  <c r="C204" i="6"/>
  <c r="G204" i="6"/>
  <c r="I204" i="6"/>
  <c r="H204" i="6"/>
  <c r="K204" i="6"/>
  <c r="D205" i="6"/>
  <c r="C205" i="6"/>
  <c r="G205" i="6"/>
  <c r="I205" i="6"/>
  <c r="H205" i="6"/>
  <c r="K205" i="6"/>
  <c r="D206" i="6"/>
  <c r="C206" i="6"/>
  <c r="G206" i="6"/>
  <c r="I206" i="6"/>
  <c r="H206" i="6"/>
  <c r="K206" i="6"/>
  <c r="D207" i="6"/>
  <c r="C207" i="6"/>
  <c r="G207" i="6"/>
  <c r="I207" i="6"/>
  <c r="H207" i="6"/>
  <c r="K207" i="6"/>
  <c r="D208" i="6"/>
  <c r="C208" i="6"/>
  <c r="G208" i="6"/>
  <c r="I208" i="6"/>
  <c r="H208" i="6"/>
  <c r="K208" i="6"/>
  <c r="D209" i="6"/>
  <c r="C209" i="6"/>
  <c r="G209" i="6"/>
  <c r="I209" i="6"/>
  <c r="H209" i="6"/>
  <c r="K209" i="6"/>
  <c r="D210" i="6"/>
  <c r="C210" i="6"/>
  <c r="G210" i="6"/>
  <c r="I210" i="6"/>
  <c r="H210" i="6"/>
  <c r="K210" i="6"/>
  <c r="D211" i="6"/>
  <c r="C211" i="6"/>
  <c r="G211" i="6"/>
  <c r="I211" i="6"/>
  <c r="H211" i="6"/>
  <c r="K211" i="6"/>
  <c r="D212" i="6"/>
  <c r="C212" i="6"/>
  <c r="G212" i="6"/>
  <c r="I212" i="6"/>
  <c r="H212" i="6"/>
  <c r="K212" i="6"/>
  <c r="D213" i="6"/>
  <c r="C213" i="6"/>
  <c r="G213" i="6"/>
  <c r="I213" i="6"/>
  <c r="H213" i="6"/>
  <c r="K213" i="6"/>
  <c r="D214" i="6"/>
  <c r="C214" i="6"/>
  <c r="G214" i="6"/>
  <c r="I214" i="6"/>
  <c r="H214" i="6"/>
  <c r="K214" i="6"/>
  <c r="D215" i="6"/>
  <c r="C215" i="6"/>
  <c r="G215" i="6"/>
  <c r="I215" i="6"/>
  <c r="H215" i="6"/>
  <c r="K215" i="6"/>
  <c r="D216" i="6"/>
  <c r="C216" i="6"/>
  <c r="G216" i="6"/>
  <c r="I216" i="6"/>
  <c r="H216" i="6"/>
  <c r="K216" i="6"/>
  <c r="D217" i="6"/>
  <c r="C217" i="6"/>
  <c r="G217" i="6"/>
  <c r="I217" i="6"/>
  <c r="H217" i="6"/>
  <c r="K217" i="6"/>
  <c r="D218" i="6"/>
  <c r="C218" i="6"/>
  <c r="G218" i="6"/>
  <c r="I218" i="6"/>
  <c r="H218" i="6"/>
  <c r="K218" i="6"/>
  <c r="D219" i="6"/>
  <c r="C219" i="6"/>
  <c r="G219" i="6"/>
  <c r="I219" i="6"/>
  <c r="H219" i="6"/>
  <c r="K219" i="6"/>
  <c r="D220" i="6"/>
  <c r="C220" i="6"/>
  <c r="G220" i="6"/>
  <c r="I220" i="6"/>
  <c r="H220" i="6"/>
  <c r="K220" i="6"/>
  <c r="D221" i="6"/>
  <c r="C221" i="6"/>
  <c r="G221" i="6"/>
  <c r="I221" i="6"/>
  <c r="H221" i="6"/>
  <c r="K221" i="6"/>
  <c r="D222" i="6"/>
  <c r="C222" i="6"/>
  <c r="G222" i="6"/>
  <c r="I222" i="6"/>
  <c r="H222" i="6"/>
  <c r="K222" i="6"/>
  <c r="D223" i="6"/>
  <c r="C223" i="6"/>
  <c r="G223" i="6"/>
  <c r="I223" i="6"/>
  <c r="H223" i="6"/>
  <c r="K223" i="6"/>
  <c r="D224" i="6"/>
  <c r="C224" i="6"/>
  <c r="G224" i="6"/>
  <c r="I224" i="6"/>
  <c r="H224" i="6"/>
  <c r="K224" i="6"/>
  <c r="D225" i="6"/>
  <c r="C225" i="6"/>
  <c r="G225" i="6"/>
  <c r="I225" i="6"/>
  <c r="H225" i="6"/>
  <c r="K225" i="6"/>
  <c r="D226" i="6"/>
  <c r="C226" i="6"/>
  <c r="G226" i="6"/>
  <c r="I226" i="6"/>
  <c r="H226" i="6"/>
  <c r="K226" i="6"/>
  <c r="D227" i="6"/>
  <c r="C227" i="6"/>
  <c r="G227" i="6"/>
  <c r="I227" i="6"/>
  <c r="H227" i="6"/>
  <c r="K227" i="6"/>
  <c r="D228" i="6"/>
  <c r="C228" i="6"/>
  <c r="G228" i="6"/>
  <c r="I228" i="6"/>
  <c r="H228" i="6"/>
  <c r="K228" i="6"/>
  <c r="D229" i="6"/>
  <c r="C229" i="6"/>
  <c r="G229" i="6"/>
  <c r="I229" i="6"/>
  <c r="H229" i="6"/>
  <c r="K229" i="6"/>
  <c r="D230" i="6"/>
  <c r="C230" i="6"/>
  <c r="G230" i="6"/>
  <c r="I230" i="6"/>
  <c r="H230" i="6"/>
  <c r="K230" i="6"/>
  <c r="D231" i="6"/>
  <c r="C231" i="6"/>
  <c r="G231" i="6"/>
  <c r="I231" i="6"/>
  <c r="H231" i="6"/>
  <c r="K231" i="6"/>
  <c r="D232" i="6"/>
  <c r="C232" i="6"/>
  <c r="G232" i="6"/>
  <c r="I232" i="6"/>
  <c r="H232" i="6"/>
  <c r="K232" i="6"/>
  <c r="D233" i="6"/>
  <c r="C233" i="6"/>
  <c r="G233" i="6"/>
  <c r="I233" i="6"/>
  <c r="H233" i="6"/>
  <c r="K233" i="6"/>
  <c r="D234" i="6"/>
  <c r="C234" i="6"/>
  <c r="G234" i="6"/>
  <c r="I234" i="6"/>
  <c r="H234" i="6"/>
  <c r="K234" i="6"/>
  <c r="E5" i="6"/>
  <c r="H16" i="6"/>
  <c r="H15" i="6"/>
  <c r="H14" i="6"/>
  <c r="H13" i="6"/>
  <c r="H12" i="6"/>
  <c r="H11" i="6"/>
  <c r="AA30" i="2"/>
  <c r="AA31" i="2"/>
  <c r="AA32" i="2"/>
  <c r="AA33" i="2"/>
  <c r="AA34" i="2"/>
  <c r="AA29" i="2"/>
  <c r="B20" i="2"/>
  <c r="C20" i="2"/>
  <c r="C18" i="2"/>
  <c r="C21" i="2"/>
  <c r="C17" i="2"/>
  <c r="C13" i="2"/>
  <c r="C19" i="2"/>
  <c r="C14" i="2"/>
  <c r="C15" i="2"/>
  <c r="B33" i="2"/>
  <c r="H33" i="2"/>
  <c r="B3" i="2"/>
  <c r="C3" i="2"/>
  <c r="C2" i="2"/>
  <c r="L33" i="2"/>
  <c r="C11" i="2"/>
  <c r="C9" i="2"/>
  <c r="J33" i="2"/>
  <c r="P33" i="2"/>
  <c r="B34" i="2"/>
  <c r="H34" i="2"/>
  <c r="L34" i="2"/>
  <c r="J34" i="2"/>
  <c r="P34" i="2"/>
  <c r="B35" i="2"/>
  <c r="H35" i="2"/>
  <c r="L35" i="2"/>
  <c r="J35" i="2"/>
  <c r="P35" i="2"/>
  <c r="B36" i="2"/>
  <c r="H36" i="2"/>
  <c r="L36" i="2"/>
  <c r="J36" i="2"/>
  <c r="P36" i="2"/>
  <c r="B37" i="2"/>
  <c r="H37" i="2"/>
  <c r="L37" i="2"/>
  <c r="J37" i="2"/>
  <c r="P37" i="2"/>
  <c r="B38" i="2"/>
  <c r="H38" i="2"/>
  <c r="L38" i="2"/>
  <c r="J38" i="2"/>
  <c r="P38" i="2"/>
  <c r="B39" i="2"/>
  <c r="H39" i="2"/>
  <c r="L39" i="2"/>
  <c r="J39" i="2"/>
  <c r="P39" i="2"/>
  <c r="B40" i="2"/>
  <c r="H40" i="2"/>
  <c r="L40" i="2"/>
  <c r="J40" i="2"/>
  <c r="P40" i="2"/>
  <c r="B41" i="2"/>
  <c r="H41" i="2"/>
  <c r="L41" i="2"/>
  <c r="J41" i="2"/>
  <c r="P41" i="2"/>
  <c r="B42" i="2"/>
  <c r="H42" i="2"/>
  <c r="L42" i="2"/>
  <c r="J42" i="2"/>
  <c r="P42" i="2"/>
  <c r="B43" i="2"/>
  <c r="H43" i="2"/>
  <c r="L43" i="2"/>
  <c r="J43" i="2"/>
  <c r="P43" i="2"/>
  <c r="B44" i="2"/>
  <c r="H44" i="2"/>
  <c r="L44" i="2"/>
  <c r="J44" i="2"/>
  <c r="P44" i="2"/>
  <c r="B45" i="2"/>
  <c r="H45" i="2"/>
  <c r="L45" i="2"/>
  <c r="J45" i="2"/>
  <c r="P45" i="2"/>
  <c r="B46" i="2"/>
  <c r="H46" i="2"/>
  <c r="L46" i="2"/>
  <c r="J46" i="2"/>
  <c r="P46" i="2"/>
  <c r="B47" i="2"/>
  <c r="H47" i="2"/>
  <c r="L47" i="2"/>
  <c r="J47" i="2"/>
  <c r="P47" i="2"/>
  <c r="B48" i="2"/>
  <c r="H48" i="2"/>
  <c r="L48" i="2"/>
  <c r="J48" i="2"/>
  <c r="P48" i="2"/>
  <c r="B49" i="2"/>
  <c r="H49" i="2"/>
  <c r="L49" i="2"/>
  <c r="J49" i="2"/>
  <c r="P49" i="2"/>
  <c r="B50" i="2"/>
  <c r="H50" i="2"/>
  <c r="L50" i="2"/>
  <c r="J50" i="2"/>
  <c r="P50" i="2"/>
  <c r="B51" i="2"/>
  <c r="H51" i="2"/>
  <c r="L51" i="2"/>
  <c r="J51" i="2"/>
  <c r="P51" i="2"/>
  <c r="B52" i="2"/>
  <c r="H52" i="2"/>
  <c r="L52" i="2"/>
  <c r="J52" i="2"/>
  <c r="P52" i="2"/>
  <c r="B53" i="2"/>
  <c r="H53" i="2"/>
  <c r="L53" i="2"/>
  <c r="J53" i="2"/>
  <c r="P53" i="2"/>
  <c r="B54" i="2"/>
  <c r="H54" i="2"/>
  <c r="L54" i="2"/>
  <c r="J54" i="2"/>
  <c r="P54" i="2"/>
  <c r="B55" i="2"/>
  <c r="H55" i="2"/>
  <c r="L55" i="2"/>
  <c r="J55" i="2"/>
  <c r="P55" i="2"/>
  <c r="B56" i="2"/>
  <c r="H56" i="2"/>
  <c r="L56" i="2"/>
  <c r="J56" i="2"/>
  <c r="P56" i="2"/>
  <c r="B57" i="2"/>
  <c r="H57" i="2"/>
  <c r="L57" i="2"/>
  <c r="J57" i="2"/>
  <c r="P57" i="2"/>
  <c r="B58" i="2"/>
  <c r="H58" i="2"/>
  <c r="L58" i="2"/>
  <c r="J58" i="2"/>
  <c r="P58" i="2"/>
  <c r="B59" i="2"/>
  <c r="H59" i="2"/>
  <c r="L59" i="2"/>
  <c r="J59" i="2"/>
  <c r="P59" i="2"/>
  <c r="B60" i="2"/>
  <c r="H60" i="2"/>
  <c r="L60" i="2"/>
  <c r="J60" i="2"/>
  <c r="P60" i="2"/>
  <c r="B61" i="2"/>
  <c r="H61" i="2"/>
  <c r="L61" i="2"/>
  <c r="J61" i="2"/>
  <c r="P61" i="2"/>
  <c r="B62" i="2"/>
  <c r="H62" i="2"/>
  <c r="L62" i="2"/>
  <c r="J62" i="2"/>
  <c r="P62" i="2"/>
  <c r="B63" i="2"/>
  <c r="H63" i="2"/>
  <c r="L63" i="2"/>
  <c r="J63" i="2"/>
  <c r="P63" i="2"/>
  <c r="B64" i="2"/>
  <c r="H64" i="2"/>
  <c r="L64" i="2"/>
  <c r="J64" i="2"/>
  <c r="P64" i="2"/>
  <c r="B65" i="2"/>
  <c r="H65" i="2"/>
  <c r="L65" i="2"/>
  <c r="J65" i="2"/>
  <c r="P65" i="2"/>
  <c r="B66" i="2"/>
  <c r="H66" i="2"/>
  <c r="L66" i="2"/>
  <c r="J66" i="2"/>
  <c r="P66" i="2"/>
  <c r="B67" i="2"/>
  <c r="H67" i="2"/>
  <c r="L67" i="2"/>
  <c r="J67" i="2"/>
  <c r="P67" i="2"/>
  <c r="B68" i="2"/>
  <c r="H68" i="2"/>
  <c r="L68" i="2"/>
  <c r="J68" i="2"/>
  <c r="P68" i="2"/>
  <c r="B69" i="2"/>
  <c r="H69" i="2"/>
  <c r="L69" i="2"/>
  <c r="J69" i="2"/>
  <c r="P69" i="2"/>
  <c r="B70" i="2"/>
  <c r="H70" i="2"/>
  <c r="L70" i="2"/>
  <c r="J70" i="2"/>
  <c r="P70" i="2"/>
  <c r="B71" i="2"/>
  <c r="H71" i="2"/>
  <c r="L71" i="2"/>
  <c r="J71" i="2"/>
  <c r="P71" i="2"/>
  <c r="B72" i="2"/>
  <c r="H72" i="2"/>
  <c r="L72" i="2"/>
  <c r="J72" i="2"/>
  <c r="P72" i="2"/>
  <c r="B73" i="2"/>
  <c r="H73" i="2"/>
  <c r="L73" i="2"/>
  <c r="J73" i="2"/>
  <c r="P73" i="2"/>
  <c r="B74" i="2"/>
  <c r="H74" i="2"/>
  <c r="L74" i="2"/>
  <c r="J74" i="2"/>
  <c r="P74" i="2"/>
  <c r="B75" i="2"/>
  <c r="H75" i="2"/>
  <c r="L75" i="2"/>
  <c r="J75" i="2"/>
  <c r="P75" i="2"/>
  <c r="B76" i="2"/>
  <c r="H76" i="2"/>
  <c r="L76" i="2"/>
  <c r="J76" i="2"/>
  <c r="P76" i="2"/>
  <c r="B77" i="2"/>
  <c r="H77" i="2"/>
  <c r="L77" i="2"/>
  <c r="J77" i="2"/>
  <c r="P77" i="2"/>
  <c r="B78" i="2"/>
  <c r="H78" i="2"/>
  <c r="L78" i="2"/>
  <c r="J78" i="2"/>
  <c r="P78" i="2"/>
  <c r="B79" i="2"/>
  <c r="H79" i="2"/>
  <c r="L79" i="2"/>
  <c r="J79" i="2"/>
  <c r="P79" i="2"/>
  <c r="B80" i="2"/>
  <c r="H80" i="2"/>
  <c r="L80" i="2"/>
  <c r="J80" i="2"/>
  <c r="P80" i="2"/>
  <c r="B81" i="2"/>
  <c r="H81" i="2"/>
  <c r="L81" i="2"/>
  <c r="J81" i="2"/>
  <c r="P81" i="2"/>
  <c r="B82" i="2"/>
  <c r="H82" i="2"/>
  <c r="L82" i="2"/>
  <c r="J82" i="2"/>
  <c r="P82" i="2"/>
  <c r="B83" i="2"/>
  <c r="H83" i="2"/>
  <c r="L83" i="2"/>
  <c r="J83" i="2"/>
  <c r="P83" i="2"/>
  <c r="B84" i="2"/>
  <c r="H84" i="2"/>
  <c r="L84" i="2"/>
  <c r="J84" i="2"/>
  <c r="P84" i="2"/>
  <c r="B85" i="2"/>
  <c r="H85" i="2"/>
  <c r="L85" i="2"/>
  <c r="J85" i="2"/>
  <c r="P85" i="2"/>
  <c r="B86" i="2"/>
  <c r="H86" i="2"/>
  <c r="L86" i="2"/>
  <c r="J86" i="2"/>
  <c r="P86" i="2"/>
  <c r="B87" i="2"/>
  <c r="H87" i="2"/>
  <c r="L87" i="2"/>
  <c r="J87" i="2"/>
  <c r="P87" i="2"/>
  <c r="B88" i="2"/>
  <c r="H88" i="2"/>
  <c r="L88" i="2"/>
  <c r="J88" i="2"/>
  <c r="P88" i="2"/>
  <c r="B89" i="2"/>
  <c r="H89" i="2"/>
  <c r="L89" i="2"/>
  <c r="J89" i="2"/>
  <c r="P89" i="2"/>
  <c r="B90" i="2"/>
  <c r="H90" i="2"/>
  <c r="L90" i="2"/>
  <c r="J90" i="2"/>
  <c r="P90" i="2"/>
  <c r="B91" i="2"/>
  <c r="H91" i="2"/>
  <c r="L91" i="2"/>
  <c r="J91" i="2"/>
  <c r="P91" i="2"/>
  <c r="B92" i="2"/>
  <c r="H92" i="2"/>
  <c r="L92" i="2"/>
  <c r="J92" i="2"/>
  <c r="P92" i="2"/>
  <c r="B93" i="2"/>
  <c r="H93" i="2"/>
  <c r="L93" i="2"/>
  <c r="J93" i="2"/>
  <c r="P93" i="2"/>
  <c r="B94" i="2"/>
  <c r="H94" i="2"/>
  <c r="L94" i="2"/>
  <c r="J94" i="2"/>
  <c r="P94" i="2"/>
  <c r="B95" i="2"/>
  <c r="H95" i="2"/>
  <c r="L95" i="2"/>
  <c r="J95" i="2"/>
  <c r="P95" i="2"/>
  <c r="B96" i="2"/>
  <c r="H96" i="2"/>
  <c r="L96" i="2"/>
  <c r="J96" i="2"/>
  <c r="P96" i="2"/>
  <c r="B97" i="2"/>
  <c r="H97" i="2"/>
  <c r="L97" i="2"/>
  <c r="J97" i="2"/>
  <c r="P97" i="2"/>
  <c r="B98" i="2"/>
  <c r="H98" i="2"/>
  <c r="L98" i="2"/>
  <c r="J98" i="2"/>
  <c r="P98" i="2"/>
  <c r="B99" i="2"/>
  <c r="H99" i="2"/>
  <c r="L99" i="2"/>
  <c r="J99" i="2"/>
  <c r="P99" i="2"/>
  <c r="B100" i="2"/>
  <c r="H100" i="2"/>
  <c r="L100" i="2"/>
  <c r="J100" i="2"/>
  <c r="P100" i="2"/>
  <c r="B101" i="2"/>
  <c r="H101" i="2"/>
  <c r="L101" i="2"/>
  <c r="J101" i="2"/>
  <c r="P101" i="2"/>
  <c r="B102" i="2"/>
  <c r="H102" i="2"/>
  <c r="L102" i="2"/>
  <c r="J102" i="2"/>
  <c r="P102" i="2"/>
  <c r="B103" i="2"/>
  <c r="H103" i="2"/>
  <c r="L103" i="2"/>
  <c r="J103" i="2"/>
  <c r="P103" i="2"/>
  <c r="B104" i="2"/>
  <c r="H104" i="2"/>
  <c r="L104" i="2"/>
  <c r="J104" i="2"/>
  <c r="P104" i="2"/>
  <c r="B105" i="2"/>
  <c r="H105" i="2"/>
  <c r="L105" i="2"/>
  <c r="J105" i="2"/>
  <c r="P105" i="2"/>
  <c r="B106" i="2"/>
  <c r="H106" i="2"/>
  <c r="L106" i="2"/>
  <c r="J106" i="2"/>
  <c r="P106" i="2"/>
  <c r="B107" i="2"/>
  <c r="H107" i="2"/>
  <c r="L107" i="2"/>
  <c r="J107" i="2"/>
  <c r="P107" i="2"/>
  <c r="B108" i="2"/>
  <c r="H108" i="2"/>
  <c r="L108" i="2"/>
  <c r="J108" i="2"/>
  <c r="P108" i="2"/>
  <c r="B109" i="2"/>
  <c r="H109" i="2"/>
  <c r="L109" i="2"/>
  <c r="J109" i="2"/>
  <c r="P109" i="2"/>
  <c r="B110" i="2"/>
  <c r="H110" i="2"/>
  <c r="L110" i="2"/>
  <c r="J110" i="2"/>
  <c r="P110" i="2"/>
  <c r="B111" i="2"/>
  <c r="H111" i="2"/>
  <c r="L111" i="2"/>
  <c r="J111" i="2"/>
  <c r="P111" i="2"/>
  <c r="B112" i="2"/>
  <c r="H112" i="2"/>
  <c r="L112" i="2"/>
  <c r="J112" i="2"/>
  <c r="P112" i="2"/>
  <c r="B113" i="2"/>
  <c r="H113" i="2"/>
  <c r="L113" i="2"/>
  <c r="J113" i="2"/>
  <c r="P113" i="2"/>
  <c r="B114" i="2"/>
  <c r="H114" i="2"/>
  <c r="L114" i="2"/>
  <c r="J114" i="2"/>
  <c r="P114" i="2"/>
  <c r="B115" i="2"/>
  <c r="H115" i="2"/>
  <c r="L115" i="2"/>
  <c r="J115" i="2"/>
  <c r="P115" i="2"/>
  <c r="B116" i="2"/>
  <c r="H116" i="2"/>
  <c r="L116" i="2"/>
  <c r="J116" i="2"/>
  <c r="P116" i="2"/>
  <c r="B117" i="2"/>
  <c r="H117" i="2"/>
  <c r="L117" i="2"/>
  <c r="J117" i="2"/>
  <c r="P117" i="2"/>
  <c r="B118" i="2"/>
  <c r="H118" i="2"/>
  <c r="L118" i="2"/>
  <c r="J118" i="2"/>
  <c r="P118" i="2"/>
  <c r="B119" i="2"/>
  <c r="H119" i="2"/>
  <c r="L119" i="2"/>
  <c r="J119" i="2"/>
  <c r="P119" i="2"/>
  <c r="B120" i="2"/>
  <c r="H120" i="2"/>
  <c r="L120" i="2"/>
  <c r="J120" i="2"/>
  <c r="P120" i="2"/>
  <c r="B121" i="2"/>
  <c r="H121" i="2"/>
  <c r="L121" i="2"/>
  <c r="J121" i="2"/>
  <c r="P121" i="2"/>
  <c r="B122" i="2"/>
  <c r="H122" i="2"/>
  <c r="L122" i="2"/>
  <c r="J122" i="2"/>
  <c r="P122" i="2"/>
  <c r="B123" i="2"/>
  <c r="H123" i="2"/>
  <c r="L123" i="2"/>
  <c r="J123" i="2"/>
  <c r="P123" i="2"/>
  <c r="B124" i="2"/>
  <c r="H124" i="2"/>
  <c r="L124" i="2"/>
  <c r="J124" i="2"/>
  <c r="P124" i="2"/>
  <c r="B125" i="2"/>
  <c r="H125" i="2"/>
  <c r="L125" i="2"/>
  <c r="J125" i="2"/>
  <c r="P125" i="2"/>
  <c r="B126" i="2"/>
  <c r="H126" i="2"/>
  <c r="L126" i="2"/>
  <c r="J126" i="2"/>
  <c r="P126" i="2"/>
  <c r="B127" i="2"/>
  <c r="H127" i="2"/>
  <c r="L127" i="2"/>
  <c r="J127" i="2"/>
  <c r="P127" i="2"/>
  <c r="B128" i="2"/>
  <c r="H128" i="2"/>
  <c r="L128" i="2"/>
  <c r="J128" i="2"/>
  <c r="P128" i="2"/>
  <c r="B129" i="2"/>
  <c r="H129" i="2"/>
  <c r="L129" i="2"/>
  <c r="J129" i="2"/>
  <c r="P129" i="2"/>
  <c r="B130" i="2"/>
  <c r="H130" i="2"/>
  <c r="L130" i="2"/>
  <c r="J130" i="2"/>
  <c r="P130" i="2"/>
  <c r="B131" i="2"/>
  <c r="H131" i="2"/>
  <c r="L131" i="2"/>
  <c r="J131" i="2"/>
  <c r="P131" i="2"/>
  <c r="B132" i="2"/>
  <c r="H132" i="2"/>
  <c r="L132" i="2"/>
  <c r="J132" i="2"/>
  <c r="P132" i="2"/>
  <c r="B133" i="2"/>
  <c r="H133" i="2"/>
  <c r="L133" i="2"/>
  <c r="J133" i="2"/>
  <c r="P133" i="2"/>
  <c r="B134" i="2"/>
  <c r="H134" i="2"/>
  <c r="L134" i="2"/>
  <c r="J134" i="2"/>
  <c r="P134" i="2"/>
  <c r="B135" i="2"/>
  <c r="H135" i="2"/>
  <c r="L135" i="2"/>
  <c r="J135" i="2"/>
  <c r="P135" i="2"/>
  <c r="B136" i="2"/>
  <c r="H136" i="2"/>
  <c r="L136" i="2"/>
  <c r="J136" i="2"/>
  <c r="P136" i="2"/>
  <c r="B137" i="2"/>
  <c r="H137" i="2"/>
  <c r="L137" i="2"/>
  <c r="J137" i="2"/>
  <c r="P137" i="2"/>
  <c r="B138" i="2"/>
  <c r="H138" i="2"/>
  <c r="L138" i="2"/>
  <c r="J138" i="2"/>
  <c r="P138" i="2"/>
  <c r="B139" i="2"/>
  <c r="H139" i="2"/>
  <c r="L139" i="2"/>
  <c r="J139" i="2"/>
  <c r="P139" i="2"/>
  <c r="B140" i="2"/>
  <c r="H140" i="2"/>
  <c r="L140" i="2"/>
  <c r="J140" i="2"/>
  <c r="P140" i="2"/>
  <c r="B141" i="2"/>
  <c r="H141" i="2"/>
  <c r="L141" i="2"/>
  <c r="J141" i="2"/>
  <c r="P141" i="2"/>
  <c r="B142" i="2"/>
  <c r="H142" i="2"/>
  <c r="L142" i="2"/>
  <c r="J142" i="2"/>
  <c r="P142" i="2"/>
  <c r="B143" i="2"/>
  <c r="H143" i="2"/>
  <c r="L143" i="2"/>
  <c r="J143" i="2"/>
  <c r="P143" i="2"/>
  <c r="B144" i="2"/>
  <c r="H144" i="2"/>
  <c r="L144" i="2"/>
  <c r="J144" i="2"/>
  <c r="P144" i="2"/>
  <c r="B145" i="2"/>
  <c r="H145" i="2"/>
  <c r="L145" i="2"/>
  <c r="J145" i="2"/>
  <c r="P145" i="2"/>
  <c r="B146" i="2"/>
  <c r="H146" i="2"/>
  <c r="L146" i="2"/>
  <c r="J146" i="2"/>
  <c r="P146" i="2"/>
  <c r="B147" i="2"/>
  <c r="H147" i="2"/>
  <c r="L147" i="2"/>
  <c r="J147" i="2"/>
  <c r="P147" i="2"/>
  <c r="B148" i="2"/>
  <c r="H148" i="2"/>
  <c r="L148" i="2"/>
  <c r="J148" i="2"/>
  <c r="P148" i="2"/>
  <c r="B149" i="2"/>
  <c r="H149" i="2"/>
  <c r="L149" i="2"/>
  <c r="J149" i="2"/>
  <c r="P149" i="2"/>
  <c r="B150" i="2"/>
  <c r="H150" i="2"/>
  <c r="L150" i="2"/>
  <c r="J150" i="2"/>
  <c r="P150" i="2"/>
  <c r="B151" i="2"/>
  <c r="H151" i="2"/>
  <c r="L151" i="2"/>
  <c r="J151" i="2"/>
  <c r="P151" i="2"/>
  <c r="B152" i="2"/>
  <c r="H152" i="2"/>
  <c r="L152" i="2"/>
  <c r="J152" i="2"/>
  <c r="P152" i="2"/>
  <c r="B153" i="2"/>
  <c r="H153" i="2"/>
  <c r="L153" i="2"/>
  <c r="J153" i="2"/>
  <c r="P153" i="2"/>
  <c r="B154" i="2"/>
  <c r="H154" i="2"/>
  <c r="L154" i="2"/>
  <c r="J154" i="2"/>
  <c r="P154" i="2"/>
  <c r="B155" i="2"/>
  <c r="H155" i="2"/>
  <c r="L155" i="2"/>
  <c r="J155" i="2"/>
  <c r="P155" i="2"/>
  <c r="B156" i="2"/>
  <c r="H156" i="2"/>
  <c r="L156" i="2"/>
  <c r="J156" i="2"/>
  <c r="P156" i="2"/>
  <c r="B157" i="2"/>
  <c r="H157" i="2"/>
  <c r="L157" i="2"/>
  <c r="J157" i="2"/>
  <c r="P157" i="2"/>
  <c r="B158" i="2"/>
  <c r="H158" i="2"/>
  <c r="L158" i="2"/>
  <c r="J158" i="2"/>
  <c r="P158" i="2"/>
  <c r="B159" i="2"/>
  <c r="H159" i="2"/>
  <c r="L159" i="2"/>
  <c r="J159" i="2"/>
  <c r="P159" i="2"/>
  <c r="B160" i="2"/>
  <c r="H160" i="2"/>
  <c r="L160" i="2"/>
  <c r="J160" i="2"/>
  <c r="P160" i="2"/>
  <c r="B161" i="2"/>
  <c r="H161" i="2"/>
  <c r="L161" i="2"/>
  <c r="J161" i="2"/>
  <c r="P161" i="2"/>
  <c r="B162" i="2"/>
  <c r="H162" i="2"/>
  <c r="L162" i="2"/>
  <c r="J162" i="2"/>
  <c r="P162" i="2"/>
  <c r="B163" i="2"/>
  <c r="H163" i="2"/>
  <c r="L163" i="2"/>
  <c r="J163" i="2"/>
  <c r="P163" i="2"/>
  <c r="B164" i="2"/>
  <c r="H164" i="2"/>
  <c r="L164" i="2"/>
  <c r="J164" i="2"/>
  <c r="P164" i="2"/>
  <c r="B165" i="2"/>
  <c r="H165" i="2"/>
  <c r="L165" i="2"/>
  <c r="J165" i="2"/>
  <c r="P165" i="2"/>
  <c r="B166" i="2"/>
  <c r="H166" i="2"/>
  <c r="L166" i="2"/>
  <c r="J166" i="2"/>
  <c r="P166" i="2"/>
  <c r="B167" i="2"/>
  <c r="H167" i="2"/>
  <c r="L167" i="2"/>
  <c r="J167" i="2"/>
  <c r="P167" i="2"/>
  <c r="B168" i="2"/>
  <c r="H168" i="2"/>
  <c r="L168" i="2"/>
  <c r="J168" i="2"/>
  <c r="P168" i="2"/>
  <c r="B169" i="2"/>
  <c r="H169" i="2"/>
  <c r="L169" i="2"/>
  <c r="J169" i="2"/>
  <c r="P169" i="2"/>
  <c r="B170" i="2"/>
  <c r="H170" i="2"/>
  <c r="L170" i="2"/>
  <c r="J170" i="2"/>
  <c r="P170" i="2"/>
  <c r="B171" i="2"/>
  <c r="H171" i="2"/>
  <c r="L171" i="2"/>
  <c r="J171" i="2"/>
  <c r="P171" i="2"/>
  <c r="B172" i="2"/>
  <c r="H172" i="2"/>
  <c r="L172" i="2"/>
  <c r="J172" i="2"/>
  <c r="P172" i="2"/>
  <c r="B173" i="2"/>
  <c r="H173" i="2"/>
  <c r="L173" i="2"/>
  <c r="J173" i="2"/>
  <c r="P173" i="2"/>
  <c r="B174" i="2"/>
  <c r="H174" i="2"/>
  <c r="L174" i="2"/>
  <c r="J174" i="2"/>
  <c r="P174" i="2"/>
  <c r="B175" i="2"/>
  <c r="H175" i="2"/>
  <c r="L175" i="2"/>
  <c r="J175" i="2"/>
  <c r="P175" i="2"/>
  <c r="B176" i="2"/>
  <c r="H176" i="2"/>
  <c r="L176" i="2"/>
  <c r="J176" i="2"/>
  <c r="P176" i="2"/>
  <c r="B177" i="2"/>
  <c r="H177" i="2"/>
  <c r="L177" i="2"/>
  <c r="J177" i="2"/>
  <c r="P177" i="2"/>
  <c r="B178" i="2"/>
  <c r="H178" i="2"/>
  <c r="L178" i="2"/>
  <c r="J178" i="2"/>
  <c r="P178" i="2"/>
  <c r="B179" i="2"/>
  <c r="H179" i="2"/>
  <c r="L179" i="2"/>
  <c r="J179" i="2"/>
  <c r="P179" i="2"/>
  <c r="B180" i="2"/>
  <c r="H180" i="2"/>
  <c r="L180" i="2"/>
  <c r="J180" i="2"/>
  <c r="P180" i="2"/>
  <c r="B181" i="2"/>
  <c r="H181" i="2"/>
  <c r="L181" i="2"/>
  <c r="J181" i="2"/>
  <c r="P181" i="2"/>
  <c r="B182" i="2"/>
  <c r="H182" i="2"/>
  <c r="L182" i="2"/>
  <c r="J182" i="2"/>
  <c r="P182" i="2"/>
  <c r="B183" i="2"/>
  <c r="H183" i="2"/>
  <c r="L183" i="2"/>
  <c r="J183" i="2"/>
  <c r="P183" i="2"/>
  <c r="B184" i="2"/>
  <c r="H184" i="2"/>
  <c r="L184" i="2"/>
  <c r="J184" i="2"/>
  <c r="P184" i="2"/>
  <c r="B185" i="2"/>
  <c r="H185" i="2"/>
  <c r="L185" i="2"/>
  <c r="J185" i="2"/>
  <c r="P185" i="2"/>
  <c r="B186" i="2"/>
  <c r="H186" i="2"/>
  <c r="L186" i="2"/>
  <c r="J186" i="2"/>
  <c r="P186" i="2"/>
  <c r="B187" i="2"/>
  <c r="H187" i="2"/>
  <c r="L187" i="2"/>
  <c r="J187" i="2"/>
  <c r="P187" i="2"/>
  <c r="B188" i="2"/>
  <c r="H188" i="2"/>
  <c r="L188" i="2"/>
  <c r="J188" i="2"/>
  <c r="P188" i="2"/>
  <c r="B189" i="2"/>
  <c r="H189" i="2"/>
  <c r="L189" i="2"/>
  <c r="J189" i="2"/>
  <c r="P189" i="2"/>
  <c r="B190" i="2"/>
  <c r="H190" i="2"/>
  <c r="L190" i="2"/>
  <c r="J190" i="2"/>
  <c r="P190" i="2"/>
  <c r="B191" i="2"/>
  <c r="H191" i="2"/>
  <c r="L191" i="2"/>
  <c r="J191" i="2"/>
  <c r="P191" i="2"/>
  <c r="B192" i="2"/>
  <c r="H192" i="2"/>
  <c r="L192" i="2"/>
  <c r="J192" i="2"/>
  <c r="P192" i="2"/>
  <c r="B193" i="2"/>
  <c r="H193" i="2"/>
  <c r="L193" i="2"/>
  <c r="J193" i="2"/>
  <c r="P193" i="2"/>
  <c r="B194" i="2"/>
  <c r="H194" i="2"/>
  <c r="L194" i="2"/>
  <c r="J194" i="2"/>
  <c r="P194" i="2"/>
  <c r="B195" i="2"/>
  <c r="H195" i="2"/>
  <c r="L195" i="2"/>
  <c r="J195" i="2"/>
  <c r="P195" i="2"/>
  <c r="B196" i="2"/>
  <c r="H196" i="2"/>
  <c r="L196" i="2"/>
  <c r="J196" i="2"/>
  <c r="P196" i="2"/>
  <c r="B197" i="2"/>
  <c r="H197" i="2"/>
  <c r="L197" i="2"/>
  <c r="J197" i="2"/>
  <c r="P197" i="2"/>
  <c r="B198" i="2"/>
  <c r="H198" i="2"/>
  <c r="L198" i="2"/>
  <c r="J198" i="2"/>
  <c r="P198" i="2"/>
  <c r="B199" i="2"/>
  <c r="H199" i="2"/>
  <c r="L199" i="2"/>
  <c r="J199" i="2"/>
  <c r="P199" i="2"/>
  <c r="B200" i="2"/>
  <c r="H200" i="2"/>
  <c r="L200" i="2"/>
  <c r="J200" i="2"/>
  <c r="P200" i="2"/>
  <c r="B201" i="2"/>
  <c r="H201" i="2"/>
  <c r="L201" i="2"/>
  <c r="J201" i="2"/>
  <c r="P201" i="2"/>
  <c r="B202" i="2"/>
  <c r="H202" i="2"/>
  <c r="L202" i="2"/>
  <c r="J202" i="2"/>
  <c r="P202" i="2"/>
  <c r="B203" i="2"/>
  <c r="H203" i="2"/>
  <c r="L203" i="2"/>
  <c r="J203" i="2"/>
  <c r="P203" i="2"/>
  <c r="B204" i="2"/>
  <c r="H204" i="2"/>
  <c r="L204" i="2"/>
  <c r="J204" i="2"/>
  <c r="P204" i="2"/>
  <c r="B205" i="2"/>
  <c r="H205" i="2"/>
  <c r="L205" i="2"/>
  <c r="J205" i="2"/>
  <c r="P205" i="2"/>
  <c r="B206" i="2"/>
  <c r="H206" i="2"/>
  <c r="L206" i="2"/>
  <c r="J206" i="2"/>
  <c r="P206" i="2"/>
  <c r="B207" i="2"/>
  <c r="H207" i="2"/>
  <c r="L207" i="2"/>
  <c r="J207" i="2"/>
  <c r="P207" i="2"/>
  <c r="B208" i="2"/>
  <c r="H208" i="2"/>
  <c r="L208" i="2"/>
  <c r="J208" i="2"/>
  <c r="P208" i="2"/>
  <c r="B209" i="2"/>
  <c r="H209" i="2"/>
  <c r="L209" i="2"/>
  <c r="J209" i="2"/>
  <c r="P209" i="2"/>
  <c r="B210" i="2"/>
  <c r="H210" i="2"/>
  <c r="L210" i="2"/>
  <c r="J210" i="2"/>
  <c r="P210" i="2"/>
  <c r="B211" i="2"/>
  <c r="H211" i="2"/>
  <c r="L211" i="2"/>
  <c r="J211" i="2"/>
  <c r="P211" i="2"/>
  <c r="B212" i="2"/>
  <c r="H212" i="2"/>
  <c r="L212" i="2"/>
  <c r="J212" i="2"/>
  <c r="P212" i="2"/>
  <c r="B213" i="2"/>
  <c r="H213" i="2"/>
  <c r="L213" i="2"/>
  <c r="J213" i="2"/>
  <c r="P213" i="2"/>
  <c r="B214" i="2"/>
  <c r="H214" i="2"/>
  <c r="L214" i="2"/>
  <c r="J214" i="2"/>
  <c r="P214" i="2"/>
  <c r="B215" i="2"/>
  <c r="H215" i="2"/>
  <c r="L215" i="2"/>
  <c r="J215" i="2"/>
  <c r="P215" i="2"/>
  <c r="B216" i="2"/>
  <c r="H216" i="2"/>
  <c r="L216" i="2"/>
  <c r="J216" i="2"/>
  <c r="P216" i="2"/>
  <c r="B217" i="2"/>
  <c r="H217" i="2"/>
  <c r="L217" i="2"/>
  <c r="J217" i="2"/>
  <c r="P217" i="2"/>
  <c r="B218" i="2"/>
  <c r="H218" i="2"/>
  <c r="L218" i="2"/>
  <c r="J218" i="2"/>
  <c r="P218" i="2"/>
  <c r="B219" i="2"/>
  <c r="H219" i="2"/>
  <c r="L219" i="2"/>
  <c r="J219" i="2"/>
  <c r="P219" i="2"/>
  <c r="B220" i="2"/>
  <c r="H220" i="2"/>
  <c r="L220" i="2"/>
  <c r="J220" i="2"/>
  <c r="P220" i="2"/>
  <c r="B221" i="2"/>
  <c r="H221" i="2"/>
  <c r="L221" i="2"/>
  <c r="J221" i="2"/>
  <c r="P221" i="2"/>
  <c r="B222" i="2"/>
  <c r="H222" i="2"/>
  <c r="L222" i="2"/>
  <c r="J222" i="2"/>
  <c r="P222" i="2"/>
  <c r="B223" i="2"/>
  <c r="H223" i="2"/>
  <c r="L223" i="2"/>
  <c r="J223" i="2"/>
  <c r="P223" i="2"/>
  <c r="B224" i="2"/>
  <c r="H224" i="2"/>
  <c r="L224" i="2"/>
  <c r="J224" i="2"/>
  <c r="P224" i="2"/>
  <c r="B225" i="2"/>
  <c r="H225" i="2"/>
  <c r="L225" i="2"/>
  <c r="J225" i="2"/>
  <c r="P225" i="2"/>
  <c r="B226" i="2"/>
  <c r="H226" i="2"/>
  <c r="L226" i="2"/>
  <c r="J226" i="2"/>
  <c r="P226" i="2"/>
  <c r="B227" i="2"/>
  <c r="H227" i="2"/>
  <c r="L227" i="2"/>
  <c r="J227" i="2"/>
  <c r="P227" i="2"/>
  <c r="B228" i="2"/>
  <c r="H228" i="2"/>
  <c r="L228" i="2"/>
  <c r="J228" i="2"/>
  <c r="P228" i="2"/>
  <c r="B229" i="2"/>
  <c r="H229" i="2"/>
  <c r="L229" i="2"/>
  <c r="J229" i="2"/>
  <c r="P229" i="2"/>
  <c r="B230" i="2"/>
  <c r="H230" i="2"/>
  <c r="L230" i="2"/>
  <c r="J230" i="2"/>
  <c r="P230" i="2"/>
  <c r="B231" i="2"/>
  <c r="H231" i="2"/>
  <c r="L231" i="2"/>
  <c r="J231" i="2"/>
  <c r="P231" i="2"/>
  <c r="B232" i="2"/>
  <c r="H232" i="2"/>
  <c r="L232" i="2"/>
  <c r="J232" i="2"/>
  <c r="P232" i="2"/>
  <c r="B233" i="2"/>
  <c r="H233" i="2"/>
  <c r="L233" i="2"/>
  <c r="J233" i="2"/>
  <c r="P233" i="2"/>
  <c r="B234" i="2"/>
  <c r="H234" i="2"/>
  <c r="L234" i="2"/>
  <c r="J234" i="2"/>
  <c r="P234" i="2"/>
  <c r="B235" i="2"/>
  <c r="H235" i="2"/>
  <c r="L235" i="2"/>
  <c r="J235" i="2"/>
  <c r="P235" i="2"/>
  <c r="B236" i="2"/>
  <c r="H236" i="2"/>
  <c r="L236" i="2"/>
  <c r="J236" i="2"/>
  <c r="P236" i="2"/>
  <c r="B24" i="2"/>
  <c r="B26" i="2"/>
  <c r="W31" i="2"/>
  <c r="B13" i="2"/>
  <c r="B14" i="2"/>
  <c r="B15" i="2"/>
  <c r="G33" i="2"/>
  <c r="K33" i="2"/>
  <c r="I33" i="2"/>
  <c r="O33" i="2"/>
  <c r="G34" i="2"/>
  <c r="K34" i="2"/>
  <c r="I34" i="2"/>
  <c r="O34" i="2"/>
  <c r="G35" i="2"/>
  <c r="K35" i="2"/>
  <c r="I35" i="2"/>
  <c r="O35" i="2"/>
  <c r="G36" i="2"/>
  <c r="K36" i="2"/>
  <c r="I36" i="2"/>
  <c r="O36" i="2"/>
  <c r="G37" i="2"/>
  <c r="K37" i="2"/>
  <c r="I37" i="2"/>
  <c r="O37" i="2"/>
  <c r="G38" i="2"/>
  <c r="K38" i="2"/>
  <c r="I38" i="2"/>
  <c r="O38" i="2"/>
  <c r="G39" i="2"/>
  <c r="K39" i="2"/>
  <c r="I39" i="2"/>
  <c r="O39" i="2"/>
  <c r="G40" i="2"/>
  <c r="K40" i="2"/>
  <c r="I40" i="2"/>
  <c r="O40" i="2"/>
  <c r="G41" i="2"/>
  <c r="K41" i="2"/>
  <c r="I41" i="2"/>
  <c r="O41" i="2"/>
  <c r="G42" i="2"/>
  <c r="K42" i="2"/>
  <c r="I42" i="2"/>
  <c r="O42" i="2"/>
  <c r="G43" i="2"/>
  <c r="K43" i="2"/>
  <c r="I43" i="2"/>
  <c r="O43" i="2"/>
  <c r="G44" i="2"/>
  <c r="K44" i="2"/>
  <c r="I44" i="2"/>
  <c r="O44" i="2"/>
  <c r="G45" i="2"/>
  <c r="K45" i="2"/>
  <c r="I45" i="2"/>
  <c r="O45" i="2"/>
  <c r="G46" i="2"/>
  <c r="K46" i="2"/>
  <c r="I46" i="2"/>
  <c r="O46" i="2"/>
  <c r="G47" i="2"/>
  <c r="K47" i="2"/>
  <c r="I47" i="2"/>
  <c r="O47" i="2"/>
  <c r="G48" i="2"/>
  <c r="K48" i="2"/>
  <c r="I48" i="2"/>
  <c r="O48" i="2"/>
  <c r="G49" i="2"/>
  <c r="K49" i="2"/>
  <c r="I49" i="2"/>
  <c r="O49" i="2"/>
  <c r="G50" i="2"/>
  <c r="K50" i="2"/>
  <c r="I50" i="2"/>
  <c r="O50" i="2"/>
  <c r="G51" i="2"/>
  <c r="K51" i="2"/>
  <c r="I51" i="2"/>
  <c r="O51" i="2"/>
  <c r="G52" i="2"/>
  <c r="K52" i="2"/>
  <c r="I52" i="2"/>
  <c r="O52" i="2"/>
  <c r="G53" i="2"/>
  <c r="K53" i="2"/>
  <c r="I53" i="2"/>
  <c r="O53" i="2"/>
  <c r="G54" i="2"/>
  <c r="K54" i="2"/>
  <c r="I54" i="2"/>
  <c r="O54" i="2"/>
  <c r="G55" i="2"/>
  <c r="K55" i="2"/>
  <c r="I55" i="2"/>
  <c r="O55" i="2"/>
  <c r="G56" i="2"/>
  <c r="K56" i="2"/>
  <c r="I56" i="2"/>
  <c r="O56" i="2"/>
  <c r="G57" i="2"/>
  <c r="K57" i="2"/>
  <c r="I57" i="2"/>
  <c r="O57" i="2"/>
  <c r="G58" i="2"/>
  <c r="K58" i="2"/>
  <c r="I58" i="2"/>
  <c r="O58" i="2"/>
  <c r="G59" i="2"/>
  <c r="K59" i="2"/>
  <c r="I59" i="2"/>
  <c r="O59" i="2"/>
  <c r="G60" i="2"/>
  <c r="K60" i="2"/>
  <c r="I60" i="2"/>
  <c r="O60" i="2"/>
  <c r="G61" i="2"/>
  <c r="K61" i="2"/>
  <c r="I61" i="2"/>
  <c r="O61" i="2"/>
  <c r="G62" i="2"/>
  <c r="K62" i="2"/>
  <c r="I62" i="2"/>
  <c r="O62" i="2"/>
  <c r="G63" i="2"/>
  <c r="K63" i="2"/>
  <c r="I63" i="2"/>
  <c r="O63" i="2"/>
  <c r="G64" i="2"/>
  <c r="K64" i="2"/>
  <c r="I64" i="2"/>
  <c r="O64" i="2"/>
  <c r="G65" i="2"/>
  <c r="K65" i="2"/>
  <c r="I65" i="2"/>
  <c r="O65" i="2"/>
  <c r="G66" i="2"/>
  <c r="K66" i="2"/>
  <c r="I66" i="2"/>
  <c r="O66" i="2"/>
  <c r="G67" i="2"/>
  <c r="K67" i="2"/>
  <c r="I67" i="2"/>
  <c r="O67" i="2"/>
  <c r="G68" i="2"/>
  <c r="K68" i="2"/>
  <c r="I68" i="2"/>
  <c r="O68" i="2"/>
  <c r="G69" i="2"/>
  <c r="K69" i="2"/>
  <c r="I69" i="2"/>
  <c r="O69" i="2"/>
  <c r="G70" i="2"/>
  <c r="K70" i="2"/>
  <c r="I70" i="2"/>
  <c r="O70" i="2"/>
  <c r="G71" i="2"/>
  <c r="K71" i="2"/>
  <c r="I71" i="2"/>
  <c r="O71" i="2"/>
  <c r="G72" i="2"/>
  <c r="K72" i="2"/>
  <c r="I72" i="2"/>
  <c r="O72" i="2"/>
  <c r="G73" i="2"/>
  <c r="K73" i="2"/>
  <c r="I73" i="2"/>
  <c r="O73" i="2"/>
  <c r="G74" i="2"/>
  <c r="K74" i="2"/>
  <c r="I74" i="2"/>
  <c r="O74" i="2"/>
  <c r="G75" i="2"/>
  <c r="K75" i="2"/>
  <c r="I75" i="2"/>
  <c r="O75" i="2"/>
  <c r="G76" i="2"/>
  <c r="K76" i="2"/>
  <c r="I76" i="2"/>
  <c r="O76" i="2"/>
  <c r="G77" i="2"/>
  <c r="K77" i="2"/>
  <c r="I77" i="2"/>
  <c r="O77" i="2"/>
  <c r="G78" i="2"/>
  <c r="K78" i="2"/>
  <c r="I78" i="2"/>
  <c r="O78" i="2"/>
  <c r="G79" i="2"/>
  <c r="K79" i="2"/>
  <c r="I79" i="2"/>
  <c r="O79" i="2"/>
  <c r="G80" i="2"/>
  <c r="K80" i="2"/>
  <c r="I80" i="2"/>
  <c r="O80" i="2"/>
  <c r="G81" i="2"/>
  <c r="K81" i="2"/>
  <c r="I81" i="2"/>
  <c r="O81" i="2"/>
  <c r="G82" i="2"/>
  <c r="K82" i="2"/>
  <c r="I82" i="2"/>
  <c r="O82" i="2"/>
  <c r="G83" i="2"/>
  <c r="K83" i="2"/>
  <c r="I83" i="2"/>
  <c r="O83" i="2"/>
  <c r="G84" i="2"/>
  <c r="K84" i="2"/>
  <c r="I84" i="2"/>
  <c r="O84" i="2"/>
  <c r="G85" i="2"/>
  <c r="K85" i="2"/>
  <c r="I85" i="2"/>
  <c r="O85" i="2"/>
  <c r="G86" i="2"/>
  <c r="K86" i="2"/>
  <c r="I86" i="2"/>
  <c r="O86" i="2"/>
  <c r="G87" i="2"/>
  <c r="K87" i="2"/>
  <c r="I87" i="2"/>
  <c r="O87" i="2"/>
  <c r="G88" i="2"/>
  <c r="K88" i="2"/>
  <c r="I88" i="2"/>
  <c r="O88" i="2"/>
  <c r="G89" i="2"/>
  <c r="K89" i="2"/>
  <c r="I89" i="2"/>
  <c r="O89" i="2"/>
  <c r="G90" i="2"/>
  <c r="K90" i="2"/>
  <c r="I90" i="2"/>
  <c r="O90" i="2"/>
  <c r="G91" i="2"/>
  <c r="K91" i="2"/>
  <c r="I91" i="2"/>
  <c r="O91" i="2"/>
  <c r="G92" i="2"/>
  <c r="K92" i="2"/>
  <c r="I92" i="2"/>
  <c r="O92" i="2"/>
  <c r="G93" i="2"/>
  <c r="K93" i="2"/>
  <c r="I93" i="2"/>
  <c r="O93" i="2"/>
  <c r="G94" i="2"/>
  <c r="K94" i="2"/>
  <c r="I94" i="2"/>
  <c r="O94" i="2"/>
  <c r="G95" i="2"/>
  <c r="K95" i="2"/>
  <c r="I95" i="2"/>
  <c r="O95" i="2"/>
  <c r="G96" i="2"/>
  <c r="K96" i="2"/>
  <c r="I96" i="2"/>
  <c r="O96" i="2"/>
  <c r="G97" i="2"/>
  <c r="K97" i="2"/>
  <c r="I97" i="2"/>
  <c r="O97" i="2"/>
  <c r="G98" i="2"/>
  <c r="K98" i="2"/>
  <c r="I98" i="2"/>
  <c r="O98" i="2"/>
  <c r="G99" i="2"/>
  <c r="K99" i="2"/>
  <c r="I99" i="2"/>
  <c r="O99" i="2"/>
  <c r="G100" i="2"/>
  <c r="K100" i="2"/>
  <c r="I100" i="2"/>
  <c r="O100" i="2"/>
  <c r="G101" i="2"/>
  <c r="K101" i="2"/>
  <c r="I101" i="2"/>
  <c r="O101" i="2"/>
  <c r="G102" i="2"/>
  <c r="K102" i="2"/>
  <c r="I102" i="2"/>
  <c r="O102" i="2"/>
  <c r="G103" i="2"/>
  <c r="K103" i="2"/>
  <c r="I103" i="2"/>
  <c r="O103" i="2"/>
  <c r="G104" i="2"/>
  <c r="K104" i="2"/>
  <c r="I104" i="2"/>
  <c r="O104" i="2"/>
  <c r="G105" i="2"/>
  <c r="K105" i="2"/>
  <c r="I105" i="2"/>
  <c r="O105" i="2"/>
  <c r="G106" i="2"/>
  <c r="K106" i="2"/>
  <c r="I106" i="2"/>
  <c r="O106" i="2"/>
  <c r="G107" i="2"/>
  <c r="K107" i="2"/>
  <c r="I107" i="2"/>
  <c r="O107" i="2"/>
  <c r="G108" i="2"/>
  <c r="K108" i="2"/>
  <c r="I108" i="2"/>
  <c r="O108" i="2"/>
  <c r="G109" i="2"/>
  <c r="K109" i="2"/>
  <c r="I109" i="2"/>
  <c r="O109" i="2"/>
  <c r="G110" i="2"/>
  <c r="K110" i="2"/>
  <c r="I110" i="2"/>
  <c r="O110" i="2"/>
  <c r="G111" i="2"/>
  <c r="K111" i="2"/>
  <c r="I111" i="2"/>
  <c r="O111" i="2"/>
  <c r="G112" i="2"/>
  <c r="K112" i="2"/>
  <c r="I112" i="2"/>
  <c r="O112" i="2"/>
  <c r="G113" i="2"/>
  <c r="K113" i="2"/>
  <c r="I113" i="2"/>
  <c r="O113" i="2"/>
  <c r="G114" i="2"/>
  <c r="K114" i="2"/>
  <c r="I114" i="2"/>
  <c r="O114" i="2"/>
  <c r="G115" i="2"/>
  <c r="K115" i="2"/>
  <c r="I115" i="2"/>
  <c r="O115" i="2"/>
  <c r="G116" i="2"/>
  <c r="K116" i="2"/>
  <c r="I116" i="2"/>
  <c r="O116" i="2"/>
  <c r="G117" i="2"/>
  <c r="K117" i="2"/>
  <c r="I117" i="2"/>
  <c r="O117" i="2"/>
  <c r="G118" i="2"/>
  <c r="K118" i="2"/>
  <c r="I118" i="2"/>
  <c r="O118" i="2"/>
  <c r="G119" i="2"/>
  <c r="K119" i="2"/>
  <c r="I119" i="2"/>
  <c r="O119" i="2"/>
  <c r="G120" i="2"/>
  <c r="K120" i="2"/>
  <c r="I120" i="2"/>
  <c r="O120" i="2"/>
  <c r="G121" i="2"/>
  <c r="K121" i="2"/>
  <c r="I121" i="2"/>
  <c r="O121" i="2"/>
  <c r="G122" i="2"/>
  <c r="K122" i="2"/>
  <c r="I122" i="2"/>
  <c r="O122" i="2"/>
  <c r="G123" i="2"/>
  <c r="K123" i="2"/>
  <c r="I123" i="2"/>
  <c r="O123" i="2"/>
  <c r="G124" i="2"/>
  <c r="K124" i="2"/>
  <c r="I124" i="2"/>
  <c r="O124" i="2"/>
  <c r="G125" i="2"/>
  <c r="K125" i="2"/>
  <c r="I125" i="2"/>
  <c r="O125" i="2"/>
  <c r="G126" i="2"/>
  <c r="K126" i="2"/>
  <c r="I126" i="2"/>
  <c r="O126" i="2"/>
  <c r="G127" i="2"/>
  <c r="K127" i="2"/>
  <c r="I127" i="2"/>
  <c r="O127" i="2"/>
  <c r="G128" i="2"/>
  <c r="K128" i="2"/>
  <c r="I128" i="2"/>
  <c r="O128" i="2"/>
  <c r="G129" i="2"/>
  <c r="K129" i="2"/>
  <c r="I129" i="2"/>
  <c r="O129" i="2"/>
  <c r="G130" i="2"/>
  <c r="K130" i="2"/>
  <c r="I130" i="2"/>
  <c r="O130" i="2"/>
  <c r="G131" i="2"/>
  <c r="K131" i="2"/>
  <c r="I131" i="2"/>
  <c r="O131" i="2"/>
  <c r="G132" i="2"/>
  <c r="K132" i="2"/>
  <c r="I132" i="2"/>
  <c r="O132" i="2"/>
  <c r="G133" i="2"/>
  <c r="K133" i="2"/>
  <c r="I133" i="2"/>
  <c r="O133" i="2"/>
  <c r="G134" i="2"/>
  <c r="K134" i="2"/>
  <c r="I134" i="2"/>
  <c r="O134" i="2"/>
  <c r="G135" i="2"/>
  <c r="K135" i="2"/>
  <c r="I135" i="2"/>
  <c r="O135" i="2"/>
  <c r="G136" i="2"/>
  <c r="K136" i="2"/>
  <c r="I136" i="2"/>
  <c r="O136" i="2"/>
  <c r="G137" i="2"/>
  <c r="K137" i="2"/>
  <c r="I137" i="2"/>
  <c r="O137" i="2"/>
  <c r="G138" i="2"/>
  <c r="K138" i="2"/>
  <c r="I138" i="2"/>
  <c r="O138" i="2"/>
  <c r="G139" i="2"/>
  <c r="K139" i="2"/>
  <c r="I139" i="2"/>
  <c r="O139" i="2"/>
  <c r="G140" i="2"/>
  <c r="K140" i="2"/>
  <c r="I140" i="2"/>
  <c r="O140" i="2"/>
  <c r="G141" i="2"/>
  <c r="K141" i="2"/>
  <c r="I141" i="2"/>
  <c r="O141" i="2"/>
  <c r="G142" i="2"/>
  <c r="K142" i="2"/>
  <c r="I142" i="2"/>
  <c r="O142" i="2"/>
  <c r="G143" i="2"/>
  <c r="K143" i="2"/>
  <c r="I143" i="2"/>
  <c r="O143" i="2"/>
  <c r="G144" i="2"/>
  <c r="K144" i="2"/>
  <c r="I144" i="2"/>
  <c r="O144" i="2"/>
  <c r="G145" i="2"/>
  <c r="K145" i="2"/>
  <c r="I145" i="2"/>
  <c r="O145" i="2"/>
  <c r="G146" i="2"/>
  <c r="K146" i="2"/>
  <c r="I146" i="2"/>
  <c r="O146" i="2"/>
  <c r="G147" i="2"/>
  <c r="K147" i="2"/>
  <c r="I147" i="2"/>
  <c r="O147" i="2"/>
  <c r="G148" i="2"/>
  <c r="K148" i="2"/>
  <c r="I148" i="2"/>
  <c r="O148" i="2"/>
  <c r="G149" i="2"/>
  <c r="K149" i="2"/>
  <c r="I149" i="2"/>
  <c r="O149" i="2"/>
  <c r="G150" i="2"/>
  <c r="K150" i="2"/>
  <c r="I150" i="2"/>
  <c r="O150" i="2"/>
  <c r="G151" i="2"/>
  <c r="K151" i="2"/>
  <c r="I151" i="2"/>
  <c r="O151" i="2"/>
  <c r="G152" i="2"/>
  <c r="K152" i="2"/>
  <c r="I152" i="2"/>
  <c r="O152" i="2"/>
  <c r="G153" i="2"/>
  <c r="K153" i="2"/>
  <c r="I153" i="2"/>
  <c r="O153" i="2"/>
  <c r="G154" i="2"/>
  <c r="K154" i="2"/>
  <c r="I154" i="2"/>
  <c r="O154" i="2"/>
  <c r="G155" i="2"/>
  <c r="K155" i="2"/>
  <c r="I155" i="2"/>
  <c r="O155" i="2"/>
  <c r="G156" i="2"/>
  <c r="K156" i="2"/>
  <c r="I156" i="2"/>
  <c r="O156" i="2"/>
  <c r="G157" i="2"/>
  <c r="K157" i="2"/>
  <c r="I157" i="2"/>
  <c r="O157" i="2"/>
  <c r="G158" i="2"/>
  <c r="K158" i="2"/>
  <c r="I158" i="2"/>
  <c r="O158" i="2"/>
  <c r="G159" i="2"/>
  <c r="K159" i="2"/>
  <c r="I159" i="2"/>
  <c r="O159" i="2"/>
  <c r="G160" i="2"/>
  <c r="K160" i="2"/>
  <c r="I160" i="2"/>
  <c r="O160" i="2"/>
  <c r="G161" i="2"/>
  <c r="K161" i="2"/>
  <c r="I161" i="2"/>
  <c r="O161" i="2"/>
  <c r="G162" i="2"/>
  <c r="K162" i="2"/>
  <c r="I162" i="2"/>
  <c r="O162" i="2"/>
  <c r="G163" i="2"/>
  <c r="K163" i="2"/>
  <c r="I163" i="2"/>
  <c r="O163" i="2"/>
  <c r="G164" i="2"/>
  <c r="K164" i="2"/>
  <c r="I164" i="2"/>
  <c r="O164" i="2"/>
  <c r="G165" i="2"/>
  <c r="K165" i="2"/>
  <c r="I165" i="2"/>
  <c r="O165" i="2"/>
  <c r="G166" i="2"/>
  <c r="K166" i="2"/>
  <c r="I166" i="2"/>
  <c r="O166" i="2"/>
  <c r="G167" i="2"/>
  <c r="K167" i="2"/>
  <c r="I167" i="2"/>
  <c r="O167" i="2"/>
  <c r="G168" i="2"/>
  <c r="K168" i="2"/>
  <c r="I168" i="2"/>
  <c r="O168" i="2"/>
  <c r="G169" i="2"/>
  <c r="K169" i="2"/>
  <c r="I169" i="2"/>
  <c r="O169" i="2"/>
  <c r="G170" i="2"/>
  <c r="K170" i="2"/>
  <c r="I170" i="2"/>
  <c r="O170" i="2"/>
  <c r="G171" i="2"/>
  <c r="K171" i="2"/>
  <c r="I171" i="2"/>
  <c r="O171" i="2"/>
  <c r="G172" i="2"/>
  <c r="K172" i="2"/>
  <c r="I172" i="2"/>
  <c r="O172" i="2"/>
  <c r="G173" i="2"/>
  <c r="K173" i="2"/>
  <c r="I173" i="2"/>
  <c r="O173" i="2"/>
  <c r="G174" i="2"/>
  <c r="K174" i="2"/>
  <c r="I174" i="2"/>
  <c r="O174" i="2"/>
  <c r="G175" i="2"/>
  <c r="K175" i="2"/>
  <c r="I175" i="2"/>
  <c r="O175" i="2"/>
  <c r="G176" i="2"/>
  <c r="K176" i="2"/>
  <c r="I176" i="2"/>
  <c r="O176" i="2"/>
  <c r="G177" i="2"/>
  <c r="K177" i="2"/>
  <c r="I177" i="2"/>
  <c r="O177" i="2"/>
  <c r="G178" i="2"/>
  <c r="K178" i="2"/>
  <c r="I178" i="2"/>
  <c r="O178" i="2"/>
  <c r="G179" i="2"/>
  <c r="K179" i="2"/>
  <c r="I179" i="2"/>
  <c r="O179" i="2"/>
  <c r="G180" i="2"/>
  <c r="K180" i="2"/>
  <c r="I180" i="2"/>
  <c r="O180" i="2"/>
  <c r="G181" i="2"/>
  <c r="K181" i="2"/>
  <c r="I181" i="2"/>
  <c r="O181" i="2"/>
  <c r="G182" i="2"/>
  <c r="K182" i="2"/>
  <c r="I182" i="2"/>
  <c r="O182" i="2"/>
  <c r="G183" i="2"/>
  <c r="K183" i="2"/>
  <c r="I183" i="2"/>
  <c r="O183" i="2"/>
  <c r="G184" i="2"/>
  <c r="K184" i="2"/>
  <c r="I184" i="2"/>
  <c r="O184" i="2"/>
  <c r="G185" i="2"/>
  <c r="K185" i="2"/>
  <c r="I185" i="2"/>
  <c r="O185" i="2"/>
  <c r="G186" i="2"/>
  <c r="K186" i="2"/>
  <c r="I186" i="2"/>
  <c r="O186" i="2"/>
  <c r="G187" i="2"/>
  <c r="K187" i="2"/>
  <c r="I187" i="2"/>
  <c r="O187" i="2"/>
  <c r="G188" i="2"/>
  <c r="K188" i="2"/>
  <c r="I188" i="2"/>
  <c r="O188" i="2"/>
  <c r="G189" i="2"/>
  <c r="K189" i="2"/>
  <c r="I189" i="2"/>
  <c r="O189" i="2"/>
  <c r="G190" i="2"/>
  <c r="K190" i="2"/>
  <c r="I190" i="2"/>
  <c r="O190" i="2"/>
  <c r="G191" i="2"/>
  <c r="K191" i="2"/>
  <c r="I191" i="2"/>
  <c r="O191" i="2"/>
  <c r="G192" i="2"/>
  <c r="K192" i="2"/>
  <c r="I192" i="2"/>
  <c r="O192" i="2"/>
  <c r="G193" i="2"/>
  <c r="K193" i="2"/>
  <c r="I193" i="2"/>
  <c r="O193" i="2"/>
  <c r="G194" i="2"/>
  <c r="K194" i="2"/>
  <c r="I194" i="2"/>
  <c r="O194" i="2"/>
  <c r="G195" i="2"/>
  <c r="K195" i="2"/>
  <c r="I195" i="2"/>
  <c r="O195" i="2"/>
  <c r="G196" i="2"/>
  <c r="K196" i="2"/>
  <c r="I196" i="2"/>
  <c r="O196" i="2"/>
  <c r="G197" i="2"/>
  <c r="K197" i="2"/>
  <c r="I197" i="2"/>
  <c r="O197" i="2"/>
  <c r="G198" i="2"/>
  <c r="K198" i="2"/>
  <c r="I198" i="2"/>
  <c r="O198" i="2"/>
  <c r="G199" i="2"/>
  <c r="K199" i="2"/>
  <c r="I199" i="2"/>
  <c r="O199" i="2"/>
  <c r="G200" i="2"/>
  <c r="K200" i="2"/>
  <c r="I200" i="2"/>
  <c r="O200" i="2"/>
  <c r="G201" i="2"/>
  <c r="K201" i="2"/>
  <c r="I201" i="2"/>
  <c r="O201" i="2"/>
  <c r="G202" i="2"/>
  <c r="K202" i="2"/>
  <c r="I202" i="2"/>
  <c r="O202" i="2"/>
  <c r="G203" i="2"/>
  <c r="K203" i="2"/>
  <c r="I203" i="2"/>
  <c r="O203" i="2"/>
  <c r="G204" i="2"/>
  <c r="K204" i="2"/>
  <c r="I204" i="2"/>
  <c r="O204" i="2"/>
  <c r="G205" i="2"/>
  <c r="K205" i="2"/>
  <c r="I205" i="2"/>
  <c r="O205" i="2"/>
  <c r="G206" i="2"/>
  <c r="K206" i="2"/>
  <c r="I206" i="2"/>
  <c r="O206" i="2"/>
  <c r="G207" i="2"/>
  <c r="K207" i="2"/>
  <c r="I207" i="2"/>
  <c r="O207" i="2"/>
  <c r="G208" i="2"/>
  <c r="K208" i="2"/>
  <c r="I208" i="2"/>
  <c r="O208" i="2"/>
  <c r="G209" i="2"/>
  <c r="K209" i="2"/>
  <c r="I209" i="2"/>
  <c r="O209" i="2"/>
  <c r="G210" i="2"/>
  <c r="K210" i="2"/>
  <c r="I210" i="2"/>
  <c r="O210" i="2"/>
  <c r="G211" i="2"/>
  <c r="K211" i="2"/>
  <c r="I211" i="2"/>
  <c r="O211" i="2"/>
  <c r="G212" i="2"/>
  <c r="K212" i="2"/>
  <c r="I212" i="2"/>
  <c r="O212" i="2"/>
  <c r="G213" i="2"/>
  <c r="K213" i="2"/>
  <c r="I213" i="2"/>
  <c r="O213" i="2"/>
  <c r="G214" i="2"/>
  <c r="K214" i="2"/>
  <c r="I214" i="2"/>
  <c r="O214" i="2"/>
  <c r="G215" i="2"/>
  <c r="K215" i="2"/>
  <c r="I215" i="2"/>
  <c r="O215" i="2"/>
  <c r="G216" i="2"/>
  <c r="K216" i="2"/>
  <c r="I216" i="2"/>
  <c r="O216" i="2"/>
  <c r="G217" i="2"/>
  <c r="K217" i="2"/>
  <c r="I217" i="2"/>
  <c r="O217" i="2"/>
  <c r="G218" i="2"/>
  <c r="K218" i="2"/>
  <c r="I218" i="2"/>
  <c r="O218" i="2"/>
  <c r="G219" i="2"/>
  <c r="K219" i="2"/>
  <c r="I219" i="2"/>
  <c r="O219" i="2"/>
  <c r="G220" i="2"/>
  <c r="K220" i="2"/>
  <c r="I220" i="2"/>
  <c r="O220" i="2"/>
  <c r="G221" i="2"/>
  <c r="K221" i="2"/>
  <c r="I221" i="2"/>
  <c r="O221" i="2"/>
  <c r="G222" i="2"/>
  <c r="K222" i="2"/>
  <c r="I222" i="2"/>
  <c r="O222" i="2"/>
  <c r="G223" i="2"/>
  <c r="K223" i="2"/>
  <c r="I223" i="2"/>
  <c r="O223" i="2"/>
  <c r="G224" i="2"/>
  <c r="K224" i="2"/>
  <c r="I224" i="2"/>
  <c r="O224" i="2"/>
  <c r="G225" i="2"/>
  <c r="K225" i="2"/>
  <c r="I225" i="2"/>
  <c r="O225" i="2"/>
  <c r="G226" i="2"/>
  <c r="K226" i="2"/>
  <c r="I226" i="2"/>
  <c r="O226" i="2"/>
  <c r="G227" i="2"/>
  <c r="K227" i="2"/>
  <c r="I227" i="2"/>
  <c r="O227" i="2"/>
  <c r="G228" i="2"/>
  <c r="K228" i="2"/>
  <c r="I228" i="2"/>
  <c r="O228" i="2"/>
  <c r="G229" i="2"/>
  <c r="K229" i="2"/>
  <c r="I229" i="2"/>
  <c r="O229" i="2"/>
  <c r="G230" i="2"/>
  <c r="K230" i="2"/>
  <c r="I230" i="2"/>
  <c r="O230" i="2"/>
  <c r="G231" i="2"/>
  <c r="K231" i="2"/>
  <c r="I231" i="2"/>
  <c r="O231" i="2"/>
  <c r="G232" i="2"/>
  <c r="K232" i="2"/>
  <c r="I232" i="2"/>
  <c r="O232" i="2"/>
  <c r="G233" i="2"/>
  <c r="K233" i="2"/>
  <c r="I233" i="2"/>
  <c r="O233" i="2"/>
  <c r="G234" i="2"/>
  <c r="K234" i="2"/>
  <c r="I234" i="2"/>
  <c r="O234" i="2"/>
  <c r="G235" i="2"/>
  <c r="K235" i="2"/>
  <c r="I235" i="2"/>
  <c r="O235" i="2"/>
  <c r="G236" i="2"/>
  <c r="K236" i="2"/>
  <c r="I236" i="2"/>
  <c r="O236" i="2"/>
  <c r="B23" i="2"/>
  <c r="B25" i="2"/>
  <c r="V31" i="2"/>
  <c r="U28" i="2"/>
  <c r="T16" i="2"/>
  <c r="I28" i="2"/>
  <c r="G28" i="2"/>
  <c r="K28" i="2"/>
  <c r="O28" i="2"/>
  <c r="W28" i="2"/>
  <c r="V28" i="2"/>
  <c r="E59" i="8"/>
  <c r="Q32" i="3"/>
  <c r="S32" i="3"/>
  <c r="T32" i="3"/>
  <c r="B18" i="3"/>
  <c r="C18" i="3"/>
  <c r="C15" i="3"/>
  <c r="Y32" i="3"/>
  <c r="Q33" i="3"/>
  <c r="S33" i="3"/>
  <c r="T33" i="3"/>
  <c r="Y33" i="3"/>
  <c r="Q34" i="3"/>
  <c r="S34" i="3"/>
  <c r="T34" i="3"/>
  <c r="Y34" i="3"/>
  <c r="Q35" i="3"/>
  <c r="S35" i="3"/>
  <c r="T35" i="3"/>
  <c r="Y35" i="3"/>
  <c r="Q36" i="3"/>
  <c r="S36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236" i="3"/>
  <c r="Y236" i="3"/>
  <c r="T237" i="3"/>
  <c r="Y237" i="3"/>
  <c r="B238" i="3"/>
  <c r="Q238" i="3"/>
  <c r="S238" i="3"/>
  <c r="T238" i="3"/>
  <c r="Y238" i="3"/>
  <c r="B239" i="3"/>
  <c r="Q239" i="3"/>
  <c r="S239" i="3"/>
  <c r="T239" i="3"/>
  <c r="Y239" i="3"/>
  <c r="B240" i="3"/>
  <c r="Q240" i="3"/>
  <c r="S240" i="3"/>
  <c r="T240" i="3"/>
  <c r="Y240" i="3"/>
  <c r="B241" i="3"/>
  <c r="Q241" i="3"/>
  <c r="S241" i="3"/>
  <c r="T241" i="3"/>
  <c r="Y241" i="3"/>
  <c r="Q31" i="3"/>
  <c r="S31" i="3"/>
  <c r="T31" i="3"/>
  <c r="Y31" i="3"/>
  <c r="H19" i="8"/>
  <c r="H20" i="8"/>
  <c r="H21" i="8"/>
  <c r="H22" i="8"/>
  <c r="H23" i="8"/>
  <c r="H18" i="8"/>
  <c r="E19" i="8"/>
  <c r="E20" i="8"/>
  <c r="E21" i="8"/>
  <c r="E22" i="8"/>
  <c r="E23" i="8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R31" i="3"/>
  <c r="U31" i="3"/>
  <c r="W31" i="3"/>
  <c r="V31" i="3"/>
  <c r="X31" i="3"/>
  <c r="Z31" i="3"/>
  <c r="R32" i="3"/>
  <c r="U32" i="3"/>
  <c r="W32" i="3"/>
  <c r="V32" i="3"/>
  <c r="X32" i="3"/>
  <c r="Z32" i="3"/>
  <c r="R33" i="3"/>
  <c r="U33" i="3"/>
  <c r="W33" i="3"/>
  <c r="V33" i="3"/>
  <c r="X33" i="3"/>
  <c r="Z33" i="3"/>
  <c r="R34" i="3"/>
  <c r="U34" i="3"/>
  <c r="W34" i="3"/>
  <c r="V34" i="3"/>
  <c r="X34" i="3"/>
  <c r="Z34" i="3"/>
  <c r="R35" i="3"/>
  <c r="U35" i="3"/>
  <c r="W35" i="3"/>
  <c r="V35" i="3"/>
  <c r="X35" i="3"/>
  <c r="Z35" i="3"/>
  <c r="R36" i="3"/>
  <c r="U36" i="3"/>
  <c r="W36" i="3"/>
  <c r="V36" i="3"/>
  <c r="X36" i="3"/>
  <c r="Z36" i="3"/>
  <c r="R238" i="3"/>
  <c r="U238" i="3"/>
  <c r="W238" i="3"/>
  <c r="V238" i="3"/>
  <c r="X238" i="3"/>
  <c r="Z238" i="3"/>
  <c r="R239" i="3"/>
  <c r="U239" i="3"/>
  <c r="W239" i="3"/>
  <c r="V239" i="3"/>
  <c r="X239" i="3"/>
  <c r="Z239" i="3"/>
  <c r="R240" i="3"/>
  <c r="U240" i="3"/>
  <c r="W240" i="3"/>
  <c r="V240" i="3"/>
  <c r="X240" i="3"/>
  <c r="Z240" i="3"/>
  <c r="R241" i="3"/>
  <c r="U241" i="3"/>
  <c r="W241" i="3"/>
  <c r="V241" i="3"/>
  <c r="X241" i="3"/>
  <c r="Z241" i="3"/>
  <c r="C24" i="3"/>
  <c r="C25" i="3"/>
  <c r="C31" i="3"/>
  <c r="E32" i="3"/>
  <c r="H32" i="3"/>
  <c r="J32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238" i="3"/>
  <c r="H238" i="3"/>
  <c r="J238" i="3"/>
  <c r="D238" i="3"/>
  <c r="C238" i="3"/>
  <c r="F238" i="3"/>
  <c r="I238" i="3"/>
  <c r="K238" i="3"/>
  <c r="M238" i="3"/>
  <c r="E239" i="3"/>
  <c r="H239" i="3"/>
  <c r="J239" i="3"/>
  <c r="D239" i="3"/>
  <c r="C239" i="3"/>
  <c r="F239" i="3"/>
  <c r="I239" i="3"/>
  <c r="K239" i="3"/>
  <c r="M239" i="3"/>
  <c r="E240" i="3"/>
  <c r="H240" i="3"/>
  <c r="J240" i="3"/>
  <c r="D240" i="3"/>
  <c r="C240" i="3"/>
  <c r="F240" i="3"/>
  <c r="I240" i="3"/>
  <c r="K240" i="3"/>
  <c r="M240" i="3"/>
  <c r="E241" i="3"/>
  <c r="H241" i="3"/>
  <c r="J241" i="3"/>
  <c r="D241" i="3"/>
  <c r="C241" i="3"/>
  <c r="F241" i="3"/>
  <c r="I241" i="3"/>
  <c r="K241" i="3"/>
  <c r="M241" i="3"/>
  <c r="B24" i="3"/>
  <c r="B25" i="3"/>
  <c r="G31" i="3"/>
  <c r="L31" i="3"/>
  <c r="N31" i="3"/>
  <c r="AA31" i="3"/>
  <c r="G32" i="3"/>
  <c r="L32" i="3"/>
  <c r="N32" i="3"/>
  <c r="AA32" i="3"/>
  <c r="G33" i="3"/>
  <c r="L33" i="3"/>
  <c r="N33" i="3"/>
  <c r="AA33" i="3"/>
  <c r="G34" i="3"/>
  <c r="L34" i="3"/>
  <c r="N34" i="3"/>
  <c r="AA34" i="3"/>
  <c r="G35" i="3"/>
  <c r="L35" i="3"/>
  <c r="N35" i="3"/>
  <c r="AA35" i="3"/>
  <c r="G36" i="3"/>
  <c r="L36" i="3"/>
  <c r="N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S28" i="6"/>
  <c r="N28" i="6"/>
  <c r="O28" i="6"/>
  <c r="R28" i="6"/>
  <c r="T28" i="6"/>
  <c r="V28" i="6"/>
  <c r="S29" i="6"/>
  <c r="N29" i="6"/>
  <c r="O29" i="6"/>
  <c r="R29" i="6"/>
  <c r="T29" i="6"/>
  <c r="V29" i="6"/>
  <c r="S30" i="6"/>
  <c r="N30" i="6"/>
  <c r="O30" i="6"/>
  <c r="R30" i="6"/>
  <c r="T30" i="6"/>
  <c r="V30" i="6"/>
  <c r="S31" i="6"/>
  <c r="N31" i="6"/>
  <c r="O31" i="6"/>
  <c r="R31" i="6"/>
  <c r="T31" i="6"/>
  <c r="V31" i="6"/>
  <c r="S32" i="6"/>
  <c r="N32" i="6"/>
  <c r="O32" i="6"/>
  <c r="R32" i="6"/>
  <c r="T32" i="6"/>
  <c r="V32" i="6"/>
  <c r="S33" i="6"/>
  <c r="N33" i="6"/>
  <c r="O33" i="6"/>
  <c r="R33" i="6"/>
  <c r="T33" i="6"/>
  <c r="V33" i="6"/>
  <c r="S235" i="6"/>
  <c r="N235" i="6"/>
  <c r="O235" i="6"/>
  <c r="R235" i="6"/>
  <c r="T235" i="6"/>
  <c r="V235" i="6"/>
  <c r="S236" i="6"/>
  <c r="N236" i="6"/>
  <c r="O236" i="6"/>
  <c r="R236" i="6"/>
  <c r="T236" i="6"/>
  <c r="V236" i="6"/>
  <c r="S237" i="6"/>
  <c r="N237" i="6"/>
  <c r="O237" i="6"/>
  <c r="R237" i="6"/>
  <c r="T237" i="6"/>
  <c r="V237" i="6"/>
  <c r="C24" i="6"/>
  <c r="C25" i="6"/>
  <c r="H28" i="6"/>
  <c r="C28" i="6"/>
  <c r="D28" i="6"/>
  <c r="G28" i="6"/>
  <c r="I28" i="6"/>
  <c r="K28" i="6"/>
  <c r="H29" i="6"/>
  <c r="C29" i="6"/>
  <c r="D29" i="6"/>
  <c r="G29" i="6"/>
  <c r="I29" i="6"/>
  <c r="K29" i="6"/>
  <c r="H30" i="6"/>
  <c r="C30" i="6"/>
  <c r="D30" i="6"/>
  <c r="G30" i="6"/>
  <c r="I30" i="6"/>
  <c r="K30" i="6"/>
  <c r="H31" i="6"/>
  <c r="C31" i="6"/>
  <c r="D31" i="6"/>
  <c r="G31" i="6"/>
  <c r="I31" i="6"/>
  <c r="K31" i="6"/>
  <c r="H32" i="6"/>
  <c r="C32" i="6"/>
  <c r="D32" i="6"/>
  <c r="G32" i="6"/>
  <c r="I32" i="6"/>
  <c r="K32" i="6"/>
  <c r="H33" i="6"/>
  <c r="C33" i="6"/>
  <c r="D33" i="6"/>
  <c r="G33" i="6"/>
  <c r="I33" i="6"/>
  <c r="K33" i="6"/>
  <c r="H235" i="6"/>
  <c r="C235" i="6"/>
  <c r="D235" i="6"/>
  <c r="G235" i="6"/>
  <c r="I235" i="6"/>
  <c r="K235" i="6"/>
  <c r="H236" i="6"/>
  <c r="C236" i="6"/>
  <c r="D236" i="6"/>
  <c r="G236" i="6"/>
  <c r="I236" i="6"/>
  <c r="K236" i="6"/>
  <c r="H237" i="6"/>
  <c r="C237" i="6"/>
  <c r="D237" i="6"/>
  <c r="G237" i="6"/>
  <c r="I237" i="6"/>
  <c r="K237" i="6"/>
  <c r="B24" i="6"/>
  <c r="B25" i="6"/>
  <c r="B19" i="6"/>
  <c r="C19" i="6"/>
  <c r="C16" i="6"/>
  <c r="E34" i="6"/>
  <c r="J34" i="6"/>
  <c r="L34" i="6"/>
  <c r="P34" i="6"/>
  <c r="U34" i="6"/>
  <c r="W34" i="6"/>
  <c r="E35" i="6"/>
  <c r="J35" i="6"/>
  <c r="L35" i="6"/>
  <c r="P35" i="6"/>
  <c r="U35" i="6"/>
  <c r="W35" i="6"/>
  <c r="E36" i="6"/>
  <c r="J36" i="6"/>
  <c r="L36" i="6"/>
  <c r="P36" i="6"/>
  <c r="U36" i="6"/>
  <c r="W36" i="6"/>
  <c r="E37" i="6"/>
  <c r="J37" i="6"/>
  <c r="L37" i="6"/>
  <c r="P37" i="6"/>
  <c r="U37" i="6"/>
  <c r="W37" i="6"/>
  <c r="E38" i="6"/>
  <c r="J38" i="6"/>
  <c r="L38" i="6"/>
  <c r="P38" i="6"/>
  <c r="U38" i="6"/>
  <c r="W38" i="6"/>
  <c r="E39" i="6"/>
  <c r="J39" i="6"/>
  <c r="L39" i="6"/>
  <c r="P39" i="6"/>
  <c r="U39" i="6"/>
  <c r="W39" i="6"/>
  <c r="E40" i="6"/>
  <c r="J40" i="6"/>
  <c r="L40" i="6"/>
  <c r="P40" i="6"/>
  <c r="U40" i="6"/>
  <c r="W40" i="6"/>
  <c r="E41" i="6"/>
  <c r="J41" i="6"/>
  <c r="L41" i="6"/>
  <c r="P41" i="6"/>
  <c r="U41" i="6"/>
  <c r="W41" i="6"/>
  <c r="E42" i="6"/>
  <c r="J42" i="6"/>
  <c r="L42" i="6"/>
  <c r="P42" i="6"/>
  <c r="U42" i="6"/>
  <c r="W42" i="6"/>
  <c r="E43" i="6"/>
  <c r="J43" i="6"/>
  <c r="L43" i="6"/>
  <c r="P43" i="6"/>
  <c r="U43" i="6"/>
  <c r="W43" i="6"/>
  <c r="E44" i="6"/>
  <c r="J44" i="6"/>
  <c r="L44" i="6"/>
  <c r="P44" i="6"/>
  <c r="U44" i="6"/>
  <c r="W44" i="6"/>
  <c r="E45" i="6"/>
  <c r="J45" i="6"/>
  <c r="L45" i="6"/>
  <c r="P45" i="6"/>
  <c r="U45" i="6"/>
  <c r="W45" i="6"/>
  <c r="E46" i="6"/>
  <c r="J46" i="6"/>
  <c r="L46" i="6"/>
  <c r="P46" i="6"/>
  <c r="U46" i="6"/>
  <c r="W46" i="6"/>
  <c r="E47" i="6"/>
  <c r="J47" i="6"/>
  <c r="L47" i="6"/>
  <c r="P47" i="6"/>
  <c r="U47" i="6"/>
  <c r="W47" i="6"/>
  <c r="E48" i="6"/>
  <c r="J48" i="6"/>
  <c r="L48" i="6"/>
  <c r="P48" i="6"/>
  <c r="U48" i="6"/>
  <c r="W48" i="6"/>
  <c r="E49" i="6"/>
  <c r="J49" i="6"/>
  <c r="L49" i="6"/>
  <c r="P49" i="6"/>
  <c r="U49" i="6"/>
  <c r="W49" i="6"/>
  <c r="E50" i="6"/>
  <c r="J50" i="6"/>
  <c r="L50" i="6"/>
  <c r="P50" i="6"/>
  <c r="U50" i="6"/>
  <c r="W50" i="6"/>
  <c r="E51" i="6"/>
  <c r="J51" i="6"/>
  <c r="L51" i="6"/>
  <c r="P51" i="6"/>
  <c r="U51" i="6"/>
  <c r="W51" i="6"/>
  <c r="E52" i="6"/>
  <c r="J52" i="6"/>
  <c r="L52" i="6"/>
  <c r="P52" i="6"/>
  <c r="U52" i="6"/>
  <c r="W52" i="6"/>
  <c r="E53" i="6"/>
  <c r="J53" i="6"/>
  <c r="L53" i="6"/>
  <c r="P53" i="6"/>
  <c r="U53" i="6"/>
  <c r="W53" i="6"/>
  <c r="E54" i="6"/>
  <c r="J54" i="6"/>
  <c r="L54" i="6"/>
  <c r="P54" i="6"/>
  <c r="U54" i="6"/>
  <c r="W54" i="6"/>
  <c r="E55" i="6"/>
  <c r="J55" i="6"/>
  <c r="L55" i="6"/>
  <c r="P55" i="6"/>
  <c r="U55" i="6"/>
  <c r="W55" i="6"/>
  <c r="E56" i="6"/>
  <c r="J56" i="6"/>
  <c r="L56" i="6"/>
  <c r="P56" i="6"/>
  <c r="U56" i="6"/>
  <c r="W56" i="6"/>
  <c r="E57" i="6"/>
  <c r="J57" i="6"/>
  <c r="L57" i="6"/>
  <c r="P57" i="6"/>
  <c r="U57" i="6"/>
  <c r="W57" i="6"/>
  <c r="E58" i="6"/>
  <c r="J58" i="6"/>
  <c r="L58" i="6"/>
  <c r="P58" i="6"/>
  <c r="U58" i="6"/>
  <c r="W58" i="6"/>
  <c r="E59" i="6"/>
  <c r="J59" i="6"/>
  <c r="L59" i="6"/>
  <c r="P59" i="6"/>
  <c r="U59" i="6"/>
  <c r="W59" i="6"/>
  <c r="E60" i="6"/>
  <c r="J60" i="6"/>
  <c r="L60" i="6"/>
  <c r="P60" i="6"/>
  <c r="U60" i="6"/>
  <c r="W60" i="6"/>
  <c r="E61" i="6"/>
  <c r="J61" i="6"/>
  <c r="L61" i="6"/>
  <c r="P61" i="6"/>
  <c r="U61" i="6"/>
  <c r="W61" i="6"/>
  <c r="E62" i="6"/>
  <c r="J62" i="6"/>
  <c r="L62" i="6"/>
  <c r="P62" i="6"/>
  <c r="U62" i="6"/>
  <c r="W62" i="6"/>
  <c r="E63" i="6"/>
  <c r="J63" i="6"/>
  <c r="L63" i="6"/>
  <c r="P63" i="6"/>
  <c r="U63" i="6"/>
  <c r="W63" i="6"/>
  <c r="E64" i="6"/>
  <c r="J64" i="6"/>
  <c r="L64" i="6"/>
  <c r="P64" i="6"/>
  <c r="U64" i="6"/>
  <c r="W64" i="6"/>
  <c r="E65" i="6"/>
  <c r="J65" i="6"/>
  <c r="L65" i="6"/>
  <c r="P65" i="6"/>
  <c r="U65" i="6"/>
  <c r="W65" i="6"/>
  <c r="E66" i="6"/>
  <c r="J66" i="6"/>
  <c r="L66" i="6"/>
  <c r="P66" i="6"/>
  <c r="U66" i="6"/>
  <c r="W66" i="6"/>
  <c r="E67" i="6"/>
  <c r="J67" i="6"/>
  <c r="L67" i="6"/>
  <c r="P67" i="6"/>
  <c r="U67" i="6"/>
  <c r="W67" i="6"/>
  <c r="E68" i="6"/>
  <c r="J68" i="6"/>
  <c r="L68" i="6"/>
  <c r="P68" i="6"/>
  <c r="U68" i="6"/>
  <c r="W68" i="6"/>
  <c r="E69" i="6"/>
  <c r="J69" i="6"/>
  <c r="L69" i="6"/>
  <c r="P69" i="6"/>
  <c r="U69" i="6"/>
  <c r="W69" i="6"/>
  <c r="E70" i="6"/>
  <c r="J70" i="6"/>
  <c r="L70" i="6"/>
  <c r="P70" i="6"/>
  <c r="U70" i="6"/>
  <c r="W70" i="6"/>
  <c r="E71" i="6"/>
  <c r="J71" i="6"/>
  <c r="L71" i="6"/>
  <c r="P71" i="6"/>
  <c r="U71" i="6"/>
  <c r="W71" i="6"/>
  <c r="E72" i="6"/>
  <c r="J72" i="6"/>
  <c r="L72" i="6"/>
  <c r="P72" i="6"/>
  <c r="U72" i="6"/>
  <c r="W72" i="6"/>
  <c r="E73" i="6"/>
  <c r="J73" i="6"/>
  <c r="L73" i="6"/>
  <c r="P73" i="6"/>
  <c r="U73" i="6"/>
  <c r="W73" i="6"/>
  <c r="E74" i="6"/>
  <c r="J74" i="6"/>
  <c r="L74" i="6"/>
  <c r="P74" i="6"/>
  <c r="U74" i="6"/>
  <c r="W74" i="6"/>
  <c r="E75" i="6"/>
  <c r="J75" i="6"/>
  <c r="L75" i="6"/>
  <c r="P75" i="6"/>
  <c r="U75" i="6"/>
  <c r="W75" i="6"/>
  <c r="E76" i="6"/>
  <c r="J76" i="6"/>
  <c r="L76" i="6"/>
  <c r="P76" i="6"/>
  <c r="U76" i="6"/>
  <c r="W76" i="6"/>
  <c r="E77" i="6"/>
  <c r="J77" i="6"/>
  <c r="L77" i="6"/>
  <c r="P77" i="6"/>
  <c r="U77" i="6"/>
  <c r="W77" i="6"/>
  <c r="E78" i="6"/>
  <c r="J78" i="6"/>
  <c r="L78" i="6"/>
  <c r="P78" i="6"/>
  <c r="U78" i="6"/>
  <c r="W78" i="6"/>
  <c r="E79" i="6"/>
  <c r="J79" i="6"/>
  <c r="L79" i="6"/>
  <c r="P79" i="6"/>
  <c r="U79" i="6"/>
  <c r="W79" i="6"/>
  <c r="E80" i="6"/>
  <c r="J80" i="6"/>
  <c r="L80" i="6"/>
  <c r="P80" i="6"/>
  <c r="U80" i="6"/>
  <c r="W80" i="6"/>
  <c r="E81" i="6"/>
  <c r="J81" i="6"/>
  <c r="L81" i="6"/>
  <c r="P81" i="6"/>
  <c r="U81" i="6"/>
  <c r="W81" i="6"/>
  <c r="E82" i="6"/>
  <c r="J82" i="6"/>
  <c r="L82" i="6"/>
  <c r="P82" i="6"/>
  <c r="U82" i="6"/>
  <c r="W82" i="6"/>
  <c r="E83" i="6"/>
  <c r="J83" i="6"/>
  <c r="L83" i="6"/>
  <c r="P83" i="6"/>
  <c r="U83" i="6"/>
  <c r="W83" i="6"/>
  <c r="E84" i="6"/>
  <c r="J84" i="6"/>
  <c r="L84" i="6"/>
  <c r="P84" i="6"/>
  <c r="U84" i="6"/>
  <c r="W84" i="6"/>
  <c r="E85" i="6"/>
  <c r="J85" i="6"/>
  <c r="L85" i="6"/>
  <c r="P85" i="6"/>
  <c r="U85" i="6"/>
  <c r="W85" i="6"/>
  <c r="E86" i="6"/>
  <c r="J86" i="6"/>
  <c r="L86" i="6"/>
  <c r="P86" i="6"/>
  <c r="U86" i="6"/>
  <c r="W86" i="6"/>
  <c r="E87" i="6"/>
  <c r="J87" i="6"/>
  <c r="L87" i="6"/>
  <c r="P87" i="6"/>
  <c r="U87" i="6"/>
  <c r="W87" i="6"/>
  <c r="E88" i="6"/>
  <c r="J88" i="6"/>
  <c r="L88" i="6"/>
  <c r="P88" i="6"/>
  <c r="U88" i="6"/>
  <c r="W88" i="6"/>
  <c r="E89" i="6"/>
  <c r="J89" i="6"/>
  <c r="L89" i="6"/>
  <c r="P89" i="6"/>
  <c r="U89" i="6"/>
  <c r="W89" i="6"/>
  <c r="E90" i="6"/>
  <c r="J90" i="6"/>
  <c r="L90" i="6"/>
  <c r="P90" i="6"/>
  <c r="U90" i="6"/>
  <c r="W90" i="6"/>
  <c r="E91" i="6"/>
  <c r="J91" i="6"/>
  <c r="L91" i="6"/>
  <c r="P91" i="6"/>
  <c r="U91" i="6"/>
  <c r="W91" i="6"/>
  <c r="E92" i="6"/>
  <c r="J92" i="6"/>
  <c r="L92" i="6"/>
  <c r="P92" i="6"/>
  <c r="U92" i="6"/>
  <c r="W92" i="6"/>
  <c r="E93" i="6"/>
  <c r="J93" i="6"/>
  <c r="L93" i="6"/>
  <c r="P93" i="6"/>
  <c r="U93" i="6"/>
  <c r="W93" i="6"/>
  <c r="E94" i="6"/>
  <c r="J94" i="6"/>
  <c r="L94" i="6"/>
  <c r="P94" i="6"/>
  <c r="U94" i="6"/>
  <c r="W94" i="6"/>
  <c r="E95" i="6"/>
  <c r="J95" i="6"/>
  <c r="L95" i="6"/>
  <c r="P95" i="6"/>
  <c r="U95" i="6"/>
  <c r="W95" i="6"/>
  <c r="E96" i="6"/>
  <c r="J96" i="6"/>
  <c r="L96" i="6"/>
  <c r="P96" i="6"/>
  <c r="U96" i="6"/>
  <c r="W96" i="6"/>
  <c r="E97" i="6"/>
  <c r="J97" i="6"/>
  <c r="L97" i="6"/>
  <c r="P97" i="6"/>
  <c r="U97" i="6"/>
  <c r="W97" i="6"/>
  <c r="E98" i="6"/>
  <c r="J98" i="6"/>
  <c r="L98" i="6"/>
  <c r="P98" i="6"/>
  <c r="U98" i="6"/>
  <c r="W98" i="6"/>
  <c r="E99" i="6"/>
  <c r="J99" i="6"/>
  <c r="L99" i="6"/>
  <c r="P99" i="6"/>
  <c r="U99" i="6"/>
  <c r="W99" i="6"/>
  <c r="E100" i="6"/>
  <c r="J100" i="6"/>
  <c r="L100" i="6"/>
  <c r="P100" i="6"/>
  <c r="U100" i="6"/>
  <c r="W100" i="6"/>
  <c r="E101" i="6"/>
  <c r="J101" i="6"/>
  <c r="L101" i="6"/>
  <c r="P101" i="6"/>
  <c r="U101" i="6"/>
  <c r="W101" i="6"/>
  <c r="E102" i="6"/>
  <c r="J102" i="6"/>
  <c r="L102" i="6"/>
  <c r="P102" i="6"/>
  <c r="U102" i="6"/>
  <c r="W102" i="6"/>
  <c r="E103" i="6"/>
  <c r="J103" i="6"/>
  <c r="L103" i="6"/>
  <c r="P103" i="6"/>
  <c r="U103" i="6"/>
  <c r="W103" i="6"/>
  <c r="E104" i="6"/>
  <c r="J104" i="6"/>
  <c r="L104" i="6"/>
  <c r="P104" i="6"/>
  <c r="U104" i="6"/>
  <c r="W104" i="6"/>
  <c r="E105" i="6"/>
  <c r="J105" i="6"/>
  <c r="L105" i="6"/>
  <c r="P105" i="6"/>
  <c r="U105" i="6"/>
  <c r="W105" i="6"/>
  <c r="E106" i="6"/>
  <c r="J106" i="6"/>
  <c r="L106" i="6"/>
  <c r="P106" i="6"/>
  <c r="U106" i="6"/>
  <c r="W106" i="6"/>
  <c r="E107" i="6"/>
  <c r="J107" i="6"/>
  <c r="L107" i="6"/>
  <c r="P107" i="6"/>
  <c r="U107" i="6"/>
  <c r="W107" i="6"/>
  <c r="E108" i="6"/>
  <c r="J108" i="6"/>
  <c r="L108" i="6"/>
  <c r="P108" i="6"/>
  <c r="U108" i="6"/>
  <c r="W108" i="6"/>
  <c r="E109" i="6"/>
  <c r="J109" i="6"/>
  <c r="L109" i="6"/>
  <c r="P109" i="6"/>
  <c r="U109" i="6"/>
  <c r="W109" i="6"/>
  <c r="E110" i="6"/>
  <c r="J110" i="6"/>
  <c r="L110" i="6"/>
  <c r="P110" i="6"/>
  <c r="U110" i="6"/>
  <c r="W110" i="6"/>
  <c r="E111" i="6"/>
  <c r="J111" i="6"/>
  <c r="L111" i="6"/>
  <c r="P111" i="6"/>
  <c r="U111" i="6"/>
  <c r="W111" i="6"/>
  <c r="E112" i="6"/>
  <c r="J112" i="6"/>
  <c r="L112" i="6"/>
  <c r="P112" i="6"/>
  <c r="U112" i="6"/>
  <c r="W112" i="6"/>
  <c r="E113" i="6"/>
  <c r="J113" i="6"/>
  <c r="L113" i="6"/>
  <c r="P113" i="6"/>
  <c r="U113" i="6"/>
  <c r="W113" i="6"/>
  <c r="E114" i="6"/>
  <c r="J114" i="6"/>
  <c r="L114" i="6"/>
  <c r="P114" i="6"/>
  <c r="U114" i="6"/>
  <c r="W114" i="6"/>
  <c r="E115" i="6"/>
  <c r="J115" i="6"/>
  <c r="L115" i="6"/>
  <c r="P115" i="6"/>
  <c r="U115" i="6"/>
  <c r="W115" i="6"/>
  <c r="E116" i="6"/>
  <c r="J116" i="6"/>
  <c r="L116" i="6"/>
  <c r="P116" i="6"/>
  <c r="U116" i="6"/>
  <c r="W116" i="6"/>
  <c r="E117" i="6"/>
  <c r="J117" i="6"/>
  <c r="L117" i="6"/>
  <c r="P117" i="6"/>
  <c r="U117" i="6"/>
  <c r="W117" i="6"/>
  <c r="E118" i="6"/>
  <c r="J118" i="6"/>
  <c r="L118" i="6"/>
  <c r="P118" i="6"/>
  <c r="U118" i="6"/>
  <c r="W118" i="6"/>
  <c r="E119" i="6"/>
  <c r="J119" i="6"/>
  <c r="L119" i="6"/>
  <c r="P119" i="6"/>
  <c r="U119" i="6"/>
  <c r="W119" i="6"/>
  <c r="E120" i="6"/>
  <c r="J120" i="6"/>
  <c r="L120" i="6"/>
  <c r="P120" i="6"/>
  <c r="U120" i="6"/>
  <c r="W120" i="6"/>
  <c r="E121" i="6"/>
  <c r="J121" i="6"/>
  <c r="L121" i="6"/>
  <c r="P121" i="6"/>
  <c r="U121" i="6"/>
  <c r="W121" i="6"/>
  <c r="E122" i="6"/>
  <c r="J122" i="6"/>
  <c r="L122" i="6"/>
  <c r="P122" i="6"/>
  <c r="U122" i="6"/>
  <c r="W122" i="6"/>
  <c r="E123" i="6"/>
  <c r="J123" i="6"/>
  <c r="L123" i="6"/>
  <c r="P123" i="6"/>
  <c r="U123" i="6"/>
  <c r="W123" i="6"/>
  <c r="E124" i="6"/>
  <c r="J124" i="6"/>
  <c r="L124" i="6"/>
  <c r="P124" i="6"/>
  <c r="U124" i="6"/>
  <c r="W124" i="6"/>
  <c r="E125" i="6"/>
  <c r="J125" i="6"/>
  <c r="L125" i="6"/>
  <c r="P125" i="6"/>
  <c r="U125" i="6"/>
  <c r="W125" i="6"/>
  <c r="E126" i="6"/>
  <c r="J126" i="6"/>
  <c r="L126" i="6"/>
  <c r="P126" i="6"/>
  <c r="U126" i="6"/>
  <c r="W126" i="6"/>
  <c r="E127" i="6"/>
  <c r="J127" i="6"/>
  <c r="L127" i="6"/>
  <c r="P127" i="6"/>
  <c r="U127" i="6"/>
  <c r="W127" i="6"/>
  <c r="E128" i="6"/>
  <c r="J128" i="6"/>
  <c r="L128" i="6"/>
  <c r="P128" i="6"/>
  <c r="U128" i="6"/>
  <c r="W128" i="6"/>
  <c r="E129" i="6"/>
  <c r="J129" i="6"/>
  <c r="L129" i="6"/>
  <c r="P129" i="6"/>
  <c r="U129" i="6"/>
  <c r="W129" i="6"/>
  <c r="E130" i="6"/>
  <c r="J130" i="6"/>
  <c r="L130" i="6"/>
  <c r="P130" i="6"/>
  <c r="U130" i="6"/>
  <c r="W130" i="6"/>
  <c r="E131" i="6"/>
  <c r="J131" i="6"/>
  <c r="L131" i="6"/>
  <c r="P131" i="6"/>
  <c r="U131" i="6"/>
  <c r="W131" i="6"/>
  <c r="E132" i="6"/>
  <c r="J132" i="6"/>
  <c r="L132" i="6"/>
  <c r="P132" i="6"/>
  <c r="U132" i="6"/>
  <c r="W132" i="6"/>
  <c r="E133" i="6"/>
  <c r="J133" i="6"/>
  <c r="L133" i="6"/>
  <c r="P133" i="6"/>
  <c r="U133" i="6"/>
  <c r="W133" i="6"/>
  <c r="E134" i="6"/>
  <c r="J134" i="6"/>
  <c r="L134" i="6"/>
  <c r="P134" i="6"/>
  <c r="U134" i="6"/>
  <c r="W134" i="6"/>
  <c r="E135" i="6"/>
  <c r="J135" i="6"/>
  <c r="L135" i="6"/>
  <c r="P135" i="6"/>
  <c r="U135" i="6"/>
  <c r="W135" i="6"/>
  <c r="E136" i="6"/>
  <c r="J136" i="6"/>
  <c r="L136" i="6"/>
  <c r="P136" i="6"/>
  <c r="U136" i="6"/>
  <c r="W136" i="6"/>
  <c r="E137" i="6"/>
  <c r="J137" i="6"/>
  <c r="L137" i="6"/>
  <c r="P137" i="6"/>
  <c r="U137" i="6"/>
  <c r="W137" i="6"/>
  <c r="E138" i="6"/>
  <c r="J138" i="6"/>
  <c r="L138" i="6"/>
  <c r="P138" i="6"/>
  <c r="U138" i="6"/>
  <c r="W138" i="6"/>
  <c r="E139" i="6"/>
  <c r="J139" i="6"/>
  <c r="L139" i="6"/>
  <c r="P139" i="6"/>
  <c r="U139" i="6"/>
  <c r="W139" i="6"/>
  <c r="E140" i="6"/>
  <c r="J140" i="6"/>
  <c r="L140" i="6"/>
  <c r="P140" i="6"/>
  <c r="U140" i="6"/>
  <c r="W140" i="6"/>
  <c r="E141" i="6"/>
  <c r="J141" i="6"/>
  <c r="L141" i="6"/>
  <c r="P141" i="6"/>
  <c r="U141" i="6"/>
  <c r="W141" i="6"/>
  <c r="E142" i="6"/>
  <c r="J142" i="6"/>
  <c r="L142" i="6"/>
  <c r="P142" i="6"/>
  <c r="U142" i="6"/>
  <c r="W142" i="6"/>
  <c r="E143" i="6"/>
  <c r="J143" i="6"/>
  <c r="L143" i="6"/>
  <c r="P143" i="6"/>
  <c r="U143" i="6"/>
  <c r="W143" i="6"/>
  <c r="E144" i="6"/>
  <c r="J144" i="6"/>
  <c r="L144" i="6"/>
  <c r="P144" i="6"/>
  <c r="U144" i="6"/>
  <c r="W144" i="6"/>
  <c r="E145" i="6"/>
  <c r="J145" i="6"/>
  <c r="L145" i="6"/>
  <c r="P145" i="6"/>
  <c r="U145" i="6"/>
  <c r="W145" i="6"/>
  <c r="E146" i="6"/>
  <c r="J146" i="6"/>
  <c r="L146" i="6"/>
  <c r="P146" i="6"/>
  <c r="U146" i="6"/>
  <c r="W146" i="6"/>
  <c r="E147" i="6"/>
  <c r="J147" i="6"/>
  <c r="L147" i="6"/>
  <c r="P147" i="6"/>
  <c r="U147" i="6"/>
  <c r="W147" i="6"/>
  <c r="E148" i="6"/>
  <c r="J148" i="6"/>
  <c r="L148" i="6"/>
  <c r="P148" i="6"/>
  <c r="U148" i="6"/>
  <c r="W148" i="6"/>
  <c r="E149" i="6"/>
  <c r="J149" i="6"/>
  <c r="L149" i="6"/>
  <c r="P149" i="6"/>
  <c r="U149" i="6"/>
  <c r="W149" i="6"/>
  <c r="E150" i="6"/>
  <c r="J150" i="6"/>
  <c r="L150" i="6"/>
  <c r="P150" i="6"/>
  <c r="U150" i="6"/>
  <c r="W150" i="6"/>
  <c r="E151" i="6"/>
  <c r="J151" i="6"/>
  <c r="L151" i="6"/>
  <c r="P151" i="6"/>
  <c r="U151" i="6"/>
  <c r="W151" i="6"/>
  <c r="E152" i="6"/>
  <c r="J152" i="6"/>
  <c r="L152" i="6"/>
  <c r="P152" i="6"/>
  <c r="U152" i="6"/>
  <c r="W152" i="6"/>
  <c r="E153" i="6"/>
  <c r="J153" i="6"/>
  <c r="L153" i="6"/>
  <c r="P153" i="6"/>
  <c r="U153" i="6"/>
  <c r="W153" i="6"/>
  <c r="E154" i="6"/>
  <c r="J154" i="6"/>
  <c r="L154" i="6"/>
  <c r="P154" i="6"/>
  <c r="U154" i="6"/>
  <c r="W154" i="6"/>
  <c r="E155" i="6"/>
  <c r="J155" i="6"/>
  <c r="L155" i="6"/>
  <c r="P155" i="6"/>
  <c r="U155" i="6"/>
  <c r="W155" i="6"/>
  <c r="E156" i="6"/>
  <c r="J156" i="6"/>
  <c r="L156" i="6"/>
  <c r="P156" i="6"/>
  <c r="U156" i="6"/>
  <c r="W156" i="6"/>
  <c r="E157" i="6"/>
  <c r="J157" i="6"/>
  <c r="L157" i="6"/>
  <c r="P157" i="6"/>
  <c r="U157" i="6"/>
  <c r="W157" i="6"/>
  <c r="E158" i="6"/>
  <c r="J158" i="6"/>
  <c r="L158" i="6"/>
  <c r="P158" i="6"/>
  <c r="U158" i="6"/>
  <c r="W158" i="6"/>
  <c r="E159" i="6"/>
  <c r="J159" i="6"/>
  <c r="L159" i="6"/>
  <c r="P159" i="6"/>
  <c r="U159" i="6"/>
  <c r="W159" i="6"/>
  <c r="E160" i="6"/>
  <c r="J160" i="6"/>
  <c r="L160" i="6"/>
  <c r="P160" i="6"/>
  <c r="U160" i="6"/>
  <c r="W160" i="6"/>
  <c r="E161" i="6"/>
  <c r="J161" i="6"/>
  <c r="L161" i="6"/>
  <c r="P161" i="6"/>
  <c r="U161" i="6"/>
  <c r="W161" i="6"/>
  <c r="E162" i="6"/>
  <c r="J162" i="6"/>
  <c r="L162" i="6"/>
  <c r="P162" i="6"/>
  <c r="U162" i="6"/>
  <c r="W162" i="6"/>
  <c r="E163" i="6"/>
  <c r="J163" i="6"/>
  <c r="L163" i="6"/>
  <c r="P163" i="6"/>
  <c r="U163" i="6"/>
  <c r="W163" i="6"/>
  <c r="E164" i="6"/>
  <c r="J164" i="6"/>
  <c r="L164" i="6"/>
  <c r="P164" i="6"/>
  <c r="U164" i="6"/>
  <c r="W164" i="6"/>
  <c r="E165" i="6"/>
  <c r="J165" i="6"/>
  <c r="L165" i="6"/>
  <c r="P165" i="6"/>
  <c r="U165" i="6"/>
  <c r="W165" i="6"/>
  <c r="E166" i="6"/>
  <c r="J166" i="6"/>
  <c r="L166" i="6"/>
  <c r="P166" i="6"/>
  <c r="U166" i="6"/>
  <c r="W166" i="6"/>
  <c r="E167" i="6"/>
  <c r="J167" i="6"/>
  <c r="L167" i="6"/>
  <c r="P167" i="6"/>
  <c r="U167" i="6"/>
  <c r="W167" i="6"/>
  <c r="E168" i="6"/>
  <c r="J168" i="6"/>
  <c r="L168" i="6"/>
  <c r="P168" i="6"/>
  <c r="U168" i="6"/>
  <c r="W168" i="6"/>
  <c r="E169" i="6"/>
  <c r="J169" i="6"/>
  <c r="L169" i="6"/>
  <c r="P169" i="6"/>
  <c r="U169" i="6"/>
  <c r="W169" i="6"/>
  <c r="E170" i="6"/>
  <c r="J170" i="6"/>
  <c r="L170" i="6"/>
  <c r="P170" i="6"/>
  <c r="U170" i="6"/>
  <c r="W170" i="6"/>
  <c r="E171" i="6"/>
  <c r="J171" i="6"/>
  <c r="L171" i="6"/>
  <c r="P171" i="6"/>
  <c r="U171" i="6"/>
  <c r="W171" i="6"/>
  <c r="E172" i="6"/>
  <c r="J172" i="6"/>
  <c r="L172" i="6"/>
  <c r="P172" i="6"/>
  <c r="U172" i="6"/>
  <c r="W172" i="6"/>
  <c r="E173" i="6"/>
  <c r="J173" i="6"/>
  <c r="L173" i="6"/>
  <c r="P173" i="6"/>
  <c r="U173" i="6"/>
  <c r="W173" i="6"/>
  <c r="E174" i="6"/>
  <c r="J174" i="6"/>
  <c r="L174" i="6"/>
  <c r="P174" i="6"/>
  <c r="U174" i="6"/>
  <c r="W174" i="6"/>
  <c r="E175" i="6"/>
  <c r="J175" i="6"/>
  <c r="L175" i="6"/>
  <c r="P175" i="6"/>
  <c r="U175" i="6"/>
  <c r="W175" i="6"/>
  <c r="E176" i="6"/>
  <c r="J176" i="6"/>
  <c r="L176" i="6"/>
  <c r="P176" i="6"/>
  <c r="U176" i="6"/>
  <c r="W176" i="6"/>
  <c r="E177" i="6"/>
  <c r="J177" i="6"/>
  <c r="L177" i="6"/>
  <c r="P177" i="6"/>
  <c r="U177" i="6"/>
  <c r="W177" i="6"/>
  <c r="E178" i="6"/>
  <c r="J178" i="6"/>
  <c r="L178" i="6"/>
  <c r="P178" i="6"/>
  <c r="U178" i="6"/>
  <c r="W178" i="6"/>
  <c r="E179" i="6"/>
  <c r="J179" i="6"/>
  <c r="L179" i="6"/>
  <c r="P179" i="6"/>
  <c r="U179" i="6"/>
  <c r="W179" i="6"/>
  <c r="E180" i="6"/>
  <c r="J180" i="6"/>
  <c r="L180" i="6"/>
  <c r="P180" i="6"/>
  <c r="U180" i="6"/>
  <c r="W180" i="6"/>
  <c r="E181" i="6"/>
  <c r="J181" i="6"/>
  <c r="L181" i="6"/>
  <c r="P181" i="6"/>
  <c r="U181" i="6"/>
  <c r="W181" i="6"/>
  <c r="E182" i="6"/>
  <c r="J182" i="6"/>
  <c r="L182" i="6"/>
  <c r="P182" i="6"/>
  <c r="U182" i="6"/>
  <c r="W182" i="6"/>
  <c r="E183" i="6"/>
  <c r="J183" i="6"/>
  <c r="L183" i="6"/>
  <c r="P183" i="6"/>
  <c r="U183" i="6"/>
  <c r="W183" i="6"/>
  <c r="E184" i="6"/>
  <c r="J184" i="6"/>
  <c r="L184" i="6"/>
  <c r="P184" i="6"/>
  <c r="U184" i="6"/>
  <c r="W184" i="6"/>
  <c r="E185" i="6"/>
  <c r="J185" i="6"/>
  <c r="L185" i="6"/>
  <c r="P185" i="6"/>
  <c r="U185" i="6"/>
  <c r="W185" i="6"/>
  <c r="E186" i="6"/>
  <c r="J186" i="6"/>
  <c r="L186" i="6"/>
  <c r="P186" i="6"/>
  <c r="U186" i="6"/>
  <c r="W186" i="6"/>
  <c r="E187" i="6"/>
  <c r="J187" i="6"/>
  <c r="L187" i="6"/>
  <c r="P187" i="6"/>
  <c r="U187" i="6"/>
  <c r="W187" i="6"/>
  <c r="E188" i="6"/>
  <c r="J188" i="6"/>
  <c r="L188" i="6"/>
  <c r="P188" i="6"/>
  <c r="U188" i="6"/>
  <c r="W188" i="6"/>
  <c r="E189" i="6"/>
  <c r="J189" i="6"/>
  <c r="L189" i="6"/>
  <c r="P189" i="6"/>
  <c r="U189" i="6"/>
  <c r="W189" i="6"/>
  <c r="E190" i="6"/>
  <c r="J190" i="6"/>
  <c r="L190" i="6"/>
  <c r="P190" i="6"/>
  <c r="U190" i="6"/>
  <c r="W190" i="6"/>
  <c r="E191" i="6"/>
  <c r="J191" i="6"/>
  <c r="L191" i="6"/>
  <c r="P191" i="6"/>
  <c r="U191" i="6"/>
  <c r="W191" i="6"/>
  <c r="E192" i="6"/>
  <c r="J192" i="6"/>
  <c r="L192" i="6"/>
  <c r="P192" i="6"/>
  <c r="U192" i="6"/>
  <c r="W192" i="6"/>
  <c r="E193" i="6"/>
  <c r="J193" i="6"/>
  <c r="L193" i="6"/>
  <c r="P193" i="6"/>
  <c r="U193" i="6"/>
  <c r="W193" i="6"/>
  <c r="E194" i="6"/>
  <c r="J194" i="6"/>
  <c r="L194" i="6"/>
  <c r="P194" i="6"/>
  <c r="U194" i="6"/>
  <c r="W194" i="6"/>
  <c r="E195" i="6"/>
  <c r="J195" i="6"/>
  <c r="L195" i="6"/>
  <c r="P195" i="6"/>
  <c r="U195" i="6"/>
  <c r="W195" i="6"/>
  <c r="E196" i="6"/>
  <c r="J196" i="6"/>
  <c r="L196" i="6"/>
  <c r="P196" i="6"/>
  <c r="U196" i="6"/>
  <c r="W196" i="6"/>
  <c r="E197" i="6"/>
  <c r="J197" i="6"/>
  <c r="L197" i="6"/>
  <c r="P197" i="6"/>
  <c r="U197" i="6"/>
  <c r="W197" i="6"/>
  <c r="E198" i="6"/>
  <c r="J198" i="6"/>
  <c r="L198" i="6"/>
  <c r="P198" i="6"/>
  <c r="U198" i="6"/>
  <c r="W198" i="6"/>
  <c r="E199" i="6"/>
  <c r="J199" i="6"/>
  <c r="L199" i="6"/>
  <c r="P199" i="6"/>
  <c r="U199" i="6"/>
  <c r="W199" i="6"/>
  <c r="E200" i="6"/>
  <c r="J200" i="6"/>
  <c r="L200" i="6"/>
  <c r="P200" i="6"/>
  <c r="U200" i="6"/>
  <c r="W200" i="6"/>
  <c r="E201" i="6"/>
  <c r="J201" i="6"/>
  <c r="L201" i="6"/>
  <c r="P201" i="6"/>
  <c r="U201" i="6"/>
  <c r="W201" i="6"/>
  <c r="E202" i="6"/>
  <c r="J202" i="6"/>
  <c r="L202" i="6"/>
  <c r="P202" i="6"/>
  <c r="U202" i="6"/>
  <c r="W202" i="6"/>
  <c r="E203" i="6"/>
  <c r="J203" i="6"/>
  <c r="L203" i="6"/>
  <c r="P203" i="6"/>
  <c r="U203" i="6"/>
  <c r="W203" i="6"/>
  <c r="E204" i="6"/>
  <c r="J204" i="6"/>
  <c r="L204" i="6"/>
  <c r="P204" i="6"/>
  <c r="U204" i="6"/>
  <c r="W204" i="6"/>
  <c r="E205" i="6"/>
  <c r="J205" i="6"/>
  <c r="L205" i="6"/>
  <c r="P205" i="6"/>
  <c r="U205" i="6"/>
  <c r="W205" i="6"/>
  <c r="E206" i="6"/>
  <c r="J206" i="6"/>
  <c r="L206" i="6"/>
  <c r="P206" i="6"/>
  <c r="U206" i="6"/>
  <c r="W206" i="6"/>
  <c r="E207" i="6"/>
  <c r="J207" i="6"/>
  <c r="L207" i="6"/>
  <c r="P207" i="6"/>
  <c r="U207" i="6"/>
  <c r="W207" i="6"/>
  <c r="E208" i="6"/>
  <c r="J208" i="6"/>
  <c r="L208" i="6"/>
  <c r="P208" i="6"/>
  <c r="U208" i="6"/>
  <c r="W208" i="6"/>
  <c r="E209" i="6"/>
  <c r="J209" i="6"/>
  <c r="L209" i="6"/>
  <c r="P209" i="6"/>
  <c r="U209" i="6"/>
  <c r="W209" i="6"/>
  <c r="E210" i="6"/>
  <c r="J210" i="6"/>
  <c r="L210" i="6"/>
  <c r="P210" i="6"/>
  <c r="U210" i="6"/>
  <c r="W210" i="6"/>
  <c r="E211" i="6"/>
  <c r="J211" i="6"/>
  <c r="L211" i="6"/>
  <c r="P211" i="6"/>
  <c r="U211" i="6"/>
  <c r="W211" i="6"/>
  <c r="E212" i="6"/>
  <c r="J212" i="6"/>
  <c r="L212" i="6"/>
  <c r="P212" i="6"/>
  <c r="U212" i="6"/>
  <c r="W212" i="6"/>
  <c r="E213" i="6"/>
  <c r="J213" i="6"/>
  <c r="L213" i="6"/>
  <c r="P213" i="6"/>
  <c r="U213" i="6"/>
  <c r="W213" i="6"/>
  <c r="E214" i="6"/>
  <c r="J214" i="6"/>
  <c r="L214" i="6"/>
  <c r="P214" i="6"/>
  <c r="U214" i="6"/>
  <c r="W214" i="6"/>
  <c r="E215" i="6"/>
  <c r="J215" i="6"/>
  <c r="L215" i="6"/>
  <c r="P215" i="6"/>
  <c r="U215" i="6"/>
  <c r="W215" i="6"/>
  <c r="E216" i="6"/>
  <c r="J216" i="6"/>
  <c r="L216" i="6"/>
  <c r="P216" i="6"/>
  <c r="U216" i="6"/>
  <c r="W216" i="6"/>
  <c r="E217" i="6"/>
  <c r="J217" i="6"/>
  <c r="L217" i="6"/>
  <c r="P217" i="6"/>
  <c r="U217" i="6"/>
  <c r="W217" i="6"/>
  <c r="E218" i="6"/>
  <c r="J218" i="6"/>
  <c r="L218" i="6"/>
  <c r="P218" i="6"/>
  <c r="U218" i="6"/>
  <c r="W218" i="6"/>
  <c r="E219" i="6"/>
  <c r="J219" i="6"/>
  <c r="L219" i="6"/>
  <c r="P219" i="6"/>
  <c r="U219" i="6"/>
  <c r="W219" i="6"/>
  <c r="E220" i="6"/>
  <c r="J220" i="6"/>
  <c r="L220" i="6"/>
  <c r="P220" i="6"/>
  <c r="U220" i="6"/>
  <c r="W220" i="6"/>
  <c r="E221" i="6"/>
  <c r="J221" i="6"/>
  <c r="L221" i="6"/>
  <c r="P221" i="6"/>
  <c r="U221" i="6"/>
  <c r="W221" i="6"/>
  <c r="E222" i="6"/>
  <c r="J222" i="6"/>
  <c r="L222" i="6"/>
  <c r="P222" i="6"/>
  <c r="U222" i="6"/>
  <c r="W222" i="6"/>
  <c r="E223" i="6"/>
  <c r="J223" i="6"/>
  <c r="L223" i="6"/>
  <c r="P223" i="6"/>
  <c r="U223" i="6"/>
  <c r="W223" i="6"/>
  <c r="E224" i="6"/>
  <c r="J224" i="6"/>
  <c r="L224" i="6"/>
  <c r="P224" i="6"/>
  <c r="U224" i="6"/>
  <c r="W224" i="6"/>
  <c r="E225" i="6"/>
  <c r="J225" i="6"/>
  <c r="L225" i="6"/>
  <c r="P225" i="6"/>
  <c r="U225" i="6"/>
  <c r="W225" i="6"/>
  <c r="E226" i="6"/>
  <c r="J226" i="6"/>
  <c r="L226" i="6"/>
  <c r="P226" i="6"/>
  <c r="U226" i="6"/>
  <c r="W226" i="6"/>
  <c r="E227" i="6"/>
  <c r="J227" i="6"/>
  <c r="L227" i="6"/>
  <c r="P227" i="6"/>
  <c r="U227" i="6"/>
  <c r="W227" i="6"/>
  <c r="E228" i="6"/>
  <c r="J228" i="6"/>
  <c r="L228" i="6"/>
  <c r="P228" i="6"/>
  <c r="U228" i="6"/>
  <c r="W228" i="6"/>
  <c r="E229" i="6"/>
  <c r="J229" i="6"/>
  <c r="L229" i="6"/>
  <c r="P229" i="6"/>
  <c r="U229" i="6"/>
  <c r="W229" i="6"/>
  <c r="E230" i="6"/>
  <c r="J230" i="6"/>
  <c r="L230" i="6"/>
  <c r="P230" i="6"/>
  <c r="U230" i="6"/>
  <c r="W230" i="6"/>
  <c r="E231" i="6"/>
  <c r="J231" i="6"/>
  <c r="L231" i="6"/>
  <c r="P231" i="6"/>
  <c r="U231" i="6"/>
  <c r="W231" i="6"/>
  <c r="E232" i="6"/>
  <c r="J232" i="6"/>
  <c r="L232" i="6"/>
  <c r="P232" i="6"/>
  <c r="U232" i="6"/>
  <c r="W232" i="6"/>
  <c r="E233" i="6"/>
  <c r="J233" i="6"/>
  <c r="L233" i="6"/>
  <c r="P233" i="6"/>
  <c r="U233" i="6"/>
  <c r="W233" i="6"/>
  <c r="E234" i="6"/>
  <c r="J234" i="6"/>
  <c r="L234" i="6"/>
  <c r="P234" i="6"/>
  <c r="U234" i="6"/>
  <c r="W234" i="6"/>
  <c r="E235" i="6"/>
  <c r="J235" i="6"/>
  <c r="L235" i="6"/>
  <c r="P235" i="6"/>
  <c r="U235" i="6"/>
  <c r="W235" i="6"/>
  <c r="E236" i="6"/>
  <c r="J236" i="6"/>
  <c r="L236" i="6"/>
  <c r="P236" i="6"/>
  <c r="U236" i="6"/>
  <c r="W236" i="6"/>
  <c r="E237" i="6"/>
  <c r="J237" i="6"/>
  <c r="L237" i="6"/>
  <c r="P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P29" i="6"/>
  <c r="U29" i="6"/>
  <c r="W29" i="6"/>
  <c r="P30" i="6"/>
  <c r="U30" i="6"/>
  <c r="W30" i="6"/>
  <c r="P31" i="6"/>
  <c r="U31" i="6"/>
  <c r="W31" i="6"/>
  <c r="P32" i="6"/>
  <c r="U32" i="6"/>
  <c r="W32" i="6"/>
  <c r="P33" i="6"/>
  <c r="U33" i="6"/>
  <c r="W33" i="6"/>
  <c r="P28" i="6"/>
  <c r="U28" i="6"/>
  <c r="W28" i="6"/>
  <c r="E29" i="6"/>
  <c r="J29" i="6"/>
  <c r="L29" i="6"/>
  <c r="E30" i="6"/>
  <c r="J30" i="6"/>
  <c r="L30" i="6"/>
  <c r="E31" i="6"/>
  <c r="J31" i="6"/>
  <c r="L31" i="6"/>
  <c r="E32" i="6"/>
  <c r="J32" i="6"/>
  <c r="L32" i="6"/>
  <c r="E33" i="6"/>
  <c r="J33" i="6"/>
  <c r="L33" i="6"/>
  <c r="E28" i="6"/>
  <c r="J28" i="6"/>
  <c r="L28" i="6"/>
  <c r="G38" i="3"/>
  <c r="L38" i="3"/>
  <c r="N38" i="3"/>
  <c r="G39" i="3"/>
  <c r="L39" i="3"/>
  <c r="N39" i="3"/>
  <c r="G40" i="3"/>
  <c r="L40" i="3"/>
  <c r="N40" i="3"/>
  <c r="G41" i="3"/>
  <c r="L41" i="3"/>
  <c r="N41" i="3"/>
  <c r="G42" i="3"/>
  <c r="L42" i="3"/>
  <c r="N42" i="3"/>
  <c r="G43" i="3"/>
  <c r="L43" i="3"/>
  <c r="N43" i="3"/>
  <c r="G44" i="3"/>
  <c r="L44" i="3"/>
  <c r="N44" i="3"/>
  <c r="G45" i="3"/>
  <c r="L45" i="3"/>
  <c r="N45" i="3"/>
  <c r="G46" i="3"/>
  <c r="L46" i="3"/>
  <c r="N46" i="3"/>
  <c r="G47" i="3"/>
  <c r="L47" i="3"/>
  <c r="N47" i="3"/>
  <c r="G48" i="3"/>
  <c r="L48" i="3"/>
  <c r="N48" i="3"/>
  <c r="G49" i="3"/>
  <c r="L49" i="3"/>
  <c r="N49" i="3"/>
  <c r="G50" i="3"/>
  <c r="L50" i="3"/>
  <c r="N50" i="3"/>
  <c r="G51" i="3"/>
  <c r="L51" i="3"/>
  <c r="N51" i="3"/>
  <c r="G52" i="3"/>
  <c r="L52" i="3"/>
  <c r="N52" i="3"/>
  <c r="G53" i="3"/>
  <c r="L53" i="3"/>
  <c r="N53" i="3"/>
  <c r="G54" i="3"/>
  <c r="L54" i="3"/>
  <c r="N54" i="3"/>
  <c r="G55" i="3"/>
  <c r="L55" i="3"/>
  <c r="N55" i="3"/>
  <c r="G56" i="3"/>
  <c r="L56" i="3"/>
  <c r="N56" i="3"/>
  <c r="G57" i="3"/>
  <c r="L57" i="3"/>
  <c r="N57" i="3"/>
  <c r="G58" i="3"/>
  <c r="L58" i="3"/>
  <c r="N58" i="3"/>
  <c r="G59" i="3"/>
  <c r="L59" i="3"/>
  <c r="N59" i="3"/>
  <c r="G60" i="3"/>
  <c r="L60" i="3"/>
  <c r="N60" i="3"/>
  <c r="G61" i="3"/>
  <c r="L61" i="3"/>
  <c r="N61" i="3"/>
  <c r="G62" i="3"/>
  <c r="L62" i="3"/>
  <c r="N62" i="3"/>
  <c r="G63" i="3"/>
  <c r="L63" i="3"/>
  <c r="N63" i="3"/>
  <c r="G64" i="3"/>
  <c r="L64" i="3"/>
  <c r="N64" i="3"/>
  <c r="G65" i="3"/>
  <c r="L65" i="3"/>
  <c r="N65" i="3"/>
  <c r="G66" i="3"/>
  <c r="L66" i="3"/>
  <c r="N66" i="3"/>
  <c r="G67" i="3"/>
  <c r="L67" i="3"/>
  <c r="N67" i="3"/>
  <c r="G68" i="3"/>
  <c r="L68" i="3"/>
  <c r="N68" i="3"/>
  <c r="G69" i="3"/>
  <c r="L69" i="3"/>
  <c r="N69" i="3"/>
  <c r="G70" i="3"/>
  <c r="L70" i="3"/>
  <c r="N70" i="3"/>
  <c r="G71" i="3"/>
  <c r="L71" i="3"/>
  <c r="N71" i="3"/>
  <c r="G72" i="3"/>
  <c r="L72" i="3"/>
  <c r="N72" i="3"/>
  <c r="G73" i="3"/>
  <c r="L73" i="3"/>
  <c r="N73" i="3"/>
  <c r="G74" i="3"/>
  <c r="L74" i="3"/>
  <c r="N74" i="3"/>
  <c r="G75" i="3"/>
  <c r="L75" i="3"/>
  <c r="N75" i="3"/>
  <c r="G76" i="3"/>
  <c r="L76" i="3"/>
  <c r="N76" i="3"/>
  <c r="G77" i="3"/>
  <c r="L77" i="3"/>
  <c r="N77" i="3"/>
  <c r="G78" i="3"/>
  <c r="L78" i="3"/>
  <c r="N78" i="3"/>
  <c r="G79" i="3"/>
  <c r="L79" i="3"/>
  <c r="N79" i="3"/>
  <c r="G80" i="3"/>
  <c r="L80" i="3"/>
  <c r="N80" i="3"/>
  <c r="G81" i="3"/>
  <c r="L81" i="3"/>
  <c r="N81" i="3"/>
  <c r="G82" i="3"/>
  <c r="L82" i="3"/>
  <c r="N82" i="3"/>
  <c r="G83" i="3"/>
  <c r="L83" i="3"/>
  <c r="N83" i="3"/>
  <c r="G84" i="3"/>
  <c r="L84" i="3"/>
  <c r="N84" i="3"/>
  <c r="G85" i="3"/>
  <c r="L85" i="3"/>
  <c r="N85" i="3"/>
  <c r="G86" i="3"/>
  <c r="L86" i="3"/>
  <c r="N86" i="3"/>
  <c r="G87" i="3"/>
  <c r="L87" i="3"/>
  <c r="N87" i="3"/>
  <c r="G88" i="3"/>
  <c r="L88" i="3"/>
  <c r="N88" i="3"/>
  <c r="G89" i="3"/>
  <c r="L89" i="3"/>
  <c r="N89" i="3"/>
  <c r="G90" i="3"/>
  <c r="L90" i="3"/>
  <c r="N90" i="3"/>
  <c r="G91" i="3"/>
  <c r="L91" i="3"/>
  <c r="N91" i="3"/>
  <c r="G92" i="3"/>
  <c r="L92" i="3"/>
  <c r="N92" i="3"/>
  <c r="G93" i="3"/>
  <c r="L93" i="3"/>
  <c r="N93" i="3"/>
  <c r="G94" i="3"/>
  <c r="L94" i="3"/>
  <c r="N94" i="3"/>
  <c r="G95" i="3"/>
  <c r="L95" i="3"/>
  <c r="N95" i="3"/>
  <c r="G96" i="3"/>
  <c r="L96" i="3"/>
  <c r="N96" i="3"/>
  <c r="G97" i="3"/>
  <c r="L97" i="3"/>
  <c r="N97" i="3"/>
  <c r="G98" i="3"/>
  <c r="L98" i="3"/>
  <c r="N98" i="3"/>
  <c r="G99" i="3"/>
  <c r="L99" i="3"/>
  <c r="N99" i="3"/>
  <c r="G100" i="3"/>
  <c r="L100" i="3"/>
  <c r="N100" i="3"/>
  <c r="G101" i="3"/>
  <c r="L101" i="3"/>
  <c r="N101" i="3"/>
  <c r="G102" i="3"/>
  <c r="L102" i="3"/>
  <c r="N102" i="3"/>
  <c r="G103" i="3"/>
  <c r="L103" i="3"/>
  <c r="N103" i="3"/>
  <c r="G104" i="3"/>
  <c r="L104" i="3"/>
  <c r="N104" i="3"/>
  <c r="G105" i="3"/>
  <c r="L105" i="3"/>
  <c r="N105" i="3"/>
  <c r="G106" i="3"/>
  <c r="L106" i="3"/>
  <c r="N106" i="3"/>
  <c r="G107" i="3"/>
  <c r="L107" i="3"/>
  <c r="N107" i="3"/>
  <c r="G108" i="3"/>
  <c r="L108" i="3"/>
  <c r="N108" i="3"/>
  <c r="G109" i="3"/>
  <c r="L109" i="3"/>
  <c r="N109" i="3"/>
  <c r="G110" i="3"/>
  <c r="L110" i="3"/>
  <c r="N110" i="3"/>
  <c r="G111" i="3"/>
  <c r="L111" i="3"/>
  <c r="N111" i="3"/>
  <c r="G112" i="3"/>
  <c r="L112" i="3"/>
  <c r="N112" i="3"/>
  <c r="G113" i="3"/>
  <c r="L113" i="3"/>
  <c r="N113" i="3"/>
  <c r="G114" i="3"/>
  <c r="L114" i="3"/>
  <c r="N114" i="3"/>
  <c r="G115" i="3"/>
  <c r="L115" i="3"/>
  <c r="N115" i="3"/>
  <c r="G116" i="3"/>
  <c r="L116" i="3"/>
  <c r="N116" i="3"/>
  <c r="G117" i="3"/>
  <c r="L117" i="3"/>
  <c r="N117" i="3"/>
  <c r="G118" i="3"/>
  <c r="L118" i="3"/>
  <c r="N118" i="3"/>
  <c r="G119" i="3"/>
  <c r="L119" i="3"/>
  <c r="N119" i="3"/>
  <c r="G120" i="3"/>
  <c r="L120" i="3"/>
  <c r="N120" i="3"/>
  <c r="G121" i="3"/>
  <c r="L121" i="3"/>
  <c r="N121" i="3"/>
  <c r="G122" i="3"/>
  <c r="L122" i="3"/>
  <c r="N122" i="3"/>
  <c r="G123" i="3"/>
  <c r="L123" i="3"/>
  <c r="N123" i="3"/>
  <c r="G124" i="3"/>
  <c r="L124" i="3"/>
  <c r="N124" i="3"/>
  <c r="G125" i="3"/>
  <c r="L125" i="3"/>
  <c r="N125" i="3"/>
  <c r="G126" i="3"/>
  <c r="L126" i="3"/>
  <c r="N126" i="3"/>
  <c r="G127" i="3"/>
  <c r="L127" i="3"/>
  <c r="N127" i="3"/>
  <c r="G128" i="3"/>
  <c r="L128" i="3"/>
  <c r="N128" i="3"/>
  <c r="G129" i="3"/>
  <c r="L129" i="3"/>
  <c r="N129" i="3"/>
  <c r="G130" i="3"/>
  <c r="L130" i="3"/>
  <c r="N130" i="3"/>
  <c r="G131" i="3"/>
  <c r="L131" i="3"/>
  <c r="N131" i="3"/>
  <c r="G132" i="3"/>
  <c r="L132" i="3"/>
  <c r="N132" i="3"/>
  <c r="G133" i="3"/>
  <c r="L133" i="3"/>
  <c r="N133" i="3"/>
  <c r="G134" i="3"/>
  <c r="L134" i="3"/>
  <c r="N134" i="3"/>
  <c r="G135" i="3"/>
  <c r="L135" i="3"/>
  <c r="N135" i="3"/>
  <c r="G136" i="3"/>
  <c r="L136" i="3"/>
  <c r="N136" i="3"/>
  <c r="G137" i="3"/>
  <c r="L137" i="3"/>
  <c r="N137" i="3"/>
  <c r="G138" i="3"/>
  <c r="L138" i="3"/>
  <c r="N138" i="3"/>
  <c r="G139" i="3"/>
  <c r="L139" i="3"/>
  <c r="N139" i="3"/>
  <c r="G140" i="3"/>
  <c r="L140" i="3"/>
  <c r="N140" i="3"/>
  <c r="G141" i="3"/>
  <c r="L141" i="3"/>
  <c r="N141" i="3"/>
  <c r="G142" i="3"/>
  <c r="L142" i="3"/>
  <c r="N142" i="3"/>
  <c r="G143" i="3"/>
  <c r="L143" i="3"/>
  <c r="N143" i="3"/>
  <c r="G144" i="3"/>
  <c r="L144" i="3"/>
  <c r="N144" i="3"/>
  <c r="G145" i="3"/>
  <c r="L145" i="3"/>
  <c r="N145" i="3"/>
  <c r="G146" i="3"/>
  <c r="L146" i="3"/>
  <c r="N146" i="3"/>
  <c r="G147" i="3"/>
  <c r="L147" i="3"/>
  <c r="N147" i="3"/>
  <c r="G148" i="3"/>
  <c r="L148" i="3"/>
  <c r="N148" i="3"/>
  <c r="G149" i="3"/>
  <c r="L149" i="3"/>
  <c r="N149" i="3"/>
  <c r="G150" i="3"/>
  <c r="L150" i="3"/>
  <c r="N150" i="3"/>
  <c r="G151" i="3"/>
  <c r="L151" i="3"/>
  <c r="N151" i="3"/>
  <c r="G152" i="3"/>
  <c r="L152" i="3"/>
  <c r="N152" i="3"/>
  <c r="G153" i="3"/>
  <c r="L153" i="3"/>
  <c r="N153" i="3"/>
  <c r="G154" i="3"/>
  <c r="L154" i="3"/>
  <c r="N154" i="3"/>
  <c r="G155" i="3"/>
  <c r="L155" i="3"/>
  <c r="N155" i="3"/>
  <c r="G156" i="3"/>
  <c r="L156" i="3"/>
  <c r="N156" i="3"/>
  <c r="G157" i="3"/>
  <c r="L157" i="3"/>
  <c r="N157" i="3"/>
  <c r="G158" i="3"/>
  <c r="L158" i="3"/>
  <c r="N158" i="3"/>
  <c r="G159" i="3"/>
  <c r="L159" i="3"/>
  <c r="N159" i="3"/>
  <c r="G160" i="3"/>
  <c r="L160" i="3"/>
  <c r="N160" i="3"/>
  <c r="G161" i="3"/>
  <c r="L161" i="3"/>
  <c r="N161" i="3"/>
  <c r="G162" i="3"/>
  <c r="L162" i="3"/>
  <c r="N162" i="3"/>
  <c r="G163" i="3"/>
  <c r="L163" i="3"/>
  <c r="N163" i="3"/>
  <c r="G164" i="3"/>
  <c r="L164" i="3"/>
  <c r="N164" i="3"/>
  <c r="G165" i="3"/>
  <c r="L165" i="3"/>
  <c r="N165" i="3"/>
  <c r="G166" i="3"/>
  <c r="L166" i="3"/>
  <c r="N166" i="3"/>
  <c r="G167" i="3"/>
  <c r="L167" i="3"/>
  <c r="N167" i="3"/>
  <c r="G168" i="3"/>
  <c r="L168" i="3"/>
  <c r="N168" i="3"/>
  <c r="G169" i="3"/>
  <c r="L169" i="3"/>
  <c r="N169" i="3"/>
  <c r="G170" i="3"/>
  <c r="L170" i="3"/>
  <c r="N170" i="3"/>
  <c r="G171" i="3"/>
  <c r="L171" i="3"/>
  <c r="N171" i="3"/>
  <c r="G172" i="3"/>
  <c r="L172" i="3"/>
  <c r="N172" i="3"/>
  <c r="G173" i="3"/>
  <c r="L173" i="3"/>
  <c r="N173" i="3"/>
  <c r="G174" i="3"/>
  <c r="L174" i="3"/>
  <c r="N174" i="3"/>
  <c r="G175" i="3"/>
  <c r="L175" i="3"/>
  <c r="N175" i="3"/>
  <c r="G176" i="3"/>
  <c r="L176" i="3"/>
  <c r="N176" i="3"/>
  <c r="G177" i="3"/>
  <c r="L177" i="3"/>
  <c r="N177" i="3"/>
  <c r="G178" i="3"/>
  <c r="L178" i="3"/>
  <c r="N178" i="3"/>
  <c r="G179" i="3"/>
  <c r="L179" i="3"/>
  <c r="N179" i="3"/>
  <c r="G180" i="3"/>
  <c r="L180" i="3"/>
  <c r="N180" i="3"/>
  <c r="G181" i="3"/>
  <c r="L181" i="3"/>
  <c r="N181" i="3"/>
  <c r="G182" i="3"/>
  <c r="L182" i="3"/>
  <c r="N182" i="3"/>
  <c r="G183" i="3"/>
  <c r="L183" i="3"/>
  <c r="N183" i="3"/>
  <c r="G184" i="3"/>
  <c r="L184" i="3"/>
  <c r="N184" i="3"/>
  <c r="G185" i="3"/>
  <c r="L185" i="3"/>
  <c r="N185" i="3"/>
  <c r="G186" i="3"/>
  <c r="L186" i="3"/>
  <c r="N186" i="3"/>
  <c r="G187" i="3"/>
  <c r="L187" i="3"/>
  <c r="N187" i="3"/>
  <c r="G188" i="3"/>
  <c r="L188" i="3"/>
  <c r="N188" i="3"/>
  <c r="G189" i="3"/>
  <c r="L189" i="3"/>
  <c r="N189" i="3"/>
  <c r="G190" i="3"/>
  <c r="L190" i="3"/>
  <c r="N190" i="3"/>
  <c r="G191" i="3"/>
  <c r="L191" i="3"/>
  <c r="N191" i="3"/>
  <c r="G192" i="3"/>
  <c r="L192" i="3"/>
  <c r="N192" i="3"/>
  <c r="G193" i="3"/>
  <c r="L193" i="3"/>
  <c r="N193" i="3"/>
  <c r="G194" i="3"/>
  <c r="L194" i="3"/>
  <c r="N194" i="3"/>
  <c r="G195" i="3"/>
  <c r="L195" i="3"/>
  <c r="N195" i="3"/>
  <c r="G196" i="3"/>
  <c r="L196" i="3"/>
  <c r="N196" i="3"/>
  <c r="G197" i="3"/>
  <c r="L197" i="3"/>
  <c r="N197" i="3"/>
  <c r="G198" i="3"/>
  <c r="L198" i="3"/>
  <c r="N198" i="3"/>
  <c r="G199" i="3"/>
  <c r="L199" i="3"/>
  <c r="N199" i="3"/>
  <c r="G200" i="3"/>
  <c r="L200" i="3"/>
  <c r="N200" i="3"/>
  <c r="G201" i="3"/>
  <c r="L201" i="3"/>
  <c r="N201" i="3"/>
  <c r="G202" i="3"/>
  <c r="L202" i="3"/>
  <c r="N202" i="3"/>
  <c r="G203" i="3"/>
  <c r="L203" i="3"/>
  <c r="N203" i="3"/>
  <c r="G204" i="3"/>
  <c r="L204" i="3"/>
  <c r="N204" i="3"/>
  <c r="G205" i="3"/>
  <c r="L205" i="3"/>
  <c r="N205" i="3"/>
  <c r="G206" i="3"/>
  <c r="L206" i="3"/>
  <c r="N206" i="3"/>
  <c r="G207" i="3"/>
  <c r="L207" i="3"/>
  <c r="N207" i="3"/>
  <c r="G208" i="3"/>
  <c r="L208" i="3"/>
  <c r="N208" i="3"/>
  <c r="G209" i="3"/>
  <c r="L209" i="3"/>
  <c r="N209" i="3"/>
  <c r="G210" i="3"/>
  <c r="L210" i="3"/>
  <c r="N210" i="3"/>
  <c r="G211" i="3"/>
  <c r="L211" i="3"/>
  <c r="N211" i="3"/>
  <c r="G212" i="3"/>
  <c r="L212" i="3"/>
  <c r="N212" i="3"/>
  <c r="G213" i="3"/>
  <c r="L213" i="3"/>
  <c r="N213" i="3"/>
  <c r="G214" i="3"/>
  <c r="L214" i="3"/>
  <c r="N214" i="3"/>
  <c r="G215" i="3"/>
  <c r="L215" i="3"/>
  <c r="N215" i="3"/>
  <c r="G216" i="3"/>
  <c r="L216" i="3"/>
  <c r="N216" i="3"/>
  <c r="G217" i="3"/>
  <c r="L217" i="3"/>
  <c r="N217" i="3"/>
  <c r="G218" i="3"/>
  <c r="L218" i="3"/>
  <c r="N218" i="3"/>
  <c r="G219" i="3"/>
  <c r="L219" i="3"/>
  <c r="N219" i="3"/>
  <c r="G220" i="3"/>
  <c r="L220" i="3"/>
  <c r="N220" i="3"/>
  <c r="G221" i="3"/>
  <c r="L221" i="3"/>
  <c r="N221" i="3"/>
  <c r="G222" i="3"/>
  <c r="L222" i="3"/>
  <c r="N222" i="3"/>
  <c r="G223" i="3"/>
  <c r="L223" i="3"/>
  <c r="N223" i="3"/>
  <c r="G224" i="3"/>
  <c r="L224" i="3"/>
  <c r="N224" i="3"/>
  <c r="G225" i="3"/>
  <c r="L225" i="3"/>
  <c r="N225" i="3"/>
  <c r="G226" i="3"/>
  <c r="L226" i="3"/>
  <c r="N226" i="3"/>
  <c r="G227" i="3"/>
  <c r="L227" i="3"/>
  <c r="N227" i="3"/>
  <c r="G228" i="3"/>
  <c r="L228" i="3"/>
  <c r="N228" i="3"/>
  <c r="G229" i="3"/>
  <c r="L229" i="3"/>
  <c r="N229" i="3"/>
  <c r="G230" i="3"/>
  <c r="L230" i="3"/>
  <c r="N230" i="3"/>
  <c r="G231" i="3"/>
  <c r="L231" i="3"/>
  <c r="N231" i="3"/>
  <c r="G232" i="3"/>
  <c r="L232" i="3"/>
  <c r="N232" i="3"/>
  <c r="G233" i="3"/>
  <c r="L233" i="3"/>
  <c r="N233" i="3"/>
  <c r="G234" i="3"/>
  <c r="L234" i="3"/>
  <c r="N234" i="3"/>
  <c r="G235" i="3"/>
  <c r="L235" i="3"/>
  <c r="N235" i="3"/>
  <c r="G236" i="3"/>
  <c r="L236" i="3"/>
  <c r="N236" i="3"/>
  <c r="G237" i="3"/>
  <c r="L237" i="3"/>
  <c r="N237" i="3"/>
  <c r="G238" i="3"/>
  <c r="L238" i="3"/>
  <c r="N238" i="3"/>
  <c r="G239" i="3"/>
  <c r="L239" i="3"/>
  <c r="N239" i="3"/>
  <c r="G240" i="3"/>
  <c r="L240" i="3"/>
  <c r="N240" i="3"/>
  <c r="G241" i="3"/>
  <c r="L241" i="3"/>
  <c r="N241" i="3"/>
  <c r="G37" i="3"/>
  <c r="L37" i="3"/>
  <c r="N37" i="3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E6" i="2"/>
  <c r="E27" i="5"/>
  <c r="E28" i="5"/>
  <c r="E29" i="5"/>
  <c r="E30" i="5"/>
  <c r="E31" i="5"/>
  <c r="E26" i="5"/>
  <c r="C28" i="2"/>
  <c r="D28" i="2"/>
  <c r="E28" i="2"/>
  <c r="F28" i="2"/>
  <c r="H28" i="2"/>
  <c r="J28" i="2"/>
  <c r="L28" i="2"/>
  <c r="B10" i="2"/>
  <c r="M28" i="2"/>
  <c r="N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14" i="3"/>
  <c r="C13" i="3"/>
  <c r="C8" i="3"/>
  <c r="C4" i="3"/>
  <c r="C234" i="2"/>
  <c r="D234" i="2"/>
  <c r="E234" i="2"/>
  <c r="F234" i="2"/>
  <c r="N234" i="2"/>
  <c r="R234" i="2"/>
  <c r="M234" i="2"/>
  <c r="Q234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B4" i="2"/>
  <c r="C1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" i="2"/>
  <c r="C8" i="2"/>
  <c r="C7" i="2"/>
  <c r="C6" i="2"/>
  <c r="C5" i="2"/>
  <c r="C4" i="2"/>
  <c r="C2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D92" i="2"/>
  <c r="C93" i="2"/>
  <c r="C94" i="2"/>
  <c r="C95" i="2"/>
  <c r="C96" i="2"/>
  <c r="C97" i="2"/>
  <c r="C98" i="2"/>
  <c r="C99" i="2"/>
  <c r="C100" i="2"/>
  <c r="D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3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4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32" i="2"/>
  <c r="D124" i="2"/>
  <c r="D116" i="2"/>
  <c r="D108" i="2"/>
  <c r="D126" i="2"/>
  <c r="D118" i="2"/>
  <c r="D110" i="2"/>
  <c r="D102" i="2"/>
  <c r="D94" i="2"/>
  <c r="D33" i="2"/>
  <c r="D128" i="2"/>
  <c r="D120" i="2"/>
  <c r="D112" i="2"/>
  <c r="D104" i="2"/>
  <c r="D96" i="2"/>
  <c r="D130" i="2"/>
  <c r="D122" i="2"/>
  <c r="D114" i="2"/>
  <c r="D106" i="2"/>
  <c r="D98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8" i="2"/>
  <c r="N48" i="2"/>
  <c r="R48" i="2"/>
  <c r="F176" i="2"/>
  <c r="N176" i="2"/>
  <c r="R176" i="2"/>
  <c r="F186" i="2"/>
  <c r="N186" i="2"/>
  <c r="R186" i="2"/>
  <c r="F189" i="2"/>
  <c r="N189" i="2"/>
  <c r="R189" i="2"/>
  <c r="F196" i="2"/>
  <c r="N196" i="2"/>
  <c r="R196" i="2"/>
  <c r="F198" i="2"/>
  <c r="N198" i="2"/>
  <c r="R198" i="2"/>
  <c r="F188" i="2"/>
  <c r="N188" i="2"/>
  <c r="R188" i="2"/>
  <c r="F206" i="2"/>
  <c r="N206" i="2"/>
  <c r="R206" i="2"/>
  <c r="F218" i="2"/>
  <c r="N218" i="2"/>
  <c r="R218" i="2"/>
  <c r="F157" i="2"/>
  <c r="N157" i="2"/>
  <c r="R157" i="2"/>
  <c r="F174" i="2"/>
  <c r="N174" i="2"/>
  <c r="R174" i="2"/>
  <c r="F205" i="2"/>
  <c r="N205" i="2"/>
  <c r="R205" i="2"/>
  <c r="F214" i="2"/>
  <c r="N214" i="2"/>
  <c r="R214" i="2"/>
  <c r="F222" i="2"/>
  <c r="N222" i="2"/>
  <c r="R222" i="2"/>
  <c r="F232" i="2"/>
  <c r="N232" i="2"/>
  <c r="R232" i="2"/>
  <c r="F211" i="2"/>
  <c r="N211" i="2"/>
  <c r="R211" i="2"/>
  <c r="F203" i="2"/>
  <c r="N203" i="2"/>
  <c r="R203" i="2"/>
  <c r="F195" i="2"/>
  <c r="N195" i="2"/>
  <c r="R195" i="2"/>
  <c r="F159" i="2"/>
  <c r="N159" i="2"/>
  <c r="R159" i="2"/>
  <c r="F151" i="2"/>
  <c r="N151" i="2"/>
  <c r="R151" i="2"/>
  <c r="F143" i="2"/>
  <c r="N143" i="2"/>
  <c r="R143" i="2"/>
  <c r="F230" i="2"/>
  <c r="N230" i="2"/>
  <c r="R230" i="2"/>
  <c r="F231" i="2"/>
  <c r="N231" i="2"/>
  <c r="R231" i="2"/>
  <c r="F207" i="2"/>
  <c r="N207" i="2"/>
  <c r="R207" i="2"/>
  <c r="F227" i="2"/>
  <c r="N227" i="2"/>
  <c r="R227" i="2"/>
  <c r="F178" i="2"/>
  <c r="N178" i="2"/>
  <c r="R178" i="2"/>
  <c r="F166" i="2"/>
  <c r="N166" i="2"/>
  <c r="R166" i="2"/>
  <c r="F150" i="2"/>
  <c r="N150" i="2"/>
  <c r="R150" i="2"/>
  <c r="F146" i="2"/>
  <c r="N146" i="2"/>
  <c r="R146" i="2"/>
  <c r="F142" i="2"/>
  <c r="N142" i="2"/>
  <c r="R142" i="2"/>
  <c r="F209" i="2"/>
  <c r="N209" i="2"/>
  <c r="R209" i="2"/>
  <c r="F173" i="2"/>
  <c r="N173" i="2"/>
  <c r="R173" i="2"/>
  <c r="F161" i="2"/>
  <c r="N161" i="2"/>
  <c r="R161" i="2"/>
  <c r="F149" i="2"/>
  <c r="N149" i="2"/>
  <c r="R149" i="2"/>
  <c r="F229" i="2"/>
  <c r="N229" i="2"/>
  <c r="R229" i="2"/>
  <c r="F226" i="2"/>
  <c r="N226" i="2"/>
  <c r="R226" i="2"/>
  <c r="F201" i="2"/>
  <c r="N201" i="2"/>
  <c r="R201" i="2"/>
  <c r="F197" i="2"/>
  <c r="N197" i="2"/>
  <c r="R197" i="2"/>
  <c r="F181" i="2"/>
  <c r="N181" i="2"/>
  <c r="R181" i="2"/>
  <c r="F160" i="2"/>
  <c r="N160" i="2"/>
  <c r="R160" i="2"/>
  <c r="F148" i="2"/>
  <c r="N148" i="2"/>
  <c r="R148" i="2"/>
  <c r="F144" i="2"/>
  <c r="N144" i="2"/>
  <c r="R144" i="2"/>
  <c r="F140" i="2"/>
  <c r="N140" i="2"/>
  <c r="R140" i="2"/>
  <c r="F191" i="2"/>
  <c r="N191" i="2"/>
  <c r="R191" i="2"/>
  <c r="F167" i="2"/>
  <c r="N167" i="2"/>
  <c r="R167" i="2"/>
  <c r="F147" i="2"/>
  <c r="N147" i="2"/>
  <c r="R147" i="2"/>
  <c r="F170" i="2"/>
  <c r="N170" i="2"/>
  <c r="R170" i="2"/>
  <c r="F141" i="2"/>
  <c r="N141" i="2"/>
  <c r="R141" i="2"/>
  <c r="F192" i="2"/>
  <c r="N192" i="2"/>
  <c r="R192" i="2"/>
  <c r="F219" i="2"/>
  <c r="N219" i="2"/>
  <c r="R219" i="2"/>
  <c r="F210" i="2"/>
  <c r="N210" i="2"/>
  <c r="R210" i="2"/>
  <c r="F215" i="2"/>
  <c r="N215" i="2"/>
  <c r="R215" i="2"/>
  <c r="F199" i="2"/>
  <c r="N199" i="2"/>
  <c r="R199" i="2"/>
  <c r="F163" i="2"/>
  <c r="N163" i="2"/>
  <c r="R163" i="2"/>
  <c r="F139" i="2"/>
  <c r="N139" i="2"/>
  <c r="R139" i="2"/>
  <c r="F180" i="2"/>
  <c r="N180" i="2"/>
  <c r="R180" i="2"/>
  <c r="F162" i="2"/>
  <c r="N162" i="2"/>
  <c r="R162" i="2"/>
  <c r="F154" i="2"/>
  <c r="N154" i="2"/>
  <c r="R154" i="2"/>
  <c r="F228" i="2"/>
  <c r="N228" i="2"/>
  <c r="R228" i="2"/>
  <c r="F224" i="2"/>
  <c r="N224" i="2"/>
  <c r="R224" i="2"/>
  <c r="F225" i="2"/>
  <c r="N225" i="2"/>
  <c r="R225" i="2"/>
  <c r="F221" i="2"/>
  <c r="N221" i="2"/>
  <c r="R221" i="2"/>
  <c r="F217" i="2"/>
  <c r="N217" i="2"/>
  <c r="R217" i="2"/>
  <c r="F213" i="2"/>
  <c r="N213" i="2"/>
  <c r="R213" i="2"/>
  <c r="F177" i="2"/>
  <c r="N177" i="2"/>
  <c r="R177" i="2"/>
  <c r="F184" i="2"/>
  <c r="N184" i="2"/>
  <c r="R184" i="2"/>
  <c r="F172" i="2"/>
  <c r="N172" i="2"/>
  <c r="R172" i="2"/>
  <c r="F204" i="2"/>
  <c r="N204" i="2"/>
  <c r="R204" i="2"/>
  <c r="F233" i="2"/>
  <c r="N233" i="2"/>
  <c r="R233" i="2"/>
  <c r="F193" i="2"/>
  <c r="N193" i="2"/>
  <c r="R193" i="2"/>
  <c r="F165" i="2"/>
  <c r="N165" i="2"/>
  <c r="R165" i="2"/>
  <c r="F137" i="2"/>
  <c r="N137" i="2"/>
  <c r="R137" i="2"/>
  <c r="F220" i="2"/>
  <c r="N220" i="2"/>
  <c r="R220" i="2"/>
  <c r="F194" i="2"/>
  <c r="N194" i="2"/>
  <c r="R194" i="2"/>
  <c r="F164" i="2"/>
  <c r="N164" i="2"/>
  <c r="R164" i="2"/>
  <c r="F136" i="2"/>
  <c r="N136" i="2"/>
  <c r="R136" i="2"/>
  <c r="F187" i="2"/>
  <c r="N187" i="2"/>
  <c r="R187" i="2"/>
  <c r="F179" i="2"/>
  <c r="N179" i="2"/>
  <c r="R179" i="2"/>
  <c r="F171" i="2"/>
  <c r="N171" i="2"/>
  <c r="R171" i="2"/>
  <c r="F135" i="2"/>
  <c r="N135" i="2"/>
  <c r="R135" i="2"/>
  <c r="F223" i="2"/>
  <c r="N223" i="2"/>
  <c r="R223" i="2"/>
  <c r="F175" i="2"/>
  <c r="N175" i="2"/>
  <c r="R175" i="2"/>
  <c r="F155" i="2"/>
  <c r="N155" i="2"/>
  <c r="R155" i="2"/>
  <c r="F208" i="2"/>
  <c r="N208" i="2"/>
  <c r="R208" i="2"/>
  <c r="F156" i="2"/>
  <c r="N156" i="2"/>
  <c r="R156" i="2"/>
  <c r="F182" i="2"/>
  <c r="N182" i="2"/>
  <c r="R182" i="2"/>
  <c r="F158" i="2"/>
  <c r="N158" i="2"/>
  <c r="R158" i="2"/>
  <c r="F138" i="2"/>
  <c r="N138" i="2"/>
  <c r="R138" i="2"/>
  <c r="F134" i="2"/>
  <c r="N134" i="2"/>
  <c r="R134" i="2"/>
  <c r="F212" i="2"/>
  <c r="N212" i="2"/>
  <c r="R212" i="2"/>
  <c r="F169" i="2"/>
  <c r="N169" i="2"/>
  <c r="R169" i="2"/>
  <c r="F153" i="2"/>
  <c r="N153" i="2"/>
  <c r="R153" i="2"/>
  <c r="F200" i="2"/>
  <c r="N200" i="2"/>
  <c r="R200" i="2"/>
  <c r="F190" i="2"/>
  <c r="N190" i="2"/>
  <c r="R190" i="2"/>
  <c r="F185" i="2"/>
  <c r="N185" i="2"/>
  <c r="R185" i="2"/>
  <c r="F168" i="2"/>
  <c r="N168" i="2"/>
  <c r="R168" i="2"/>
  <c r="F152" i="2"/>
  <c r="N152" i="2"/>
  <c r="R152" i="2"/>
  <c r="F183" i="2"/>
  <c r="N183" i="2"/>
  <c r="R183" i="2"/>
  <c r="F145" i="2"/>
  <c r="N145" i="2"/>
  <c r="R145" i="2"/>
  <c r="F216" i="2"/>
  <c r="N216" i="2"/>
  <c r="R216" i="2"/>
  <c r="F202" i="2"/>
  <c r="N202" i="2"/>
  <c r="R202" i="2"/>
  <c r="E161" i="2"/>
  <c r="M161" i="2"/>
  <c r="Q161" i="2"/>
  <c r="E184" i="2"/>
  <c r="M184" i="2"/>
  <c r="Q184" i="2"/>
  <c r="E204" i="2"/>
  <c r="M204" i="2"/>
  <c r="Q204" i="2"/>
  <c r="E208" i="2"/>
  <c r="M208" i="2"/>
  <c r="Q208" i="2"/>
  <c r="E182" i="2"/>
  <c r="M182" i="2"/>
  <c r="Q182" i="2"/>
  <c r="E210" i="2"/>
  <c r="M210" i="2"/>
  <c r="Q210" i="2"/>
  <c r="E230" i="2"/>
  <c r="M230" i="2"/>
  <c r="Q230" i="2"/>
  <c r="E179" i="2"/>
  <c r="M179" i="2"/>
  <c r="Q179" i="2"/>
  <c r="E223" i="2"/>
  <c r="M223" i="2"/>
  <c r="Q223" i="2"/>
  <c r="E183" i="2"/>
  <c r="M183" i="2"/>
  <c r="Q183" i="2"/>
  <c r="E163" i="2"/>
  <c r="M163" i="2"/>
  <c r="Q163" i="2"/>
  <c r="E139" i="2"/>
  <c r="M139" i="2"/>
  <c r="Q139" i="2"/>
  <c r="E231" i="2"/>
  <c r="M231" i="2"/>
  <c r="Q231" i="2"/>
  <c r="E221" i="2"/>
  <c r="M221" i="2"/>
  <c r="Q221" i="2"/>
  <c r="E216" i="2"/>
  <c r="M216" i="2"/>
  <c r="Q216" i="2"/>
  <c r="E200" i="2"/>
  <c r="M200" i="2"/>
  <c r="Q200" i="2"/>
  <c r="E190" i="2"/>
  <c r="M190" i="2"/>
  <c r="Q190" i="2"/>
  <c r="E174" i="2"/>
  <c r="M174" i="2"/>
  <c r="Q174" i="2"/>
  <c r="E162" i="2"/>
  <c r="M162" i="2"/>
  <c r="Q162" i="2"/>
  <c r="E205" i="2"/>
  <c r="M205" i="2"/>
  <c r="Q205" i="2"/>
  <c r="E186" i="2"/>
  <c r="M186" i="2"/>
  <c r="Q186" i="2"/>
  <c r="E193" i="2"/>
  <c r="M193" i="2"/>
  <c r="Q193" i="2"/>
  <c r="E172" i="2"/>
  <c r="M172" i="2"/>
  <c r="Q172" i="2"/>
  <c r="E156" i="2"/>
  <c r="M156" i="2"/>
  <c r="Q156" i="2"/>
  <c r="E169" i="2"/>
  <c r="M169" i="2"/>
  <c r="Q169" i="2"/>
  <c r="E225" i="2"/>
  <c r="M225" i="2"/>
  <c r="Q225" i="2"/>
  <c r="E220" i="2"/>
  <c r="M220" i="2"/>
  <c r="Q220" i="2"/>
  <c r="E188" i="2"/>
  <c r="M188" i="2"/>
  <c r="Q188" i="2"/>
  <c r="E142" i="2"/>
  <c r="M142" i="2"/>
  <c r="Q142" i="2"/>
  <c r="E218" i="2"/>
  <c r="M218" i="2"/>
  <c r="Q218" i="2"/>
  <c r="E206" i="2"/>
  <c r="M206" i="2"/>
  <c r="Q206" i="2"/>
  <c r="E224" i="2"/>
  <c r="M224" i="2"/>
  <c r="Q224" i="2"/>
  <c r="E212" i="2"/>
  <c r="M212" i="2"/>
  <c r="Q212" i="2"/>
  <c r="E144" i="2"/>
  <c r="M144" i="2"/>
  <c r="Q144" i="2"/>
  <c r="E192" i="2"/>
  <c r="M192" i="2"/>
  <c r="Q192" i="2"/>
  <c r="E187" i="2"/>
  <c r="M187" i="2"/>
  <c r="Q187" i="2"/>
  <c r="E171" i="2"/>
  <c r="M171" i="2"/>
  <c r="Q171" i="2"/>
  <c r="E135" i="2"/>
  <c r="M135" i="2"/>
  <c r="Q135" i="2"/>
  <c r="E226" i="2"/>
  <c r="M226" i="2"/>
  <c r="Q226" i="2"/>
  <c r="E194" i="2"/>
  <c r="M194" i="2"/>
  <c r="Q194" i="2"/>
  <c r="E175" i="2"/>
  <c r="M175" i="2"/>
  <c r="Q175" i="2"/>
  <c r="E155" i="2"/>
  <c r="M155" i="2"/>
  <c r="Q155" i="2"/>
  <c r="E217" i="2"/>
  <c r="M217" i="2"/>
  <c r="Q217" i="2"/>
  <c r="E201" i="2"/>
  <c r="M201" i="2"/>
  <c r="Q201" i="2"/>
  <c r="E160" i="2"/>
  <c r="M160" i="2"/>
  <c r="Q160" i="2"/>
  <c r="E138" i="2"/>
  <c r="M138" i="2"/>
  <c r="Q138" i="2"/>
  <c r="E134" i="2"/>
  <c r="M134" i="2"/>
  <c r="Q134" i="2"/>
  <c r="E232" i="2"/>
  <c r="M232" i="2"/>
  <c r="Q232" i="2"/>
  <c r="E196" i="2"/>
  <c r="M196" i="2"/>
  <c r="Q196" i="2"/>
  <c r="E166" i="2"/>
  <c r="M166" i="2"/>
  <c r="Q166" i="2"/>
  <c r="E189" i="2"/>
  <c r="M189" i="2"/>
  <c r="Q189" i="2"/>
  <c r="E157" i="2"/>
  <c r="M157" i="2"/>
  <c r="Q157" i="2"/>
  <c r="E153" i="2"/>
  <c r="M153" i="2"/>
  <c r="Q153" i="2"/>
  <c r="E233" i="2"/>
  <c r="M233" i="2"/>
  <c r="Q233" i="2"/>
  <c r="E209" i="2"/>
  <c r="M209" i="2"/>
  <c r="Q209" i="2"/>
  <c r="E158" i="2"/>
  <c r="M158" i="2"/>
  <c r="Q158" i="2"/>
  <c r="E152" i="2"/>
  <c r="M152" i="2"/>
  <c r="Q152" i="2"/>
  <c r="E159" i="2"/>
  <c r="M159" i="2"/>
  <c r="Q159" i="2"/>
  <c r="E207" i="2"/>
  <c r="M207" i="2"/>
  <c r="Q207" i="2"/>
  <c r="E146" i="2"/>
  <c r="M146" i="2"/>
  <c r="Q146" i="2"/>
  <c r="E222" i="2"/>
  <c r="M222" i="2"/>
  <c r="Q222" i="2"/>
  <c r="E149" i="2"/>
  <c r="M149" i="2"/>
  <c r="Q149" i="2"/>
  <c r="E148" i="2"/>
  <c r="M148" i="2"/>
  <c r="Q148" i="2"/>
  <c r="E211" i="2"/>
  <c r="M211" i="2"/>
  <c r="Q211" i="2"/>
  <c r="E203" i="2"/>
  <c r="M203" i="2"/>
  <c r="Q203" i="2"/>
  <c r="E215" i="2"/>
  <c r="M215" i="2"/>
  <c r="Q215" i="2"/>
  <c r="E199" i="2"/>
  <c r="M199" i="2"/>
  <c r="Q199" i="2"/>
  <c r="E191" i="2"/>
  <c r="M191" i="2"/>
  <c r="Q191" i="2"/>
  <c r="E167" i="2"/>
  <c r="M167" i="2"/>
  <c r="Q167" i="2"/>
  <c r="E147" i="2"/>
  <c r="M147" i="2"/>
  <c r="Q147" i="2"/>
  <c r="E229" i="2"/>
  <c r="M229" i="2"/>
  <c r="Q229" i="2"/>
  <c r="E213" i="2"/>
  <c r="M213" i="2"/>
  <c r="Q213" i="2"/>
  <c r="E197" i="2"/>
  <c r="M197" i="2"/>
  <c r="Q197" i="2"/>
  <c r="E170" i="2"/>
  <c r="M170" i="2"/>
  <c r="Q170" i="2"/>
  <c r="E198" i="2"/>
  <c r="M198" i="2"/>
  <c r="Q198" i="2"/>
  <c r="E177" i="2"/>
  <c r="M177" i="2"/>
  <c r="Q177" i="2"/>
  <c r="E165" i="2"/>
  <c r="M165" i="2"/>
  <c r="Q165" i="2"/>
  <c r="E145" i="2"/>
  <c r="M145" i="2"/>
  <c r="Q145" i="2"/>
  <c r="E141" i="2"/>
  <c r="M141" i="2"/>
  <c r="Q141" i="2"/>
  <c r="E137" i="2"/>
  <c r="M137" i="2"/>
  <c r="Q137" i="2"/>
  <c r="E228" i="2"/>
  <c r="M228" i="2"/>
  <c r="Q228" i="2"/>
  <c r="E154" i="2"/>
  <c r="M154" i="2"/>
  <c r="Q154" i="2"/>
  <c r="E180" i="2"/>
  <c r="M180" i="2"/>
  <c r="Q180" i="2"/>
  <c r="E176" i="2"/>
  <c r="M176" i="2"/>
  <c r="Q176" i="2"/>
  <c r="E164" i="2"/>
  <c r="M164" i="2"/>
  <c r="Q164" i="2"/>
  <c r="E136" i="2"/>
  <c r="M136" i="2"/>
  <c r="Q136" i="2"/>
  <c r="E181" i="2"/>
  <c r="M181" i="2"/>
  <c r="Q181" i="2"/>
  <c r="E227" i="2"/>
  <c r="M227" i="2"/>
  <c r="Q227" i="2"/>
  <c r="E219" i="2"/>
  <c r="M219" i="2"/>
  <c r="Q219" i="2"/>
  <c r="E195" i="2"/>
  <c r="M195" i="2"/>
  <c r="Q195" i="2"/>
  <c r="E151" i="2"/>
  <c r="M151" i="2"/>
  <c r="Q151" i="2"/>
  <c r="E143" i="2"/>
  <c r="M143" i="2"/>
  <c r="Q143" i="2"/>
  <c r="E202" i="2"/>
  <c r="M202" i="2"/>
  <c r="Q202" i="2"/>
  <c r="E168" i="2"/>
  <c r="M168" i="2"/>
  <c r="Q168" i="2"/>
  <c r="E178" i="2"/>
  <c r="M178" i="2"/>
  <c r="Q178" i="2"/>
  <c r="E150" i="2"/>
  <c r="M150" i="2"/>
  <c r="Q150" i="2"/>
  <c r="E214" i="2"/>
  <c r="M214" i="2"/>
  <c r="Q214" i="2"/>
  <c r="E173" i="2"/>
  <c r="M173" i="2"/>
  <c r="Q173" i="2"/>
  <c r="E140" i="2"/>
  <c r="M140" i="2"/>
  <c r="Q140" i="2"/>
  <c r="E185" i="2"/>
  <c r="M185" i="2"/>
  <c r="Q185" i="2"/>
  <c r="C12" i="2"/>
  <c r="F34" i="2"/>
  <c r="N34" i="2"/>
  <c r="R34" i="2"/>
  <c r="F98" i="2"/>
  <c r="N98" i="2"/>
  <c r="R98" i="2"/>
  <c r="F66" i="2"/>
  <c r="N66" i="2"/>
  <c r="R66" i="2"/>
  <c r="F130" i="2"/>
  <c r="N130" i="2"/>
  <c r="R130" i="2"/>
  <c r="F42" i="2"/>
  <c r="N42" i="2"/>
  <c r="R42" i="2"/>
  <c r="F74" i="2"/>
  <c r="N74" i="2"/>
  <c r="R74" i="2"/>
  <c r="F106" i="2"/>
  <c r="N106" i="2"/>
  <c r="R106" i="2"/>
  <c r="F60" i="2"/>
  <c r="N60" i="2"/>
  <c r="R60" i="2"/>
  <c r="F43" i="2"/>
  <c r="N43" i="2"/>
  <c r="R43" i="2"/>
  <c r="F75" i="2"/>
  <c r="N75" i="2"/>
  <c r="R75" i="2"/>
  <c r="F107" i="2"/>
  <c r="N107" i="2"/>
  <c r="R107" i="2"/>
  <c r="F50" i="2"/>
  <c r="N50" i="2"/>
  <c r="R50" i="2"/>
  <c r="F82" i="2"/>
  <c r="N82" i="2"/>
  <c r="R82" i="2"/>
  <c r="F114" i="2"/>
  <c r="N114" i="2"/>
  <c r="R114" i="2"/>
  <c r="F92" i="2"/>
  <c r="N92" i="2"/>
  <c r="R92" i="2"/>
  <c r="F56" i="2"/>
  <c r="N56" i="2"/>
  <c r="R56" i="2"/>
  <c r="F58" i="2"/>
  <c r="N58" i="2"/>
  <c r="R58" i="2"/>
  <c r="F90" i="2"/>
  <c r="N90" i="2"/>
  <c r="R90" i="2"/>
  <c r="F122" i="2"/>
  <c r="N122" i="2"/>
  <c r="R122" i="2"/>
  <c r="F124" i="2"/>
  <c r="N124" i="2"/>
  <c r="R124" i="2"/>
  <c r="F104" i="2"/>
  <c r="N104" i="2"/>
  <c r="R104" i="2"/>
  <c r="F59" i="2"/>
  <c r="N59" i="2"/>
  <c r="R59" i="2"/>
  <c r="F91" i="2"/>
  <c r="N91" i="2"/>
  <c r="R91" i="2"/>
  <c r="F123" i="2"/>
  <c r="N123" i="2"/>
  <c r="R123" i="2"/>
  <c r="F113" i="2"/>
  <c r="N113" i="2"/>
  <c r="R113" i="2"/>
  <c r="F129" i="2"/>
  <c r="N129" i="2"/>
  <c r="R129" i="2"/>
  <c r="F37" i="2"/>
  <c r="N37" i="2"/>
  <c r="R37" i="2"/>
  <c r="F45" i="2"/>
  <c r="N45" i="2"/>
  <c r="R45" i="2"/>
  <c r="F53" i="2"/>
  <c r="N53" i="2"/>
  <c r="R53" i="2"/>
  <c r="F61" i="2"/>
  <c r="N61" i="2"/>
  <c r="R61" i="2"/>
  <c r="F69" i="2"/>
  <c r="N69" i="2"/>
  <c r="R69" i="2"/>
  <c r="F77" i="2"/>
  <c r="N77" i="2"/>
  <c r="R77" i="2"/>
  <c r="F85" i="2"/>
  <c r="N85" i="2"/>
  <c r="R85" i="2"/>
  <c r="F93" i="2"/>
  <c r="N93" i="2"/>
  <c r="R93" i="2"/>
  <c r="F101" i="2"/>
  <c r="N101" i="2"/>
  <c r="R101" i="2"/>
  <c r="F109" i="2"/>
  <c r="N109" i="2"/>
  <c r="R109" i="2"/>
  <c r="F117" i="2"/>
  <c r="N117" i="2"/>
  <c r="R117" i="2"/>
  <c r="F125" i="2"/>
  <c r="N125" i="2"/>
  <c r="R125" i="2"/>
  <c r="F133" i="2"/>
  <c r="N133" i="2"/>
  <c r="R133" i="2"/>
  <c r="F41" i="2"/>
  <c r="N41" i="2"/>
  <c r="R41" i="2"/>
  <c r="F49" i="2"/>
  <c r="N49" i="2"/>
  <c r="R49" i="2"/>
  <c r="F57" i="2"/>
  <c r="N57" i="2"/>
  <c r="R57" i="2"/>
  <c r="F65" i="2"/>
  <c r="N65" i="2"/>
  <c r="R65" i="2"/>
  <c r="F73" i="2"/>
  <c r="N73" i="2"/>
  <c r="R73" i="2"/>
  <c r="F81" i="2"/>
  <c r="N81" i="2"/>
  <c r="R81" i="2"/>
  <c r="F89" i="2"/>
  <c r="N89" i="2"/>
  <c r="R89" i="2"/>
  <c r="F97" i="2"/>
  <c r="N97" i="2"/>
  <c r="R97" i="2"/>
  <c r="F105" i="2"/>
  <c r="N105" i="2"/>
  <c r="R105" i="2"/>
  <c r="F121" i="2"/>
  <c r="N121" i="2"/>
  <c r="R121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36" i="2"/>
  <c r="N36" i="2"/>
  <c r="R36" i="2"/>
  <c r="F68" i="2"/>
  <c r="N68" i="2"/>
  <c r="R68" i="2"/>
  <c r="F100" i="2"/>
  <c r="N100" i="2"/>
  <c r="R100" i="2"/>
  <c r="F132" i="2"/>
  <c r="N132" i="2"/>
  <c r="R132" i="2"/>
  <c r="F72" i="2"/>
  <c r="N72" i="2"/>
  <c r="R72" i="2"/>
  <c r="F128" i="2"/>
  <c r="N128" i="2"/>
  <c r="R128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33" i="2"/>
  <c r="N33" i="2"/>
  <c r="R33" i="2"/>
  <c r="F64" i="2"/>
  <c r="N64" i="2"/>
  <c r="R64" i="2"/>
  <c r="F96" i="2"/>
  <c r="N96" i="2"/>
  <c r="R96" i="2"/>
  <c r="F44" i="2"/>
  <c r="N44" i="2"/>
  <c r="R44" i="2"/>
  <c r="F76" i="2"/>
  <c r="N76" i="2"/>
  <c r="R76" i="2"/>
  <c r="F108" i="2"/>
  <c r="N108" i="2"/>
  <c r="R108" i="2"/>
  <c r="F80" i="2"/>
  <c r="N80" i="2"/>
  <c r="R80" i="2"/>
  <c r="F35" i="2"/>
  <c r="N35" i="2"/>
  <c r="R35" i="2"/>
  <c r="F51" i="2"/>
  <c r="N51" i="2"/>
  <c r="R51" i="2"/>
  <c r="F67" i="2"/>
  <c r="N67" i="2"/>
  <c r="R67" i="2"/>
  <c r="F83" i="2"/>
  <c r="N83" i="2"/>
  <c r="R83" i="2"/>
  <c r="F99" i="2"/>
  <c r="N99" i="2"/>
  <c r="R99" i="2"/>
  <c r="F115" i="2"/>
  <c r="N115" i="2"/>
  <c r="R115" i="2"/>
  <c r="F131" i="2"/>
  <c r="N131" i="2"/>
  <c r="R131" i="2"/>
  <c r="F112" i="2"/>
  <c r="N112" i="2"/>
  <c r="R112" i="2"/>
  <c r="F38" i="2"/>
  <c r="N38" i="2"/>
  <c r="R38" i="2"/>
  <c r="F54" i="2"/>
  <c r="N54" i="2"/>
  <c r="R54" i="2"/>
  <c r="F70" i="2"/>
  <c r="N70" i="2"/>
  <c r="R70" i="2"/>
  <c r="F86" i="2"/>
  <c r="N86" i="2"/>
  <c r="R86" i="2"/>
  <c r="F102" i="2"/>
  <c r="N102" i="2"/>
  <c r="R102" i="2"/>
  <c r="F118" i="2"/>
  <c r="N118" i="2"/>
  <c r="R118" i="2"/>
  <c r="F52" i="2"/>
  <c r="N52" i="2"/>
  <c r="R52" i="2"/>
  <c r="F84" i="2"/>
  <c r="N84" i="2"/>
  <c r="R84" i="2"/>
  <c r="F116" i="2"/>
  <c r="N116" i="2"/>
  <c r="R116" i="2"/>
  <c r="F40" i="2"/>
  <c r="N40" i="2"/>
  <c r="R40" i="2"/>
  <c r="F88" i="2"/>
  <c r="N88" i="2"/>
  <c r="R88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120" i="2"/>
  <c r="N120" i="2"/>
  <c r="R12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130" i="2"/>
  <c r="M130" i="2"/>
  <c r="Q130" i="2"/>
  <c r="E33" i="2"/>
  <c r="M33" i="2"/>
  <c r="Q33" i="2"/>
  <c r="E133" i="2"/>
  <c r="M133" i="2"/>
  <c r="Q133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41" i="2"/>
  <c r="M41" i="2"/>
  <c r="Q41" i="2"/>
  <c r="E49" i="2"/>
  <c r="M49" i="2"/>
  <c r="Q49" i="2"/>
  <c r="E53" i="2"/>
  <c r="M53" i="2"/>
  <c r="Q53" i="2"/>
  <c r="E61" i="2"/>
  <c r="M61" i="2"/>
  <c r="Q61" i="2"/>
  <c r="E69" i="2"/>
  <c r="M69" i="2"/>
  <c r="Q69" i="2"/>
  <c r="E81" i="2"/>
  <c r="M81" i="2"/>
  <c r="Q81" i="2"/>
  <c r="E89" i="2"/>
  <c r="M89" i="2"/>
  <c r="Q89" i="2"/>
  <c r="E97" i="2"/>
  <c r="M97" i="2"/>
  <c r="Q97" i="2"/>
  <c r="E105" i="2"/>
  <c r="M105" i="2"/>
  <c r="Q105" i="2"/>
  <c r="E113" i="2"/>
  <c r="M113" i="2"/>
  <c r="Q113" i="2"/>
  <c r="E117" i="2"/>
  <c r="M117" i="2"/>
  <c r="Q117" i="2"/>
  <c r="E125" i="2"/>
  <c r="M125" i="2"/>
  <c r="Q125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37" i="2"/>
  <c r="M37" i="2"/>
  <c r="Q37" i="2"/>
  <c r="E45" i="2"/>
  <c r="M45" i="2"/>
  <c r="Q45" i="2"/>
  <c r="E57" i="2"/>
  <c r="M57" i="2"/>
  <c r="Q57" i="2"/>
  <c r="E65" i="2"/>
  <c r="M65" i="2"/>
  <c r="Q65" i="2"/>
  <c r="E73" i="2"/>
  <c r="M73" i="2"/>
  <c r="Q73" i="2"/>
  <c r="E77" i="2"/>
  <c r="M77" i="2"/>
  <c r="Q77" i="2"/>
  <c r="E85" i="2"/>
  <c r="M85" i="2"/>
  <c r="Q85" i="2"/>
  <c r="E93" i="2"/>
  <c r="M93" i="2"/>
  <c r="Q93" i="2"/>
  <c r="E101" i="2"/>
  <c r="M101" i="2"/>
  <c r="Q101" i="2"/>
  <c r="E109" i="2"/>
  <c r="M109" i="2"/>
  <c r="Q109" i="2"/>
  <c r="E121" i="2"/>
  <c r="M121" i="2"/>
  <c r="Q121" i="2"/>
  <c r="E129" i="2"/>
  <c r="M129" i="2"/>
  <c r="Q129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<sst xmlns="http://schemas.openxmlformats.org/spreadsheetml/2006/main" count="764" uniqueCount="289">
  <si>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</si>
  <si>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</si>
  <si>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</si>
  <si>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</si>
  <si>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</si>
  <si>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</si>
  <si>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</si>
  <si>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</si>
  <si>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</si>
  <si>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</si>
  <si>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</si>
  <si>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</si>
  <si>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</si>
  <si>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</si>
  <si>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</si>
  <si>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</si>
  <si>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</si>
  <si>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</si>
  <si>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</si>
  <si>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</si>
  <si>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</si>
  <si>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</si>
  <si>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</si>
  <si>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</si>
  <si>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</si>
  <si>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</si>
  <si>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</si>
  <si>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</si>
  <si>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</si>
  <si>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</si>
  <si>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</si>
  <si>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</si>
  <si>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</si>
  <si>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</si>
  <si>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</si>
  <si>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</si>
  <si>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</si>
  <si>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</si>
  <si>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</si>
  <si>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</si>
  <si>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</si>
  <si>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</si>
  <si>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</si>
  <si>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</si>
  <si>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</si>
  <si>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</si>
  <si>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</si>
  <si>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</si>
  <si>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</si>
  <si>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</si>
  <si>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</si>
  <si>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</si>
  <si>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</si>
  <si>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</si>
  <si>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</si>
  <si>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</si>
  <si>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</si>
  <si>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</si>
  <si>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</si>
  <si>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</si>
  <si>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</si>
  <si>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</si>
  <si>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</si>
  <si>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</si>
  <si>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</si>
  <si>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</si>
  <si>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</si>
  <si>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</si>
  <si>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</si>
  <si>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</si>
  <si>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</si>
  <si>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</si>
  <si>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</si>
  <si>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</si>
  <si>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</si>
  <si>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</si>
  <si>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</si>
  <si>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</si>
  <si>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</si>
  <si>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</si>
  <si>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</si>
  <si>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</si>
  <si>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</si>
  <si>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</si>
  <si>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</si>
  <si>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</si>
  <si>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</si>
  <si>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</si>
  <si>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</si>
  <si>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</si>
  <si>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</si>
  <si>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</si>
  <si>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</si>
  <si>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</si>
  <si>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</si>
  <si>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</si>
  <si>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</si>
  <si>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</si>
  <si>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</si>
  <si>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</si>
  <si>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</si>
  <si>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</si>
  <si>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</si>
  <si>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</si>
  <si>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</si>
  <si>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</si>
  <si>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</si>
  <si>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</si>
  <si>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</si>
  <si>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</si>
  <si>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</si>
  <si>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</si>
  <si>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</si>
  <si>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</si>
  <si>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</si>
  <si>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</si>
  <si>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</si>
  <si>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</si>
  <si>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</si>
  <si>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</si>
  <si>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</si>
  <si>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</si>
  <si>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</si>
  <si>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</si>
  <si>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</si>
  <si>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</si>
  <si>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</si>
  <si>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</si>
  <si>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</si>
  <si>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</si>
  <si>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</si>
  <si>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</si>
  <si>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</si>
  <si>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</si>
  <si>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</si>
  <si>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</si>
  <si>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</si>
  <si>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</si>
  <si>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</si>
  <si>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</si>
  <si>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</si>
  <si>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</si>
  <si>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</si>
  <si>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</si>
  <si>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</si>
  <si>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</si>
  <si>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</si>
  <si>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</si>
  <si>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</si>
  <si>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</si>
  <si>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</si>
  <si>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</si>
  <si>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</si>
  <si>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</si>
  <si>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</si>
  <si>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</si>
  <si>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</si>
  <si>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</si>
  <si>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</si>
  <si>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</si>
  <si>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</si>
  <si>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</si>
  <si>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</si>
  <si>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</si>
  <si>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</si>
  <si>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</si>
  <si>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</si>
  <si>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</si>
  <si>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</si>
  <si>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</si>
  <si>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</si>
  <si>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</si>
  <si>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</si>
  <si>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</si>
  <si>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</si>
  <si>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</si>
  <si>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</si>
  <si>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</si>
  <si>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</si>
  <si>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</si>
  <si>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</si>
  <si>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</si>
  <si>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</si>
  <si>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</si>
  <si>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</si>
  <si>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</si>
  <si>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</si>
  <si>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</si>
  <si>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</si>
  <si>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</si>
  <si>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</si>
  <si>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</si>
  <si>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</si>
  <si>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</si>
  <si>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</si>
  <si>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</si>
  <si>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</si>
  <si>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</si>
  <si>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</si>
  <si>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</si>
  <si>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</si>
  <si>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</si>
  <si>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</si>
  <si>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</si>
  <si>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</si>
  <si>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</si>
  <si>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</si>
  <si>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</si>
  <si>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</si>
  <si>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</si>
  <si>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</si>
  <si>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</si>
  <si>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</si>
  <si>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</si>
  <si>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</si>
  <si>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</si>
  <si>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</si>
  <si>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</si>
  <si>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</si>
  <si>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</si>
  <si>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</si>
  <si>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</si>
  <si>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</si>
  <si>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</si>
  <si>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</si>
  <si>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</si>
  <si>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</si>
  <si>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</si>
  <si>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</si>
  <si>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</si>
  <si>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</si>
  <si>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</si>
  <si>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</si>
  <si>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</si>
  <si>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</si>
  <si>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</si>
  <si>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</si>
  <si>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</si>
  <si>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</si>
  <si>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</si>
  <si>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</si>
  <si>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</si>
  <si>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</si>
  <si>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</si>
  <si>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</si>
  <si>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</si>
  <si>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</si>
  <si>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</si>
  <si>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</si>
  <si>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</si>
  <si>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</si>
  <si>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</si>
  <si>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</si>
  <si>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</si>
  <si>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</si>
  <si>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</si>
  <si>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</si>
  <si>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</si>
  <si>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</si>
  <si>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</si>
  <si>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</si>
  <si>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</si>
  <si>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</si>
  <si>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</si>
  <si>
    <t>m = 1 kg</t>
  </si>
  <si>
    <t>m = 400 kg</t>
  </si>
  <si>
    <t>m = 10.000 kg</t>
  </si>
  <si>
    <t>∆%</t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</si>
  <si>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 xml:space="preserve"> </t>
    </r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</si>
  <si>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>=0</t>
    </r>
  </si>
  <si>
    <t>z</t>
  </si>
  <si>
    <t>Beda Rata2</t>
  </si>
  <si>
    <t>rata2_1</t>
  </si>
  <si>
    <t>rata2_0</t>
  </si>
  <si>
    <t xml:space="preserve">Nilai </t>
  </si>
  <si>
    <t>Massa jenis dihitung</t>
  </si>
  <si>
    <t>Massa jenis diabaikan</t>
  </si>
  <si>
    <t>Massa</t>
  </si>
  <si>
    <t>sf_1</t>
  </si>
  <si>
    <t>sf_0</t>
  </si>
  <si>
    <t>Nilai Rata-Rata (Pa)</t>
  </si>
  <si>
    <t>Perbedaan Nilai Rata-Rata</t>
  </si>
  <si>
    <t>Massa jenis batang dihitung</t>
  </si>
  <si>
    <t>Massa jenis batang diabaikan</t>
  </si>
  <si>
    <t>Aplikasi : Massa Jenis Batang Dihitung</t>
  </si>
  <si>
    <t>Manual : Massa Jenis Batang Dihitung</t>
  </si>
  <si>
    <t>Manual : Massa Jenis Batang Diabaikan</t>
  </si>
  <si>
    <t>Aplikasi : Massa Jenis Batang Diabaikan</t>
  </si>
  <si>
    <t xml:space="preserve">Nilai Rata-Rata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</si>
</sst>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  <font>
      <sz val="11"/>
      <color theme="1"/>
      <name val="Calibri"/>
      <family val="2"/>
      <scheme val="minor"/>
    </font>
    <font>
      <vertAlign val="subscript"/>
      <sz val="11"/>
      <color theme="1"/>
      <name val="Times New Roman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8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0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297" applyNumberFormat="1" applyFont="1" applyBorder="1"/>
    <xf numFmtId="0" fontId="10" fillId="12" borderId="0" xfId="0" applyFont="1" applyFill="1"/>
    <xf numFmtId="0" fontId="14" fillId="12" borderId="0" xfId="0" applyFont="1" applyFill="1"/>
    <xf numFmtId="0" fontId="2" fillId="12" borderId="0" xfId="0" applyFont="1" applyFill="1"/>
    <xf numFmtId="0" fontId="12" fillId="12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30" fillId="0" borderId="7" xfId="0" applyFont="1" applyBorder="1" applyAlignment="1">
      <alignment horizontal="right" vertical="center" wrapText="1"/>
    </xf>
    <xf numFmtId="0" fontId="30" fillId="0" borderId="8" xfId="0" applyFont="1" applyBorder="1" applyAlignment="1">
      <alignment horizontal="right" vertical="center" wrapText="1"/>
    </xf>
    <xf numFmtId="10" fontId="30" fillId="0" borderId="8" xfId="0" applyNumberFormat="1" applyFont="1" applyBorder="1" applyAlignment="1">
      <alignment horizontal="right" vertical="center" wrapText="1"/>
    </xf>
    <xf numFmtId="164" fontId="30" fillId="0" borderId="8" xfId="0" applyNumberFormat="1" applyFont="1" applyBorder="1" applyAlignment="1">
      <alignment horizontal="right" vertical="center" wrapText="1"/>
    </xf>
    <xf numFmtId="0" fontId="30" fillId="0" borderId="10" xfId="0" applyFont="1" applyBorder="1" applyAlignment="1">
      <alignment horizontal="right" vertical="center" wrapText="1"/>
    </xf>
    <xf numFmtId="0" fontId="30" fillId="0" borderId="6" xfId="0" applyFont="1" applyBorder="1" applyAlignment="1">
      <alignment horizontal="right" vertical="center" wrapText="1"/>
    </xf>
    <xf numFmtId="10" fontId="30" fillId="0" borderId="10" xfId="0" applyNumberFormat="1" applyFont="1" applyBorder="1" applyAlignment="1">
      <alignment horizontal="right" vertical="center" wrapText="1"/>
    </xf>
    <xf numFmtId="10" fontId="30" fillId="0" borderId="7" xfId="0" applyNumberFormat="1" applyFont="1" applyBorder="1" applyAlignment="1">
      <alignment horizontal="right" vertical="center" wrapText="1"/>
    </xf>
    <xf numFmtId="10" fontId="30" fillId="0" borderId="6" xfId="0" applyNumberFormat="1" applyFont="1" applyBorder="1" applyAlignment="1">
      <alignment horizontal="right" vertical="center" wrapText="1"/>
    </xf>
    <xf numFmtId="0" fontId="31" fillId="0" borderId="7" xfId="0" applyFont="1" applyBorder="1" applyAlignment="1">
      <alignment vertical="center" wrapText="1"/>
    </xf>
    <xf numFmtId="0" fontId="31" fillId="0" borderId="8" xfId="0" applyFont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30" fillId="0" borderId="5" xfId="0" applyFont="1" applyBorder="1" applyAlignment="1">
      <alignment vertical="center" wrapText="1"/>
    </xf>
    <xf numFmtId="0" fontId="30" fillId="0" borderId="6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13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31" fillId="0" borderId="9" xfId="0" applyFont="1" applyBorder="1" applyAlignment="1">
      <alignment vertical="center" wrapText="1"/>
    </xf>
    <xf numFmtId="0" fontId="31" fillId="0" borderId="7" xfId="0" applyFont="1" applyBorder="1" applyAlignment="1">
      <alignment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5" xfId="0" applyFont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0" fontId="31" fillId="0" borderId="6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0" fillId="0" borderId="7" xfId="0" applyFont="1" applyBorder="1" applyAlignment="1">
      <alignment vertical="center" wrapText="1"/>
    </xf>
  </cellXfs>
  <cellStyles count="5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Normal" xfId="0" builtinId="0"/>
    <cellStyle name="Percent" xfId="29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8272"/>
        <c:axId val="114040192"/>
      </c:scatterChart>
      <c:valAx>
        <c:axId val="1140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0192"/>
        <c:crosses val="autoZero"/>
        <c:crossBetween val="midCat"/>
      </c:valAx>
      <c:valAx>
        <c:axId val="1140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cantilever'!$C$27:$C$32</c:f>
              <c:numCache>
                <c:formatCode>0.000</c:formatCode>
                <c:ptCount val="6"/>
                <c:pt idx="0" formatCode="General">
                  <c:v>-354113606.42799997</c:v>
                </c:pt>
                <c:pt idx="1">
                  <c:v>-228948240.25299999</c:v>
                </c:pt>
                <c:pt idx="2">
                  <c:v>-125165366.175</c:v>
                </c:pt>
                <c:pt idx="3">
                  <c:v>-42764984.193999998</c:v>
                </c:pt>
                <c:pt idx="4">
                  <c:v>-10691246.048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cantilever'!$D$27:$D$32</c:f>
              <c:numCache>
                <c:formatCode>0.000</c:formatCode>
                <c:ptCount val="6"/>
                <c:pt idx="0">
                  <c:v>-354113606.42781878</c:v>
                </c:pt>
                <c:pt idx="1">
                  <c:v>-228948240.2528978</c:v>
                </c:pt>
                <c:pt idx="2">
                  <c:v>-125165366.17492099</c:v>
                </c:pt>
                <c:pt idx="3">
                  <c:v>-42764984.193888329</c:v>
                </c:pt>
                <c:pt idx="4">
                  <c:v>-10691246.048472134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11712"/>
        <c:axId val="116213632"/>
      </c:barChart>
      <c:catAx>
        <c:axId val="116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13632"/>
        <c:crosses val="autoZero"/>
        <c:auto val="1"/>
        <c:lblAlgn val="ctr"/>
        <c:lblOffset val="100"/>
        <c:noMultiLvlLbl val="0"/>
      </c:catAx>
      <c:valAx>
        <c:axId val="11621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211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cantilever'!$F$27:$F$32</c:f>
              <c:numCache>
                <c:formatCode>0.000</c:formatCode>
                <c:ptCount val="6"/>
                <c:pt idx="0">
                  <c:v>-86832455.216000006</c:v>
                </c:pt>
                <c:pt idx="1">
                  <c:v>-57888303.476999998</c:v>
                </c:pt>
                <c:pt idx="2">
                  <c:v>-28944151.739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cantilever'!$G$27:$G$32</c:f>
              <c:numCache>
                <c:formatCode>General</c:formatCode>
                <c:ptCount val="6"/>
                <c:pt idx="0">
                  <c:v>-86832455.216016859</c:v>
                </c:pt>
                <c:pt idx="1">
                  <c:v>-57888303.477344573</c:v>
                </c:pt>
                <c:pt idx="2">
                  <c:v>-28944151.738672286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47552"/>
        <c:axId val="116249728"/>
      </c:barChart>
      <c:catAx>
        <c:axId val="11624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49728"/>
        <c:crosses val="autoZero"/>
        <c:auto val="1"/>
        <c:lblAlgn val="ctr"/>
        <c:lblOffset val="100"/>
        <c:noMultiLvlLbl val="0"/>
      </c:catAx>
      <c:valAx>
        <c:axId val="11624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247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cantilever'!$C$38:$C$43</c:f>
              <c:numCache>
                <c:formatCode>General</c:formatCode>
                <c:ptCount val="6"/>
                <c:pt idx="0">
                  <c:v>8866908.2239999995</c:v>
                </c:pt>
                <c:pt idx="1">
                  <c:v>7471344.2400000002</c:v>
                </c:pt>
                <c:pt idx="2">
                  <c:v>6075780.2560000001</c:v>
                </c:pt>
                <c:pt idx="3">
                  <c:v>2791127.9679999999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cantilever'!$D$38:$D$43</c:f>
              <c:numCache>
                <c:formatCode>0.000</c:formatCode>
                <c:ptCount val="6"/>
                <c:pt idx="0">
                  <c:v>8866908.2244467866</c:v>
                </c:pt>
                <c:pt idx="1">
                  <c:v>7471344.240252899</c:v>
                </c:pt>
                <c:pt idx="2">
                  <c:v>6075780.2560590105</c:v>
                </c:pt>
                <c:pt idx="3">
                  <c:v>2791127.968387777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79552"/>
        <c:axId val="116289920"/>
      </c:barChart>
      <c:catAx>
        <c:axId val="1162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89920"/>
        <c:crosses val="autoZero"/>
        <c:auto val="1"/>
        <c:lblAlgn val="ctr"/>
        <c:lblOffset val="100"/>
        <c:noMultiLvlLbl val="0"/>
      </c:catAx>
      <c:valAx>
        <c:axId val="11628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279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cantilever'!$F$38:$F$43</c:f>
              <c:numCache>
                <c:formatCode>General</c:formatCode>
                <c:ptCount val="6"/>
                <c:pt idx="0">
                  <c:v>1889088.3030000001</c:v>
                </c:pt>
                <c:pt idx="1">
                  <c:v>1889088.3030000001</c:v>
                </c:pt>
                <c:pt idx="2">
                  <c:v>1889088.3030000001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cantilever'!$G$38:$G$43</c:f>
              <c:numCache>
                <c:formatCode>General</c:formatCode>
                <c:ptCount val="6"/>
                <c:pt idx="0">
                  <c:v>1889088.3034773448</c:v>
                </c:pt>
                <c:pt idx="1">
                  <c:v>1889088.3034773448</c:v>
                </c:pt>
                <c:pt idx="2">
                  <c:v>1889088.3034773448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24224"/>
        <c:axId val="116396032"/>
      </c:barChart>
      <c:catAx>
        <c:axId val="1163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96032"/>
        <c:crosses val="autoZero"/>
        <c:auto val="1"/>
        <c:lblAlgn val="ctr"/>
        <c:lblOffset val="100"/>
        <c:noMultiLvlLbl val="0"/>
      </c:catAx>
      <c:valAx>
        <c:axId val="11639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324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cantilever'!$C$48:$C$53</c:f>
              <c:numCache>
                <c:formatCode>0.000</c:formatCode>
                <c:ptCount val="6"/>
                <c:pt idx="0">
                  <c:v>354113606.42799997</c:v>
                </c:pt>
                <c:pt idx="1">
                  <c:v>228948240.25299999</c:v>
                </c:pt>
                <c:pt idx="2">
                  <c:v>125165366.175</c:v>
                </c:pt>
                <c:pt idx="3">
                  <c:v>42764984.193999998</c:v>
                </c:pt>
                <c:pt idx="4">
                  <c:v>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cantilever'!$D$48:$D$53</c:f>
              <c:numCache>
                <c:formatCode>0.000</c:formatCode>
                <c:ptCount val="6"/>
                <c:pt idx="0">
                  <c:v>354113606.42781878</c:v>
                </c:pt>
                <c:pt idx="1">
                  <c:v>228948240.2528978</c:v>
                </c:pt>
                <c:pt idx="2">
                  <c:v>125165366.17492099</c:v>
                </c:pt>
                <c:pt idx="3">
                  <c:v>42764984.193888329</c:v>
                </c:pt>
                <c:pt idx="4">
                  <c:v>10691246.048472134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34048"/>
        <c:axId val="116435968"/>
      </c:barChart>
      <c:catAx>
        <c:axId val="1164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35968"/>
        <c:crosses val="autoZero"/>
        <c:auto val="1"/>
        <c:lblAlgn val="ctr"/>
        <c:lblOffset val="100"/>
        <c:noMultiLvlLbl val="0"/>
      </c:catAx>
      <c:valAx>
        <c:axId val="11643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434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cantilever'!$F$48:$F$53</c:f>
              <c:numCache>
                <c:formatCode>0.000</c:formatCode>
                <c:ptCount val="6"/>
                <c:pt idx="0">
                  <c:v>86832455.216000006</c:v>
                </c:pt>
                <c:pt idx="1">
                  <c:v>57888303.476999998</c:v>
                </c:pt>
                <c:pt idx="2">
                  <c:v>28944151.739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cantilever'!$G$48:$G$53</c:f>
              <c:numCache>
                <c:formatCode>General</c:formatCode>
                <c:ptCount val="6"/>
                <c:pt idx="0">
                  <c:v>86832455.216016859</c:v>
                </c:pt>
                <c:pt idx="1">
                  <c:v>57888303.477344573</c:v>
                </c:pt>
                <c:pt idx="2">
                  <c:v>28944151.738672286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2672"/>
        <c:axId val="125454592"/>
      </c:barChart>
      <c:catAx>
        <c:axId val="1254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54592"/>
        <c:crosses val="autoZero"/>
        <c:auto val="1"/>
        <c:lblAlgn val="ctr"/>
        <c:lblOffset val="100"/>
        <c:noMultiLvlLbl val="0"/>
      </c:catAx>
      <c:valAx>
        <c:axId val="12545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45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cantilever'!$C$58:$C$63</c:f>
              <c:numCache>
                <c:formatCode>General</c:formatCode>
                <c:ptCount val="6"/>
                <c:pt idx="0">
                  <c:v>8866908.2239999995</c:v>
                </c:pt>
                <c:pt idx="1">
                  <c:v>7471344.2400000002</c:v>
                </c:pt>
                <c:pt idx="2">
                  <c:v>6075780.2560000001</c:v>
                </c:pt>
                <c:pt idx="3">
                  <c:v>2791127.9679999999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cantilever'!$D$58:$D$63</c:f>
              <c:numCache>
                <c:formatCode>General</c:formatCode>
                <c:ptCount val="6"/>
                <c:pt idx="0">
                  <c:v>8866908.2244467866</c:v>
                </c:pt>
                <c:pt idx="1">
                  <c:v>7471344.240252899</c:v>
                </c:pt>
                <c:pt idx="2">
                  <c:v>6075780.2560590105</c:v>
                </c:pt>
                <c:pt idx="3">
                  <c:v>2791127.968387777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72128"/>
        <c:axId val="125486592"/>
      </c:barChart>
      <c:catAx>
        <c:axId val="1254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86592"/>
        <c:crosses val="autoZero"/>
        <c:auto val="1"/>
        <c:lblAlgn val="ctr"/>
        <c:lblOffset val="100"/>
        <c:noMultiLvlLbl val="0"/>
      </c:catAx>
      <c:valAx>
        <c:axId val="12548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472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cantilever'!$F$58:$F$63</c:f>
              <c:numCache>
                <c:formatCode>General</c:formatCode>
                <c:ptCount val="6"/>
                <c:pt idx="0">
                  <c:v>1889088.3030000001</c:v>
                </c:pt>
                <c:pt idx="1">
                  <c:v>1889088.3030000001</c:v>
                </c:pt>
                <c:pt idx="2">
                  <c:v>1889088.3030000001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cantilever'!$G$58:$G$63</c:f>
              <c:numCache>
                <c:formatCode>General</c:formatCode>
                <c:ptCount val="6"/>
                <c:pt idx="0">
                  <c:v>1889088.3034773448</c:v>
                </c:pt>
                <c:pt idx="1">
                  <c:v>1889088.3034773448</c:v>
                </c:pt>
                <c:pt idx="2">
                  <c:v>1889088.3034773448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53984"/>
        <c:axId val="116556160"/>
      </c:barChart>
      <c:catAx>
        <c:axId val="1165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56160"/>
        <c:crosses val="autoZero"/>
        <c:auto val="1"/>
        <c:lblAlgn val="ctr"/>
        <c:lblOffset val="100"/>
        <c:noMultiLvlLbl val="0"/>
      </c:catAx>
      <c:valAx>
        <c:axId val="11655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55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13011594108364"/>
          <c:y val="5.2608152058535251E-2"/>
          <c:w val="0.71629052449183428"/>
          <c:h val="0.61409482988593145"/>
        </c:manualLayout>
      </c:layout>
      <c:lineChart>
        <c:grouping val="standard"/>
        <c:varyColors val="0"/>
        <c:ser>
          <c:idx val="1"/>
          <c:order val="0"/>
          <c:tx>
            <c:strRef>
              <c:f>'pengujian beam cantilever'!$D$95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cantilever'!$D$96:$D$101</c:f>
              <c:numCache>
                <c:formatCode>General</c:formatCode>
                <c:ptCount val="6"/>
                <c:pt idx="0">
                  <c:v>89381791.706</c:v>
                </c:pt>
                <c:pt idx="1">
                  <c:v>89969854.789000005</c:v>
                </c:pt>
                <c:pt idx="2">
                  <c:v>95850485.618000001</c:v>
                </c:pt>
                <c:pt idx="3">
                  <c:v>154656793.90799999</c:v>
                </c:pt>
                <c:pt idx="4">
                  <c:v>742719876.80700004</c:v>
                </c:pt>
                <c:pt idx="5">
                  <c:v>6623350705.802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cantilever'!$E$96:$E$101</c:f>
              <c:numCache>
                <c:formatCode>General</c:formatCode>
                <c:ptCount val="6"/>
                <c:pt idx="0">
                  <c:v>65340.343000000001</c:v>
                </c:pt>
                <c:pt idx="1">
                  <c:v>653403.42500000005</c:v>
                </c:pt>
                <c:pt idx="2">
                  <c:v>6534034.2539999997</c:v>
                </c:pt>
                <c:pt idx="3">
                  <c:v>65340342.544</c:v>
                </c:pt>
                <c:pt idx="4">
                  <c:v>653403425.44400001</c:v>
                </c:pt>
                <c:pt idx="5">
                  <c:v>6534034254.4390001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712"/>
        <c:axId val="116661632"/>
      </c:lineChart>
      <c:catAx>
        <c:axId val="1166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61632"/>
        <c:crosses val="autoZero"/>
        <c:auto val="1"/>
        <c:lblAlgn val="ctr"/>
        <c:lblOffset val="100"/>
        <c:noMultiLvlLbl val="0"/>
      </c:catAx>
      <c:valAx>
        <c:axId val="116661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Nilai Rata-Rata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7965067295386E-2"/>
              <c:y val="0.232216178381639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665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cantilever'!$F$96:$F$101</c:f>
              <c:numCache>
                <c:formatCode>0.00%</c:formatCode>
                <c:ptCount val="6"/>
                <c:pt idx="0">
                  <c:v>0.99929999999999997</c:v>
                </c:pt>
                <c:pt idx="1">
                  <c:v>0.99270000000000003</c:v>
                </c:pt>
                <c:pt idx="2">
                  <c:v>0.93179999999999996</c:v>
                </c:pt>
                <c:pt idx="3">
                  <c:v>0.57750000000000001</c:v>
                </c:pt>
                <c:pt idx="4">
                  <c:v>0.1203</c:v>
                </c:pt>
                <c:pt idx="5">
                  <c:v>1.35E-2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73920"/>
        <c:axId val="116696576"/>
      </c:lineChart>
      <c:catAx>
        <c:axId val="1166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96576"/>
        <c:crosses val="autoZero"/>
        <c:auto val="1"/>
        <c:lblAlgn val="ctr"/>
        <c:lblOffset val="100"/>
        <c:noMultiLvlLbl val="0"/>
      </c:catAx>
      <c:valAx>
        <c:axId val="116696576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667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Penyangga'!$F$33:$F$233</c:f>
              <c:numCache>
                <c:formatCode>0.000</c:formatCode>
                <c:ptCount val="201"/>
                <c:pt idx="0">
                  <c:v>3.9240000000000004</c:v>
                </c:pt>
                <c:pt idx="1">
                  <c:v>3.9240000000000004</c:v>
                </c:pt>
                <c:pt idx="2">
                  <c:v>3.9240000000000004</c:v>
                </c:pt>
                <c:pt idx="3">
                  <c:v>3.9240000000000004</c:v>
                </c:pt>
                <c:pt idx="4">
                  <c:v>3.9240000000000004</c:v>
                </c:pt>
                <c:pt idx="5">
                  <c:v>3.9240000000000004</c:v>
                </c:pt>
                <c:pt idx="6">
                  <c:v>3.9240000000000004</c:v>
                </c:pt>
                <c:pt idx="7">
                  <c:v>3.9240000000000004</c:v>
                </c:pt>
                <c:pt idx="8">
                  <c:v>3.9240000000000004</c:v>
                </c:pt>
                <c:pt idx="9">
                  <c:v>3.9240000000000004</c:v>
                </c:pt>
                <c:pt idx="10">
                  <c:v>3.9240000000000004</c:v>
                </c:pt>
                <c:pt idx="11">
                  <c:v>3.9240000000000004</c:v>
                </c:pt>
                <c:pt idx="12">
                  <c:v>3.9240000000000004</c:v>
                </c:pt>
                <c:pt idx="13">
                  <c:v>3.9240000000000004</c:v>
                </c:pt>
                <c:pt idx="14">
                  <c:v>3.9240000000000004</c:v>
                </c:pt>
                <c:pt idx="15">
                  <c:v>3.9240000000000004</c:v>
                </c:pt>
                <c:pt idx="16">
                  <c:v>3.9240000000000004</c:v>
                </c:pt>
                <c:pt idx="17">
                  <c:v>3.9240000000000004</c:v>
                </c:pt>
                <c:pt idx="18">
                  <c:v>3.9240000000000004</c:v>
                </c:pt>
                <c:pt idx="19">
                  <c:v>3.9240000000000004</c:v>
                </c:pt>
                <c:pt idx="20">
                  <c:v>3.9240000000000004</c:v>
                </c:pt>
                <c:pt idx="21">
                  <c:v>3.9240000000000004</c:v>
                </c:pt>
                <c:pt idx="22">
                  <c:v>3.9240000000000004</c:v>
                </c:pt>
                <c:pt idx="23">
                  <c:v>3.9240000000000004</c:v>
                </c:pt>
                <c:pt idx="24">
                  <c:v>3.9240000000000004</c:v>
                </c:pt>
                <c:pt idx="25">
                  <c:v>3.9240000000000004</c:v>
                </c:pt>
                <c:pt idx="26">
                  <c:v>3.9240000000000004</c:v>
                </c:pt>
                <c:pt idx="27">
                  <c:v>3.9240000000000004</c:v>
                </c:pt>
                <c:pt idx="28">
                  <c:v>3.9240000000000004</c:v>
                </c:pt>
                <c:pt idx="29">
                  <c:v>3.9240000000000004</c:v>
                </c:pt>
                <c:pt idx="30">
                  <c:v>3.9240000000000004</c:v>
                </c:pt>
                <c:pt idx="31">
                  <c:v>3.9240000000000004</c:v>
                </c:pt>
                <c:pt idx="32">
                  <c:v>3.9240000000000004</c:v>
                </c:pt>
                <c:pt idx="33">
                  <c:v>3.9240000000000004</c:v>
                </c:pt>
                <c:pt idx="34">
                  <c:v>3.9240000000000004</c:v>
                </c:pt>
                <c:pt idx="35">
                  <c:v>3.9240000000000004</c:v>
                </c:pt>
                <c:pt idx="36">
                  <c:v>3.9240000000000004</c:v>
                </c:pt>
                <c:pt idx="37">
                  <c:v>3.9240000000000004</c:v>
                </c:pt>
                <c:pt idx="38">
                  <c:v>3.9240000000000004</c:v>
                </c:pt>
                <c:pt idx="39">
                  <c:v>3.9240000000000004</c:v>
                </c:pt>
                <c:pt idx="40">
                  <c:v>3.9240000000000004</c:v>
                </c:pt>
                <c:pt idx="41">
                  <c:v>3.9240000000000004</c:v>
                </c:pt>
                <c:pt idx="42">
                  <c:v>3.9240000000000004</c:v>
                </c:pt>
                <c:pt idx="43">
                  <c:v>3.9240000000000004</c:v>
                </c:pt>
                <c:pt idx="44">
                  <c:v>3.9240000000000004</c:v>
                </c:pt>
                <c:pt idx="45">
                  <c:v>3.9240000000000004</c:v>
                </c:pt>
                <c:pt idx="46">
                  <c:v>3.9240000000000004</c:v>
                </c:pt>
                <c:pt idx="47">
                  <c:v>3.9240000000000004</c:v>
                </c:pt>
                <c:pt idx="48">
                  <c:v>3.9240000000000004</c:v>
                </c:pt>
                <c:pt idx="49">
                  <c:v>3.9240000000000004</c:v>
                </c:pt>
                <c:pt idx="50">
                  <c:v>3.9240000000000004</c:v>
                </c:pt>
                <c:pt idx="51">
                  <c:v>3.9240000000000004</c:v>
                </c:pt>
                <c:pt idx="52">
                  <c:v>3.9240000000000004</c:v>
                </c:pt>
                <c:pt idx="53">
                  <c:v>3.9240000000000004</c:v>
                </c:pt>
                <c:pt idx="54">
                  <c:v>3.9240000000000004</c:v>
                </c:pt>
                <c:pt idx="55">
                  <c:v>3.9240000000000004</c:v>
                </c:pt>
                <c:pt idx="56">
                  <c:v>3.9240000000000004</c:v>
                </c:pt>
                <c:pt idx="57">
                  <c:v>3.9240000000000004</c:v>
                </c:pt>
                <c:pt idx="58">
                  <c:v>3.9240000000000004</c:v>
                </c:pt>
                <c:pt idx="59">
                  <c:v>3.9240000000000004</c:v>
                </c:pt>
                <c:pt idx="60">
                  <c:v>3.9240000000000004</c:v>
                </c:pt>
                <c:pt idx="61">
                  <c:v>3.9240000000000004</c:v>
                </c:pt>
                <c:pt idx="62">
                  <c:v>3.9240000000000004</c:v>
                </c:pt>
                <c:pt idx="63">
                  <c:v>3.9240000000000004</c:v>
                </c:pt>
                <c:pt idx="64">
                  <c:v>3.9240000000000004</c:v>
                </c:pt>
                <c:pt idx="65">
                  <c:v>3.9240000000000004</c:v>
                </c:pt>
                <c:pt idx="66">
                  <c:v>3.9240000000000004</c:v>
                </c:pt>
                <c:pt idx="67">
                  <c:v>3.9240000000000004</c:v>
                </c:pt>
                <c:pt idx="68">
                  <c:v>3.9240000000000004</c:v>
                </c:pt>
                <c:pt idx="69">
                  <c:v>3.9240000000000004</c:v>
                </c:pt>
                <c:pt idx="70">
                  <c:v>3.9240000000000004</c:v>
                </c:pt>
                <c:pt idx="71">
                  <c:v>3.9240000000000004</c:v>
                </c:pt>
                <c:pt idx="72">
                  <c:v>3.9240000000000004</c:v>
                </c:pt>
                <c:pt idx="73">
                  <c:v>3.9240000000000004</c:v>
                </c:pt>
                <c:pt idx="74">
                  <c:v>3.9240000000000004</c:v>
                </c:pt>
                <c:pt idx="75">
                  <c:v>3.9240000000000004</c:v>
                </c:pt>
                <c:pt idx="76">
                  <c:v>3.9240000000000004</c:v>
                </c:pt>
                <c:pt idx="77">
                  <c:v>3.9240000000000004</c:v>
                </c:pt>
                <c:pt idx="78">
                  <c:v>3.9240000000000004</c:v>
                </c:pt>
                <c:pt idx="79">
                  <c:v>3.9240000000000004</c:v>
                </c:pt>
                <c:pt idx="80">
                  <c:v>3.9240000000000004</c:v>
                </c:pt>
                <c:pt idx="81">
                  <c:v>3.9240000000000004</c:v>
                </c:pt>
                <c:pt idx="82">
                  <c:v>3.9240000000000004</c:v>
                </c:pt>
                <c:pt idx="83">
                  <c:v>3.9240000000000004</c:v>
                </c:pt>
                <c:pt idx="84">
                  <c:v>3.9240000000000004</c:v>
                </c:pt>
                <c:pt idx="85">
                  <c:v>3.9240000000000004</c:v>
                </c:pt>
                <c:pt idx="86">
                  <c:v>3.9240000000000004</c:v>
                </c:pt>
                <c:pt idx="87">
                  <c:v>3.9240000000000004</c:v>
                </c:pt>
                <c:pt idx="88">
                  <c:v>3.9240000000000004</c:v>
                </c:pt>
                <c:pt idx="89">
                  <c:v>3.9240000000000004</c:v>
                </c:pt>
                <c:pt idx="90">
                  <c:v>3.9240000000000004</c:v>
                </c:pt>
                <c:pt idx="91">
                  <c:v>3.9240000000000004</c:v>
                </c:pt>
                <c:pt idx="92">
                  <c:v>3.9240000000000004</c:v>
                </c:pt>
                <c:pt idx="93">
                  <c:v>3.9240000000000004</c:v>
                </c:pt>
                <c:pt idx="94">
                  <c:v>3.9240000000000004</c:v>
                </c:pt>
                <c:pt idx="95">
                  <c:v>3.9240000000000004</c:v>
                </c:pt>
                <c:pt idx="96">
                  <c:v>3.9240000000000004</c:v>
                </c:pt>
                <c:pt idx="97">
                  <c:v>3.9240000000000004</c:v>
                </c:pt>
                <c:pt idx="98">
                  <c:v>3.9240000000000004</c:v>
                </c:pt>
                <c:pt idx="99">
                  <c:v>3.9240000000000004</c:v>
                </c:pt>
                <c:pt idx="100">
                  <c:v>3.9240000000000004</c:v>
                </c:pt>
                <c:pt idx="101">
                  <c:v>3.9240000000000004</c:v>
                </c:pt>
                <c:pt idx="102">
                  <c:v>3.9240000000000004</c:v>
                </c:pt>
                <c:pt idx="103">
                  <c:v>3.9240000000000004</c:v>
                </c:pt>
                <c:pt idx="104">
                  <c:v>3.9240000000000004</c:v>
                </c:pt>
                <c:pt idx="105">
                  <c:v>3.9240000000000004</c:v>
                </c:pt>
                <c:pt idx="106">
                  <c:v>3.9240000000000004</c:v>
                </c:pt>
                <c:pt idx="107">
                  <c:v>3.9240000000000004</c:v>
                </c:pt>
                <c:pt idx="108">
                  <c:v>3.9240000000000004</c:v>
                </c:pt>
                <c:pt idx="109">
                  <c:v>3.9240000000000004</c:v>
                </c:pt>
                <c:pt idx="110">
                  <c:v>3.9240000000000004</c:v>
                </c:pt>
                <c:pt idx="111">
                  <c:v>3.9240000000000004</c:v>
                </c:pt>
                <c:pt idx="112">
                  <c:v>3.9240000000000004</c:v>
                </c:pt>
                <c:pt idx="113">
                  <c:v>3.9240000000000004</c:v>
                </c:pt>
                <c:pt idx="114">
                  <c:v>3.9240000000000004</c:v>
                </c:pt>
                <c:pt idx="115">
                  <c:v>3.9240000000000004</c:v>
                </c:pt>
                <c:pt idx="116">
                  <c:v>3.9240000000000004</c:v>
                </c:pt>
                <c:pt idx="117">
                  <c:v>3.9240000000000004</c:v>
                </c:pt>
                <c:pt idx="118">
                  <c:v>3.9240000000000004</c:v>
                </c:pt>
                <c:pt idx="119">
                  <c:v>3.9240000000000004</c:v>
                </c:pt>
                <c:pt idx="120">
                  <c:v>-5.8860000000000001</c:v>
                </c:pt>
                <c:pt idx="121">
                  <c:v>-5.8860000000000001</c:v>
                </c:pt>
                <c:pt idx="122">
                  <c:v>-5.8860000000000001</c:v>
                </c:pt>
                <c:pt idx="123">
                  <c:v>-5.8860000000000001</c:v>
                </c:pt>
                <c:pt idx="124">
                  <c:v>-5.8860000000000001</c:v>
                </c:pt>
                <c:pt idx="125">
                  <c:v>-5.8860000000000001</c:v>
                </c:pt>
                <c:pt idx="126">
                  <c:v>-5.8860000000000001</c:v>
                </c:pt>
                <c:pt idx="127">
                  <c:v>-5.8860000000000001</c:v>
                </c:pt>
                <c:pt idx="128">
                  <c:v>-5.8860000000000001</c:v>
                </c:pt>
                <c:pt idx="129">
                  <c:v>-5.8860000000000001</c:v>
                </c:pt>
                <c:pt idx="130">
                  <c:v>-5.8860000000000001</c:v>
                </c:pt>
                <c:pt idx="131">
                  <c:v>-5.8860000000000001</c:v>
                </c:pt>
                <c:pt idx="132">
                  <c:v>-5.8860000000000001</c:v>
                </c:pt>
                <c:pt idx="133">
                  <c:v>-5.8860000000000001</c:v>
                </c:pt>
                <c:pt idx="134">
                  <c:v>-5.8860000000000001</c:v>
                </c:pt>
                <c:pt idx="135">
                  <c:v>-5.8860000000000001</c:v>
                </c:pt>
                <c:pt idx="136">
                  <c:v>-5.8860000000000001</c:v>
                </c:pt>
                <c:pt idx="137">
                  <c:v>-5.8860000000000001</c:v>
                </c:pt>
                <c:pt idx="138">
                  <c:v>-5.8860000000000001</c:v>
                </c:pt>
                <c:pt idx="139">
                  <c:v>-5.8860000000000001</c:v>
                </c:pt>
                <c:pt idx="140">
                  <c:v>-5.8860000000000001</c:v>
                </c:pt>
                <c:pt idx="141">
                  <c:v>-5.8860000000000001</c:v>
                </c:pt>
                <c:pt idx="142">
                  <c:v>-5.8860000000000001</c:v>
                </c:pt>
                <c:pt idx="143">
                  <c:v>-5.8860000000000001</c:v>
                </c:pt>
                <c:pt idx="144">
                  <c:v>-5.8860000000000001</c:v>
                </c:pt>
                <c:pt idx="145">
                  <c:v>-5.8860000000000001</c:v>
                </c:pt>
                <c:pt idx="146">
                  <c:v>-5.8860000000000001</c:v>
                </c:pt>
                <c:pt idx="147">
                  <c:v>-5.8860000000000001</c:v>
                </c:pt>
                <c:pt idx="148">
                  <c:v>-5.8860000000000001</c:v>
                </c:pt>
                <c:pt idx="149">
                  <c:v>-5.8860000000000001</c:v>
                </c:pt>
                <c:pt idx="150">
                  <c:v>-5.8860000000000001</c:v>
                </c:pt>
                <c:pt idx="151">
                  <c:v>-5.8860000000000001</c:v>
                </c:pt>
                <c:pt idx="152">
                  <c:v>-5.8860000000000001</c:v>
                </c:pt>
                <c:pt idx="153">
                  <c:v>-5.8860000000000001</c:v>
                </c:pt>
                <c:pt idx="154">
                  <c:v>-5.8860000000000001</c:v>
                </c:pt>
                <c:pt idx="155">
                  <c:v>-5.8860000000000001</c:v>
                </c:pt>
                <c:pt idx="156">
                  <c:v>-5.8860000000000001</c:v>
                </c:pt>
                <c:pt idx="157">
                  <c:v>-5.8860000000000001</c:v>
                </c:pt>
                <c:pt idx="158">
                  <c:v>-5.8860000000000001</c:v>
                </c:pt>
                <c:pt idx="159">
                  <c:v>-5.8860000000000001</c:v>
                </c:pt>
                <c:pt idx="160">
                  <c:v>-5.8860000000000001</c:v>
                </c:pt>
                <c:pt idx="161">
                  <c:v>-5.8860000000000001</c:v>
                </c:pt>
                <c:pt idx="162">
                  <c:v>-5.8860000000000001</c:v>
                </c:pt>
                <c:pt idx="163">
                  <c:v>-5.8860000000000001</c:v>
                </c:pt>
                <c:pt idx="164">
                  <c:v>-5.8860000000000001</c:v>
                </c:pt>
                <c:pt idx="165">
                  <c:v>-5.8860000000000001</c:v>
                </c:pt>
                <c:pt idx="166">
                  <c:v>-5.8860000000000001</c:v>
                </c:pt>
                <c:pt idx="167">
                  <c:v>-5.8860000000000001</c:v>
                </c:pt>
                <c:pt idx="168">
                  <c:v>-5.8860000000000001</c:v>
                </c:pt>
                <c:pt idx="169">
                  <c:v>-5.8860000000000001</c:v>
                </c:pt>
                <c:pt idx="170">
                  <c:v>-5.8860000000000001</c:v>
                </c:pt>
                <c:pt idx="171">
                  <c:v>-5.8860000000000001</c:v>
                </c:pt>
                <c:pt idx="172">
                  <c:v>-5.8860000000000001</c:v>
                </c:pt>
                <c:pt idx="173">
                  <c:v>-5.8860000000000001</c:v>
                </c:pt>
                <c:pt idx="174">
                  <c:v>-5.8860000000000001</c:v>
                </c:pt>
                <c:pt idx="175">
                  <c:v>-5.8860000000000001</c:v>
                </c:pt>
                <c:pt idx="176">
                  <c:v>-5.8860000000000001</c:v>
                </c:pt>
                <c:pt idx="177">
                  <c:v>-5.8860000000000001</c:v>
                </c:pt>
                <c:pt idx="178">
                  <c:v>-5.8860000000000001</c:v>
                </c:pt>
                <c:pt idx="179">
                  <c:v>-5.8860000000000001</c:v>
                </c:pt>
                <c:pt idx="180">
                  <c:v>-5.8860000000000001</c:v>
                </c:pt>
                <c:pt idx="181">
                  <c:v>-5.8860000000000001</c:v>
                </c:pt>
                <c:pt idx="182">
                  <c:v>-5.8860000000000001</c:v>
                </c:pt>
                <c:pt idx="183">
                  <c:v>-5.8860000000000001</c:v>
                </c:pt>
                <c:pt idx="184">
                  <c:v>-5.8860000000000001</c:v>
                </c:pt>
                <c:pt idx="185">
                  <c:v>-5.8860000000000001</c:v>
                </c:pt>
                <c:pt idx="186">
                  <c:v>-5.8860000000000001</c:v>
                </c:pt>
                <c:pt idx="187">
                  <c:v>-5.8860000000000001</c:v>
                </c:pt>
                <c:pt idx="188">
                  <c:v>-5.8860000000000001</c:v>
                </c:pt>
                <c:pt idx="189">
                  <c:v>-5.8860000000000001</c:v>
                </c:pt>
                <c:pt idx="190">
                  <c:v>-5.8860000000000001</c:v>
                </c:pt>
                <c:pt idx="191">
                  <c:v>-5.8860000000000001</c:v>
                </c:pt>
                <c:pt idx="192">
                  <c:v>-5.8860000000000001</c:v>
                </c:pt>
                <c:pt idx="193">
                  <c:v>-5.8860000000000001</c:v>
                </c:pt>
                <c:pt idx="194">
                  <c:v>-5.8860000000000001</c:v>
                </c:pt>
                <c:pt idx="195">
                  <c:v>-5.8860000000000001</c:v>
                </c:pt>
                <c:pt idx="196">
                  <c:v>-5.8860000000000001</c:v>
                </c:pt>
                <c:pt idx="197">
                  <c:v>-5.8860000000000001</c:v>
                </c:pt>
                <c:pt idx="198">
                  <c:v>-5.8860000000000001</c:v>
                </c:pt>
                <c:pt idx="199">
                  <c:v>-5.8860000000000001</c:v>
                </c:pt>
                <c:pt idx="200">
                  <c:v>-5.8860000000000001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Penyangga'!$E$33:$E$233</c:f>
              <c:numCache>
                <c:formatCode>0.000</c:formatCode>
                <c:ptCount val="201"/>
                <c:pt idx="0">
                  <c:v>7251.0614999999998</c:v>
                </c:pt>
                <c:pt idx="1">
                  <c:v>7178.5901249999997</c:v>
                </c:pt>
                <c:pt idx="2">
                  <c:v>7106.1187499999996</c:v>
                </c:pt>
                <c:pt idx="3">
                  <c:v>7033.6473749999996</c:v>
                </c:pt>
                <c:pt idx="4">
                  <c:v>6961.1759999999995</c:v>
                </c:pt>
                <c:pt idx="5">
                  <c:v>6888.7046249999994</c:v>
                </c:pt>
                <c:pt idx="6">
                  <c:v>6816.2332499999993</c:v>
                </c:pt>
                <c:pt idx="7">
                  <c:v>6743.7618750000001</c:v>
                </c:pt>
                <c:pt idx="8">
                  <c:v>6671.2905000000001</c:v>
                </c:pt>
                <c:pt idx="9">
                  <c:v>6598.819125</c:v>
                </c:pt>
                <c:pt idx="10">
                  <c:v>6526.3477499999999</c:v>
                </c:pt>
                <c:pt idx="11">
                  <c:v>6453.8763749999998</c:v>
                </c:pt>
                <c:pt idx="12">
                  <c:v>6381.4049999999997</c:v>
                </c:pt>
                <c:pt idx="13">
                  <c:v>6308.9336249999997</c:v>
                </c:pt>
                <c:pt idx="14">
                  <c:v>6236.4622499999996</c:v>
                </c:pt>
                <c:pt idx="15">
                  <c:v>6163.9908749999995</c:v>
                </c:pt>
                <c:pt idx="16">
                  <c:v>6091.5194999999994</c:v>
                </c:pt>
                <c:pt idx="17">
                  <c:v>6019.0481249999993</c:v>
                </c:pt>
                <c:pt idx="18">
                  <c:v>5946.5767500000002</c:v>
                </c:pt>
                <c:pt idx="19">
                  <c:v>5874.1053749999992</c:v>
                </c:pt>
                <c:pt idx="20">
                  <c:v>5801.634</c:v>
                </c:pt>
                <c:pt idx="21">
                  <c:v>5729.162624999999</c:v>
                </c:pt>
                <c:pt idx="22">
                  <c:v>5656.6912499999999</c:v>
                </c:pt>
                <c:pt idx="23">
                  <c:v>5584.2198749999998</c:v>
                </c:pt>
                <c:pt idx="24">
                  <c:v>5511.7484999999997</c:v>
                </c:pt>
                <c:pt idx="25">
                  <c:v>5439.2771249999996</c:v>
                </c:pt>
                <c:pt idx="26">
                  <c:v>5366.8057499999995</c:v>
                </c:pt>
                <c:pt idx="27">
                  <c:v>5294.3343749999995</c:v>
                </c:pt>
                <c:pt idx="28">
                  <c:v>5221.8629999999994</c:v>
                </c:pt>
                <c:pt idx="29">
                  <c:v>5149.3916250000002</c:v>
                </c:pt>
                <c:pt idx="30">
                  <c:v>5076.9202499999992</c:v>
                </c:pt>
                <c:pt idx="31">
                  <c:v>5004.448875</c:v>
                </c:pt>
                <c:pt idx="32">
                  <c:v>4931.9774999999991</c:v>
                </c:pt>
                <c:pt idx="33">
                  <c:v>4859.5061249999999</c:v>
                </c:pt>
                <c:pt idx="34">
                  <c:v>4787.0347499999989</c:v>
                </c:pt>
                <c:pt idx="35">
                  <c:v>4714.5633749999997</c:v>
                </c:pt>
                <c:pt idx="36">
                  <c:v>4642.0919999999996</c:v>
                </c:pt>
                <c:pt idx="37">
                  <c:v>4569.6206249999996</c:v>
                </c:pt>
                <c:pt idx="38">
                  <c:v>4497.1492499999995</c:v>
                </c:pt>
                <c:pt idx="39">
                  <c:v>4424.6778749999994</c:v>
                </c:pt>
                <c:pt idx="40">
                  <c:v>4352.2065000000002</c:v>
                </c:pt>
                <c:pt idx="41">
                  <c:v>4279.7351249999992</c:v>
                </c:pt>
                <c:pt idx="42">
                  <c:v>4207.2637499999992</c:v>
                </c:pt>
                <c:pt idx="43">
                  <c:v>4134.7923749999991</c:v>
                </c:pt>
                <c:pt idx="44">
                  <c:v>4062.3209999999995</c:v>
                </c:pt>
                <c:pt idx="45">
                  <c:v>3989.8496249999998</c:v>
                </c:pt>
                <c:pt idx="46">
                  <c:v>3917.3782499999998</c:v>
                </c:pt>
                <c:pt idx="47">
                  <c:v>3844.9068749999992</c:v>
                </c:pt>
                <c:pt idx="48">
                  <c:v>3772.4354999999996</c:v>
                </c:pt>
                <c:pt idx="49">
                  <c:v>3699.9641249999995</c:v>
                </c:pt>
                <c:pt idx="50">
                  <c:v>3627.4927499999994</c:v>
                </c:pt>
                <c:pt idx="51">
                  <c:v>3555.0213749999998</c:v>
                </c:pt>
                <c:pt idx="52">
                  <c:v>3482.5499999999993</c:v>
                </c:pt>
                <c:pt idx="53">
                  <c:v>3410.0786249999992</c:v>
                </c:pt>
                <c:pt idx="54">
                  <c:v>3337.6072499999996</c:v>
                </c:pt>
                <c:pt idx="55">
                  <c:v>3265.1358749999995</c:v>
                </c:pt>
                <c:pt idx="56">
                  <c:v>3192.6644999999999</c:v>
                </c:pt>
                <c:pt idx="57">
                  <c:v>3120.1931249999989</c:v>
                </c:pt>
                <c:pt idx="58">
                  <c:v>3047.7217499999997</c:v>
                </c:pt>
                <c:pt idx="59">
                  <c:v>2975.2503749999996</c:v>
                </c:pt>
                <c:pt idx="60">
                  <c:v>2902.7789999999995</c:v>
                </c:pt>
                <c:pt idx="61">
                  <c:v>2830.3076249999995</c:v>
                </c:pt>
                <c:pt idx="62">
                  <c:v>2757.8362499999994</c:v>
                </c:pt>
                <c:pt idx="63">
                  <c:v>2685.3648749999993</c:v>
                </c:pt>
                <c:pt idx="64">
                  <c:v>2612.8934999999992</c:v>
                </c:pt>
                <c:pt idx="65">
                  <c:v>2540.4221249999991</c:v>
                </c:pt>
                <c:pt idx="66">
                  <c:v>2467.95075</c:v>
                </c:pt>
                <c:pt idx="67">
                  <c:v>2395.479374999999</c:v>
                </c:pt>
                <c:pt idx="68">
                  <c:v>2323.0079999999989</c:v>
                </c:pt>
                <c:pt idx="69">
                  <c:v>2250.5366249999997</c:v>
                </c:pt>
                <c:pt idx="70">
                  <c:v>2178.0652499999997</c:v>
                </c:pt>
                <c:pt idx="71">
                  <c:v>2105.5938749999987</c:v>
                </c:pt>
                <c:pt idx="72">
                  <c:v>2033.1224999999995</c:v>
                </c:pt>
                <c:pt idx="73">
                  <c:v>1960.6511249999994</c:v>
                </c:pt>
                <c:pt idx="74">
                  <c:v>1888.1797499999984</c:v>
                </c:pt>
                <c:pt idx="75">
                  <c:v>1815.7083749999993</c:v>
                </c:pt>
                <c:pt idx="76">
                  <c:v>1743.2369999999992</c:v>
                </c:pt>
                <c:pt idx="77">
                  <c:v>1670.765625</c:v>
                </c:pt>
                <c:pt idx="78">
                  <c:v>1598.294249999999</c:v>
                </c:pt>
                <c:pt idx="79">
                  <c:v>1525.8228749999989</c:v>
                </c:pt>
                <c:pt idx="80">
                  <c:v>1453.3514999999998</c:v>
                </c:pt>
                <c:pt idx="81">
                  <c:v>1380.8801249999988</c:v>
                </c:pt>
                <c:pt idx="82">
                  <c:v>1308.4087499999996</c:v>
                </c:pt>
                <c:pt idx="83">
                  <c:v>1235.9373749999995</c:v>
                </c:pt>
                <c:pt idx="84">
                  <c:v>1163.4659999999985</c:v>
                </c:pt>
                <c:pt idx="85">
                  <c:v>1090.9946249999994</c:v>
                </c:pt>
                <c:pt idx="86">
                  <c:v>1018.5232499999993</c:v>
                </c:pt>
                <c:pt idx="87">
                  <c:v>946.05187500000011</c:v>
                </c:pt>
                <c:pt idx="88">
                  <c:v>873.58049999999912</c:v>
                </c:pt>
                <c:pt idx="89">
                  <c:v>801.10912499999904</c:v>
                </c:pt>
                <c:pt idx="90">
                  <c:v>728.63774999999987</c:v>
                </c:pt>
                <c:pt idx="91">
                  <c:v>656.16637499999888</c:v>
                </c:pt>
                <c:pt idx="92">
                  <c:v>583.69499999999971</c:v>
                </c:pt>
                <c:pt idx="93">
                  <c:v>511.22362499999963</c:v>
                </c:pt>
                <c:pt idx="94">
                  <c:v>438.75224999999864</c:v>
                </c:pt>
                <c:pt idx="95">
                  <c:v>366.28087499999947</c:v>
                </c:pt>
                <c:pt idx="96">
                  <c:v>293.80949999999939</c:v>
                </c:pt>
                <c:pt idx="97">
                  <c:v>221.33812499999931</c:v>
                </c:pt>
                <c:pt idx="98">
                  <c:v>148.86674999999923</c:v>
                </c:pt>
                <c:pt idx="99">
                  <c:v>76.395374999999149</c:v>
                </c:pt>
                <c:pt idx="100">
                  <c:v>3.9239999999990687</c:v>
                </c:pt>
                <c:pt idx="101">
                  <c:v>-68.547375000001011</c:v>
                </c:pt>
                <c:pt idx="102">
                  <c:v>-141.01875000000018</c:v>
                </c:pt>
                <c:pt idx="103">
                  <c:v>-213.49012500000117</c:v>
                </c:pt>
                <c:pt idx="104">
                  <c:v>-285.96150000000125</c:v>
                </c:pt>
                <c:pt idx="105">
                  <c:v>-358.43287500000042</c:v>
                </c:pt>
                <c:pt idx="106">
                  <c:v>-430.90425000000141</c:v>
                </c:pt>
                <c:pt idx="107">
                  <c:v>-503.37562500000058</c:v>
                </c:pt>
                <c:pt idx="108">
                  <c:v>-575.84700000000066</c:v>
                </c:pt>
                <c:pt idx="109">
                  <c:v>-648.31837500000165</c:v>
                </c:pt>
                <c:pt idx="110">
                  <c:v>-720.78975000000082</c:v>
                </c:pt>
                <c:pt idx="111">
                  <c:v>-793.2611250000009</c:v>
                </c:pt>
                <c:pt idx="112">
                  <c:v>-865.73250000000007</c:v>
                </c:pt>
                <c:pt idx="113">
                  <c:v>-938.20387500000106</c:v>
                </c:pt>
                <c:pt idx="114">
                  <c:v>-1010.6752500000021</c:v>
                </c:pt>
                <c:pt idx="115">
                  <c:v>-1083.1466250000012</c:v>
                </c:pt>
                <c:pt idx="116">
                  <c:v>-1155.6180000000004</c:v>
                </c:pt>
                <c:pt idx="117">
                  <c:v>-1228.0893749999996</c:v>
                </c:pt>
                <c:pt idx="118">
                  <c:v>-1300.5607500000006</c:v>
                </c:pt>
                <c:pt idx="119">
                  <c:v>-1373.0321250000015</c:v>
                </c:pt>
                <c:pt idx="120">
                  <c:v>-1455.3135000000007</c:v>
                </c:pt>
                <c:pt idx="121">
                  <c:v>-1527.7848750000016</c:v>
                </c:pt>
                <c:pt idx="122">
                  <c:v>-1600.2562500000008</c:v>
                </c:pt>
                <c:pt idx="123">
                  <c:v>-1672.727625</c:v>
                </c:pt>
                <c:pt idx="124">
                  <c:v>-1745.199000000001</c:v>
                </c:pt>
                <c:pt idx="125">
                  <c:v>-1817.6703750000001</c:v>
                </c:pt>
                <c:pt idx="126">
                  <c:v>-1890.1417500000011</c:v>
                </c:pt>
                <c:pt idx="127">
                  <c:v>-1962.6131250000003</c:v>
                </c:pt>
                <c:pt idx="128">
                  <c:v>-2035.0845000000013</c:v>
                </c:pt>
                <c:pt idx="129">
                  <c:v>-2107.5558750000005</c:v>
                </c:pt>
                <c:pt idx="130">
                  <c:v>-2180.0272500000015</c:v>
                </c:pt>
                <c:pt idx="131">
                  <c:v>-2252.4986250000006</c:v>
                </c:pt>
                <c:pt idx="132">
                  <c:v>-2324.9699999999998</c:v>
                </c:pt>
                <c:pt idx="133">
                  <c:v>-2397.4413750000008</c:v>
                </c:pt>
                <c:pt idx="134">
                  <c:v>-2469.9127500000018</c:v>
                </c:pt>
                <c:pt idx="135">
                  <c:v>-2542.3841250000009</c:v>
                </c:pt>
                <c:pt idx="136">
                  <c:v>-2614.8555000000019</c:v>
                </c:pt>
                <c:pt idx="137">
                  <c:v>-2687.3268750000011</c:v>
                </c:pt>
                <c:pt idx="138">
                  <c:v>-2759.7982500000003</c:v>
                </c:pt>
                <c:pt idx="139">
                  <c:v>-2832.2696249999995</c:v>
                </c:pt>
                <c:pt idx="140">
                  <c:v>-2904.7410000000004</c:v>
                </c:pt>
                <c:pt idx="141">
                  <c:v>-2977.2123750000014</c:v>
                </c:pt>
                <c:pt idx="142">
                  <c:v>-3049.6837500000024</c:v>
                </c:pt>
                <c:pt idx="143">
                  <c:v>-3122.1551250000016</c:v>
                </c:pt>
                <c:pt idx="144">
                  <c:v>-3194.6265000000008</c:v>
                </c:pt>
                <c:pt idx="145">
                  <c:v>-3267.0978749999999</c:v>
                </c:pt>
                <c:pt idx="146">
                  <c:v>-3339.5692500000009</c:v>
                </c:pt>
                <c:pt idx="147">
                  <c:v>-3412.0406250000019</c:v>
                </c:pt>
                <c:pt idx="148">
                  <c:v>-3484.5120000000029</c:v>
                </c:pt>
                <c:pt idx="149">
                  <c:v>-3556.9833750000003</c:v>
                </c:pt>
                <c:pt idx="150">
                  <c:v>-3629.4547500000012</c:v>
                </c:pt>
                <c:pt idx="151">
                  <c:v>-3701.9261250000004</c:v>
                </c:pt>
                <c:pt idx="152">
                  <c:v>-3774.3975000000014</c:v>
                </c:pt>
                <c:pt idx="153">
                  <c:v>-3846.8688750000024</c:v>
                </c:pt>
                <c:pt idx="154">
                  <c:v>-3919.3402499999997</c:v>
                </c:pt>
                <c:pt idx="155">
                  <c:v>-3991.8116250000007</c:v>
                </c:pt>
                <c:pt idx="156">
                  <c:v>-4064.2830000000017</c:v>
                </c:pt>
                <c:pt idx="157">
                  <c:v>-4136.7543750000013</c:v>
                </c:pt>
                <c:pt idx="158">
                  <c:v>-4209.2257500000023</c:v>
                </c:pt>
                <c:pt idx="159">
                  <c:v>-4281.6971250000015</c:v>
                </c:pt>
                <c:pt idx="160">
                  <c:v>-4354.1685000000007</c:v>
                </c:pt>
                <c:pt idx="161">
                  <c:v>-4426.6398750000017</c:v>
                </c:pt>
                <c:pt idx="162">
                  <c:v>-4499.1112500000027</c:v>
                </c:pt>
                <c:pt idx="163">
                  <c:v>-4571.5826250000018</c:v>
                </c:pt>
                <c:pt idx="164">
                  <c:v>-4644.054000000001</c:v>
                </c:pt>
                <c:pt idx="165">
                  <c:v>-4716.525375000002</c:v>
                </c:pt>
                <c:pt idx="166">
                  <c:v>-4788.9967500000012</c:v>
                </c:pt>
                <c:pt idx="167">
                  <c:v>-4861.4681250000021</c:v>
                </c:pt>
                <c:pt idx="168">
                  <c:v>-4933.9395000000031</c:v>
                </c:pt>
                <c:pt idx="169">
                  <c:v>-5006.4108750000005</c:v>
                </c:pt>
                <c:pt idx="170">
                  <c:v>-5078.8822500000015</c:v>
                </c:pt>
                <c:pt idx="171">
                  <c:v>-5151.3536250000025</c:v>
                </c:pt>
                <c:pt idx="172">
                  <c:v>-5223.8250000000016</c:v>
                </c:pt>
                <c:pt idx="173">
                  <c:v>-5296.2963750000026</c:v>
                </c:pt>
                <c:pt idx="174">
                  <c:v>-5368.76775</c:v>
                </c:pt>
                <c:pt idx="175">
                  <c:v>-5441.239125000001</c:v>
                </c:pt>
                <c:pt idx="176">
                  <c:v>-5513.710500000002</c:v>
                </c:pt>
                <c:pt idx="177">
                  <c:v>-5586.1818750000029</c:v>
                </c:pt>
                <c:pt idx="178">
                  <c:v>-5658.6532500000021</c:v>
                </c:pt>
                <c:pt idx="179">
                  <c:v>-5731.1246250000013</c:v>
                </c:pt>
                <c:pt idx="180">
                  <c:v>-5803.5960000000005</c:v>
                </c:pt>
                <c:pt idx="181">
                  <c:v>-5876.0673750000014</c:v>
                </c:pt>
                <c:pt idx="182">
                  <c:v>-5948.5387500000024</c:v>
                </c:pt>
                <c:pt idx="183">
                  <c:v>-6021.0101250000034</c:v>
                </c:pt>
                <c:pt idx="184">
                  <c:v>-6093.4815000000008</c:v>
                </c:pt>
                <c:pt idx="185">
                  <c:v>-6165.9528750000018</c:v>
                </c:pt>
                <c:pt idx="186">
                  <c:v>-6238.4242500000009</c:v>
                </c:pt>
                <c:pt idx="187">
                  <c:v>-6310.8956250000019</c:v>
                </c:pt>
                <c:pt idx="188">
                  <c:v>-6383.3670000000029</c:v>
                </c:pt>
                <c:pt idx="189">
                  <c:v>-6455.8383750000003</c:v>
                </c:pt>
                <c:pt idx="190">
                  <c:v>-6528.3097500000013</c:v>
                </c:pt>
                <c:pt idx="191">
                  <c:v>-6600.7811250000022</c:v>
                </c:pt>
                <c:pt idx="192">
                  <c:v>-6673.2525000000014</c:v>
                </c:pt>
                <c:pt idx="193">
                  <c:v>-6745.7238750000024</c:v>
                </c:pt>
                <c:pt idx="194">
                  <c:v>-6818.1952500000016</c:v>
                </c:pt>
                <c:pt idx="195">
                  <c:v>-6890.6666250000007</c:v>
                </c:pt>
                <c:pt idx="196">
                  <c:v>-6963.1380000000017</c:v>
                </c:pt>
                <c:pt idx="197">
                  <c:v>-7035.6093750000027</c:v>
                </c:pt>
                <c:pt idx="198">
                  <c:v>-7108.0807500000019</c:v>
                </c:pt>
                <c:pt idx="199">
                  <c:v>-7180.5521250000011</c:v>
                </c:pt>
                <c:pt idx="200">
                  <c:v>-7253.0235000000021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9120"/>
        <c:axId val="115591040"/>
      </c:scatterChart>
      <c:valAx>
        <c:axId val="1155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1040"/>
        <c:crosses val="autoZero"/>
        <c:crossBetween val="midCat"/>
      </c:valAx>
      <c:valAx>
        <c:axId val="115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91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penyangga'!$C$5:$C$10</c:f>
              <c:numCache>
                <c:formatCode>0.000</c:formatCode>
                <c:ptCount val="6"/>
                <c:pt idx="0">
                  <c:v>8816.7374999999993</c:v>
                </c:pt>
                <c:pt idx="1">
                  <c:v>5917.8824999999997</c:v>
                </c:pt>
                <c:pt idx="2">
                  <c:v>3019.0275000000001</c:v>
                </c:pt>
                <c:pt idx="3">
                  <c:v>-3803.8274999999999</c:v>
                </c:pt>
                <c:pt idx="4">
                  <c:v>-6702.6824999999999</c:v>
                </c:pt>
                <c:pt idx="5">
                  <c:v>-9601.5375000000004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penyangga'!$D$5:$D$10</c:f>
              <c:numCache>
                <c:formatCode>0.000</c:formatCode>
                <c:ptCount val="6"/>
                <c:pt idx="0">
                  <c:v>8816.7375000000011</c:v>
                </c:pt>
                <c:pt idx="1">
                  <c:v>5917.8825000000015</c:v>
                </c:pt>
                <c:pt idx="2">
                  <c:v>3019.0275000000011</c:v>
                </c:pt>
                <c:pt idx="3">
                  <c:v>-3803.8274999999994</c:v>
                </c:pt>
                <c:pt idx="4">
                  <c:v>-6702.682499999999</c:v>
                </c:pt>
                <c:pt idx="5">
                  <c:v>-9601.5375000000004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96928"/>
        <c:axId val="115999104"/>
      </c:barChart>
      <c:catAx>
        <c:axId val="1159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99104"/>
        <c:crosses val="autoZero"/>
        <c:auto val="1"/>
        <c:lblAlgn val="ctr"/>
        <c:lblOffset val="100"/>
        <c:noMultiLvlLbl val="0"/>
      </c:catAx>
      <c:valAx>
        <c:axId val="11599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99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penyangga'!$F$5:$F$10</c:f>
              <c:numCache>
                <c:formatCode>General</c:formatCode>
                <c:ptCount val="6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-2354.4</c:v>
                </c:pt>
                <c:pt idx="4">
                  <c:v>-2354.4</c:v>
                </c:pt>
                <c:pt idx="5">
                  <c:v>-2354.4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penyangga'!$G$5:$G$10</c:f>
              <c:numCache>
                <c:formatCode>0.000</c:formatCode>
                <c:ptCount val="6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-2354.4</c:v>
                </c:pt>
                <c:pt idx="4">
                  <c:v>-2354.4</c:v>
                </c:pt>
                <c:pt idx="5">
                  <c:v>-2354.4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28928"/>
        <c:axId val="116030848"/>
      </c:barChart>
      <c:catAx>
        <c:axId val="1160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030848"/>
        <c:crosses val="autoZero"/>
        <c:auto val="1"/>
        <c:lblAlgn val="ctr"/>
        <c:lblOffset val="100"/>
        <c:noMultiLvlLbl val="0"/>
      </c:catAx>
      <c:valAx>
        <c:axId val="11603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028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penyangga'!$C$16:$C$21</c:f>
              <c:numCache>
                <c:formatCode>0.000</c:formatCode>
                <c:ptCount val="6"/>
                <c:pt idx="0">
                  <c:v>0</c:v>
                </c:pt>
                <c:pt idx="1">
                  <c:v>36836.550000000003</c:v>
                </c:pt>
                <c:pt idx="2">
                  <c:v>59178.824999999997</c:v>
                </c:pt>
                <c:pt idx="3">
                  <c:v>67026.824999999997</c:v>
                </c:pt>
                <c:pt idx="4">
                  <c:v>40760.550000000003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penyangga'!$D$16:$D$21</c:f>
              <c:numCache>
                <c:formatCode>0.000</c:formatCode>
                <c:ptCount val="6"/>
                <c:pt idx="0">
                  <c:v>0</c:v>
                </c:pt>
                <c:pt idx="1">
                  <c:v>36836.550000000003</c:v>
                </c:pt>
                <c:pt idx="2">
                  <c:v>59178.825000000012</c:v>
                </c:pt>
                <c:pt idx="3">
                  <c:v>67026.825000000026</c:v>
                </c:pt>
                <c:pt idx="4">
                  <c:v>40760.550000000017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30560"/>
        <c:axId val="116132480"/>
      </c:barChart>
      <c:catAx>
        <c:axId val="1161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32480"/>
        <c:crosses val="autoZero"/>
        <c:auto val="1"/>
        <c:lblAlgn val="ctr"/>
        <c:lblOffset val="100"/>
        <c:noMultiLvlLbl val="0"/>
      </c:catAx>
      <c:valAx>
        <c:axId val="11613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130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penyangga'!$F$16:$F$21</c:f>
              <c:numCache>
                <c:formatCode>General</c:formatCode>
                <c:ptCount val="6"/>
                <c:pt idx="0">
                  <c:v>0</c:v>
                </c:pt>
                <c:pt idx="1">
                  <c:v>7848</c:v>
                </c:pt>
                <c:pt idx="2">
                  <c:v>15696</c:v>
                </c:pt>
                <c:pt idx="3">
                  <c:v>23544</c:v>
                </c:pt>
                <c:pt idx="4">
                  <c:v>11772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penyangga'!$G$16:$G$21</c:f>
              <c:numCache>
                <c:formatCode>0.000</c:formatCode>
                <c:ptCount val="6"/>
                <c:pt idx="0">
                  <c:v>0</c:v>
                </c:pt>
                <c:pt idx="1">
                  <c:v>7848</c:v>
                </c:pt>
                <c:pt idx="2">
                  <c:v>15696</c:v>
                </c:pt>
                <c:pt idx="3">
                  <c:v>23544</c:v>
                </c:pt>
                <c:pt idx="4">
                  <c:v>11772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6656"/>
        <c:axId val="116168576"/>
      </c:barChart>
      <c:catAx>
        <c:axId val="1161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68576"/>
        <c:crosses val="autoZero"/>
        <c:auto val="1"/>
        <c:lblAlgn val="ctr"/>
        <c:lblOffset val="100"/>
        <c:noMultiLvlLbl val="0"/>
      </c:catAx>
      <c:valAx>
        <c:axId val="11616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166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baja'!$C$69:$C$74</c:f>
              <c:numCache>
                <c:formatCode>0.000</c:formatCode>
                <c:ptCount val="6"/>
                <c:pt idx="0">
                  <c:v>24003.84375</c:v>
                </c:pt>
                <c:pt idx="1">
                  <c:v>24003.84375</c:v>
                </c:pt>
                <c:pt idx="2">
                  <c:v>24003.84375</c:v>
                </c:pt>
                <c:pt idx="3">
                  <c:v>24003.84375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baja'!$D$69:$D$74</c:f>
              <c:numCache>
                <c:formatCode>0.000</c:formatCode>
                <c:ptCount val="6"/>
                <c:pt idx="0">
                  <c:v>24003.843750000004</c:v>
                </c:pt>
                <c:pt idx="1">
                  <c:v>24003.843750000004</c:v>
                </c:pt>
                <c:pt idx="2">
                  <c:v>24003.843750000004</c:v>
                </c:pt>
                <c:pt idx="3">
                  <c:v>24003.843750000004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51360"/>
        <c:axId val="116753536"/>
      </c:barChart>
      <c:catAx>
        <c:axId val="1167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753536"/>
        <c:crosses val="autoZero"/>
        <c:auto val="1"/>
        <c:lblAlgn val="ctr"/>
        <c:lblOffset val="100"/>
        <c:noMultiLvlLbl val="0"/>
      </c:catAx>
      <c:valAx>
        <c:axId val="1167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</a:t>
                </a:r>
                <a:r>
                  <a:rPr lang="mr-IN" b="1"/>
                  <a:t>(i)</a:t>
                </a:r>
                <a:r>
                  <a:rPr lang="en-US" b="1"/>
                  <a:t>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75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baja'!$F$69:$F$74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baja'!$G$69:$G$74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71072"/>
        <c:axId val="125763968"/>
      </c:barChart>
      <c:catAx>
        <c:axId val="1167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63968"/>
        <c:crosses val="autoZero"/>
        <c:auto val="1"/>
        <c:lblAlgn val="ctr"/>
        <c:lblOffset val="100"/>
        <c:noMultiLvlLbl val="0"/>
      </c:catAx>
      <c:valAx>
        <c:axId val="12576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00" b="1" i="0" baseline="0">
                    <a:effectLst/>
                  </a:rPr>
                  <a:t>N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771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penyangga'!$C$26:$C$31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54342644.888999999</c:v>
                </c:pt>
                <c:pt idx="2">
                  <c:v>87302797.681999996</c:v>
                </c:pt>
                <c:pt idx="3">
                  <c:v>98880458.377000004</c:v>
                </c:pt>
                <c:pt idx="4">
                  <c:v>60131475.237000003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penyangga'!$D$26:$D$31</c:f>
              <c:numCache>
                <c:formatCode>0.000</c:formatCode>
                <c:ptCount val="6"/>
                <c:pt idx="0">
                  <c:v>0</c:v>
                </c:pt>
                <c:pt idx="1">
                  <c:v>54342644.889357224</c:v>
                </c:pt>
                <c:pt idx="2">
                  <c:v>87302797.681770295</c:v>
                </c:pt>
                <c:pt idx="3">
                  <c:v>98880458.377239227</c:v>
                </c:pt>
                <c:pt idx="4">
                  <c:v>60131475.237091705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89696"/>
        <c:axId val="125791616"/>
      </c:barChart>
      <c:catAx>
        <c:axId val="1257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91616"/>
        <c:crosses val="autoZero"/>
        <c:auto val="1"/>
        <c:lblAlgn val="ctr"/>
        <c:lblOffset val="100"/>
        <c:noMultiLvlLbl val="0"/>
      </c:catAx>
      <c:valAx>
        <c:axId val="1257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789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penyangga'!$F$26:$F$31</c:f>
              <c:numCache>
                <c:formatCode>0.000</c:formatCode>
                <c:ptCount val="6"/>
                <c:pt idx="0">
                  <c:v>0</c:v>
                </c:pt>
                <c:pt idx="1">
                  <c:v>11577660.695</c:v>
                </c:pt>
                <c:pt idx="2">
                  <c:v>23155321.390999999</c:v>
                </c:pt>
                <c:pt idx="3">
                  <c:v>34732982.086000003</c:v>
                </c:pt>
                <c:pt idx="4">
                  <c:v>17366491.043000001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penyangga'!$G$26:$G$31</c:f>
              <c:numCache>
                <c:formatCode>0.000</c:formatCode>
                <c:ptCount val="6"/>
                <c:pt idx="0">
                  <c:v>0</c:v>
                </c:pt>
                <c:pt idx="1">
                  <c:v>11577660.695468914</c:v>
                </c:pt>
                <c:pt idx="2">
                  <c:v>23155321.390937828</c:v>
                </c:pt>
                <c:pt idx="3">
                  <c:v>34732982.086406745</c:v>
                </c:pt>
                <c:pt idx="4">
                  <c:v>17366491.043203373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61664"/>
        <c:axId val="126163584"/>
      </c:barChart>
      <c:catAx>
        <c:axId val="1261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63584"/>
        <c:crosses val="autoZero"/>
        <c:auto val="1"/>
        <c:lblAlgn val="ctr"/>
        <c:lblOffset val="100"/>
        <c:noMultiLvlLbl val="0"/>
      </c:catAx>
      <c:valAx>
        <c:axId val="12616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161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penyangga'!$C$37:$C$42</c:f>
              <c:numCache>
                <c:formatCode>General</c:formatCode>
                <c:ptCount val="6"/>
                <c:pt idx="0">
                  <c:v>4244545.2819999997</c:v>
                </c:pt>
                <c:pt idx="1">
                  <c:v>2848981.298</c:v>
                </c:pt>
                <c:pt idx="2">
                  <c:v>1453417.3130000001</c:v>
                </c:pt>
                <c:pt idx="3">
                  <c:v>-1831234.9739999999</c:v>
                </c:pt>
                <c:pt idx="4">
                  <c:v>-3226798.9580000001</c:v>
                </c:pt>
                <c:pt idx="5">
                  <c:v>-4622362.943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penyangga'!$D$37:$D$42</c:f>
              <c:numCache>
                <c:formatCode>0.000</c:formatCode>
                <c:ptCount val="6"/>
                <c:pt idx="0">
                  <c:v>4244545.2818756588</c:v>
                </c:pt>
                <c:pt idx="1">
                  <c:v>2848981.2976817708</c:v>
                </c:pt>
                <c:pt idx="2">
                  <c:v>1453417.3134878825</c:v>
                </c:pt>
                <c:pt idx="3">
                  <c:v>-1831234.9741833506</c:v>
                </c:pt>
                <c:pt idx="4">
                  <c:v>-3226798.9583772384</c:v>
                </c:pt>
                <c:pt idx="5">
                  <c:v>-4622362.9425711278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10432"/>
        <c:axId val="126212352"/>
      </c:barChart>
      <c:catAx>
        <c:axId val="12621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12352"/>
        <c:crosses val="autoZero"/>
        <c:auto val="1"/>
        <c:lblAlgn val="ctr"/>
        <c:lblOffset val="100"/>
        <c:noMultiLvlLbl val="0"/>
      </c:catAx>
      <c:valAx>
        <c:axId val="12621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210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penyangga'!$F$37:$F$42</c:f>
              <c:numCache>
                <c:formatCode>General</c:formatCode>
                <c:ptCount val="6"/>
                <c:pt idx="0">
                  <c:v>755635.321</c:v>
                </c:pt>
                <c:pt idx="1">
                  <c:v>755635.321</c:v>
                </c:pt>
                <c:pt idx="2">
                  <c:v>755635.321</c:v>
                </c:pt>
                <c:pt idx="3">
                  <c:v>-1133452.9820000001</c:v>
                </c:pt>
                <c:pt idx="4">
                  <c:v>-1133452.9820000001</c:v>
                </c:pt>
                <c:pt idx="5">
                  <c:v>-1133452.9820000001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penyangga'!$G$37:$G$42</c:f>
              <c:numCache>
                <c:formatCode>0.000</c:formatCode>
                <c:ptCount val="6"/>
                <c:pt idx="0">
                  <c:v>755635.32139093778</c:v>
                </c:pt>
                <c:pt idx="1">
                  <c:v>755635.32139093778</c:v>
                </c:pt>
                <c:pt idx="2">
                  <c:v>755635.32139093778</c:v>
                </c:pt>
                <c:pt idx="3">
                  <c:v>-1133452.9820864068</c:v>
                </c:pt>
                <c:pt idx="4">
                  <c:v>-1133452.9820864068</c:v>
                </c:pt>
                <c:pt idx="5">
                  <c:v>-1133452.9820864068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06304"/>
        <c:axId val="125928960"/>
      </c:barChart>
      <c:catAx>
        <c:axId val="1259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28960"/>
        <c:crosses val="autoZero"/>
        <c:auto val="1"/>
        <c:lblAlgn val="ctr"/>
        <c:lblOffset val="100"/>
        <c:noMultiLvlLbl val="0"/>
      </c:catAx>
      <c:valAx>
        <c:axId val="12592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906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Penyangga'!$G$33:$G$233</c:f>
              <c:numCache>
                <c:formatCode>0.000</c:formatCode>
                <c:ptCount val="201"/>
                <c:pt idx="0">
                  <c:v>0</c:v>
                </c:pt>
                <c:pt idx="1">
                  <c:v>901.85322656250003</c:v>
                </c:pt>
                <c:pt idx="2">
                  <c:v>1794.6475312499999</c:v>
                </c:pt>
                <c:pt idx="3">
                  <c:v>2678.3829140624998</c:v>
                </c:pt>
                <c:pt idx="4">
                  <c:v>3553.0593749999998</c:v>
                </c:pt>
                <c:pt idx="5">
                  <c:v>4418.6769140624992</c:v>
                </c:pt>
                <c:pt idx="6">
                  <c:v>5275.2355312499994</c:v>
                </c:pt>
                <c:pt idx="7">
                  <c:v>6122.7352265625004</c:v>
                </c:pt>
                <c:pt idx="8">
                  <c:v>6961.1759999999995</c:v>
                </c:pt>
                <c:pt idx="9">
                  <c:v>7790.5578515624993</c:v>
                </c:pt>
                <c:pt idx="10">
                  <c:v>8610.8807812499981</c:v>
                </c:pt>
                <c:pt idx="11">
                  <c:v>9422.1447890625004</c:v>
                </c:pt>
                <c:pt idx="12">
                  <c:v>10224.349875</c:v>
                </c:pt>
                <c:pt idx="13">
                  <c:v>11017.496039062498</c:v>
                </c:pt>
                <c:pt idx="14">
                  <c:v>11801.583281250001</c:v>
                </c:pt>
                <c:pt idx="15">
                  <c:v>12576.611601562499</c:v>
                </c:pt>
                <c:pt idx="16">
                  <c:v>13342.581</c:v>
                </c:pt>
                <c:pt idx="17">
                  <c:v>14099.4914765625</c:v>
                </c:pt>
                <c:pt idx="18">
                  <c:v>14847.343031249999</c:v>
                </c:pt>
                <c:pt idx="19">
                  <c:v>15586.1356640625</c:v>
                </c:pt>
                <c:pt idx="20">
                  <c:v>16315.869374999998</c:v>
                </c:pt>
                <c:pt idx="21">
                  <c:v>17036.544164062499</c:v>
                </c:pt>
                <c:pt idx="22">
                  <c:v>17748.160031250001</c:v>
                </c:pt>
                <c:pt idx="23">
                  <c:v>18450.716976562497</c:v>
                </c:pt>
                <c:pt idx="24">
                  <c:v>19144.215</c:v>
                </c:pt>
                <c:pt idx="25">
                  <c:v>19828.654101562501</c:v>
                </c:pt>
                <c:pt idx="26">
                  <c:v>20504.034281249998</c:v>
                </c:pt>
                <c:pt idx="27">
                  <c:v>21170.355539062501</c:v>
                </c:pt>
                <c:pt idx="28">
                  <c:v>21827.617875</c:v>
                </c:pt>
                <c:pt idx="29">
                  <c:v>22475.8212890625</c:v>
                </c:pt>
                <c:pt idx="30">
                  <c:v>23114.965781250001</c:v>
                </c:pt>
                <c:pt idx="31">
                  <c:v>23745.051351562499</c:v>
                </c:pt>
                <c:pt idx="32">
                  <c:v>24366.077999999998</c:v>
                </c:pt>
                <c:pt idx="33">
                  <c:v>24978.045726562501</c:v>
                </c:pt>
                <c:pt idx="34">
                  <c:v>25580.954531249998</c:v>
                </c:pt>
                <c:pt idx="35">
                  <c:v>26174.804414062499</c:v>
                </c:pt>
                <c:pt idx="36">
                  <c:v>26759.595374999997</c:v>
                </c:pt>
                <c:pt idx="37">
                  <c:v>27335.3274140625</c:v>
                </c:pt>
                <c:pt idx="38">
                  <c:v>27902.00053125</c:v>
                </c:pt>
                <c:pt idx="39">
                  <c:v>28459.6147265625</c:v>
                </c:pt>
                <c:pt idx="40">
                  <c:v>29008.169999999995</c:v>
                </c:pt>
                <c:pt idx="41">
                  <c:v>29547.666351562497</c:v>
                </c:pt>
                <c:pt idx="42">
                  <c:v>30078.103781249996</c:v>
                </c:pt>
                <c:pt idx="43">
                  <c:v>30599.4822890625</c:v>
                </c:pt>
                <c:pt idx="44">
                  <c:v>31111.801874999997</c:v>
                </c:pt>
                <c:pt idx="45">
                  <c:v>31615.062539062499</c:v>
                </c:pt>
                <c:pt idx="46">
                  <c:v>32109.264281249994</c:v>
                </c:pt>
                <c:pt idx="47">
                  <c:v>32594.407101562494</c:v>
                </c:pt>
                <c:pt idx="48">
                  <c:v>33070.490999999995</c:v>
                </c:pt>
                <c:pt idx="49">
                  <c:v>33537.515976562499</c:v>
                </c:pt>
                <c:pt idx="50">
                  <c:v>33995.482031250001</c:v>
                </c:pt>
                <c:pt idx="51">
                  <c:v>34444.389164062493</c:v>
                </c:pt>
                <c:pt idx="52">
                  <c:v>34884.237374999997</c:v>
                </c:pt>
                <c:pt idx="53">
                  <c:v>35315.026664062498</c:v>
                </c:pt>
                <c:pt idx="54">
                  <c:v>35736.757031249996</c:v>
                </c:pt>
                <c:pt idx="55">
                  <c:v>36149.428476562498</c:v>
                </c:pt>
                <c:pt idx="56">
                  <c:v>36553.040999999997</c:v>
                </c:pt>
                <c:pt idx="57">
                  <c:v>36947.594601562494</c:v>
                </c:pt>
                <c:pt idx="58">
                  <c:v>37333.089281249995</c:v>
                </c:pt>
                <c:pt idx="59">
                  <c:v>37709.525039062501</c:v>
                </c:pt>
                <c:pt idx="60">
                  <c:v>38076.901874999996</c:v>
                </c:pt>
                <c:pt idx="61">
                  <c:v>38435.219789062496</c:v>
                </c:pt>
                <c:pt idx="62">
                  <c:v>38784.478781249993</c:v>
                </c:pt>
                <c:pt idx="63">
                  <c:v>39124.678851562494</c:v>
                </c:pt>
                <c:pt idx="64">
                  <c:v>39455.819999999992</c:v>
                </c:pt>
                <c:pt idx="65">
                  <c:v>39777.902226562495</c:v>
                </c:pt>
                <c:pt idx="66">
                  <c:v>40090.925531250003</c:v>
                </c:pt>
                <c:pt idx="67">
                  <c:v>40394.889914062493</c:v>
                </c:pt>
                <c:pt idx="68">
                  <c:v>40689.795374999994</c:v>
                </c:pt>
                <c:pt idx="69">
                  <c:v>40975.641914062493</c:v>
                </c:pt>
                <c:pt idx="70">
                  <c:v>41252.429531249996</c:v>
                </c:pt>
                <c:pt idx="71">
                  <c:v>41520.158226562504</c:v>
                </c:pt>
                <c:pt idx="72">
                  <c:v>41778.827999999994</c:v>
                </c:pt>
                <c:pt idx="73">
                  <c:v>42028.438851562503</c:v>
                </c:pt>
                <c:pt idx="74">
                  <c:v>42268.990781249995</c:v>
                </c:pt>
                <c:pt idx="75">
                  <c:v>42500.483789062491</c:v>
                </c:pt>
                <c:pt idx="76">
                  <c:v>42722.917874999999</c:v>
                </c:pt>
                <c:pt idx="77">
                  <c:v>42936.29303906249</c:v>
                </c:pt>
                <c:pt idx="78">
                  <c:v>43140.609281249999</c:v>
                </c:pt>
                <c:pt idx="79">
                  <c:v>43335.866601562491</c:v>
                </c:pt>
                <c:pt idx="80">
                  <c:v>43522.064999999988</c:v>
                </c:pt>
                <c:pt idx="81">
                  <c:v>43699.204476562489</c:v>
                </c:pt>
                <c:pt idx="82">
                  <c:v>43867.285031249987</c:v>
                </c:pt>
                <c:pt idx="83">
                  <c:v>44026.306664062497</c:v>
                </c:pt>
                <c:pt idx="84">
                  <c:v>44176.269374999989</c:v>
                </c:pt>
                <c:pt idx="85">
                  <c:v>44317.173164062508</c:v>
                </c:pt>
                <c:pt idx="86">
                  <c:v>44449.018031249994</c:v>
                </c:pt>
                <c:pt idx="87">
                  <c:v>44571.803976562493</c:v>
                </c:pt>
                <c:pt idx="88">
                  <c:v>44685.530999999995</c:v>
                </c:pt>
                <c:pt idx="89">
                  <c:v>44790.199101562488</c:v>
                </c:pt>
                <c:pt idx="90">
                  <c:v>44885.80828125</c:v>
                </c:pt>
                <c:pt idx="91">
                  <c:v>44972.358539062494</c:v>
                </c:pt>
                <c:pt idx="92">
                  <c:v>45049.849874999985</c:v>
                </c:pt>
                <c:pt idx="93">
                  <c:v>45118.282289062496</c:v>
                </c:pt>
                <c:pt idx="94">
                  <c:v>45177.655781249989</c:v>
                </c:pt>
                <c:pt idx="95">
                  <c:v>45227.970351562493</c:v>
                </c:pt>
                <c:pt idx="96">
                  <c:v>45269.225999999995</c:v>
                </c:pt>
                <c:pt idx="97">
                  <c:v>45301.422726562487</c:v>
                </c:pt>
                <c:pt idx="98">
                  <c:v>45324.560531249997</c:v>
                </c:pt>
                <c:pt idx="99">
                  <c:v>45338.639414062491</c:v>
                </c:pt>
                <c:pt idx="100">
                  <c:v>45343.659374999996</c:v>
                </c:pt>
                <c:pt idx="101">
                  <c:v>45339.62041406249</c:v>
                </c:pt>
                <c:pt idx="102">
                  <c:v>45326.522531249982</c:v>
                </c:pt>
                <c:pt idx="103">
                  <c:v>45304.365726562493</c:v>
                </c:pt>
                <c:pt idx="104">
                  <c:v>45273.149999999987</c:v>
                </c:pt>
                <c:pt idx="105">
                  <c:v>45232.875351562492</c:v>
                </c:pt>
                <c:pt idx="106">
                  <c:v>45183.541781249987</c:v>
                </c:pt>
                <c:pt idx="107">
                  <c:v>45125.14928906248</c:v>
                </c:pt>
                <c:pt idx="108">
                  <c:v>45057.697874999991</c:v>
                </c:pt>
                <c:pt idx="109">
                  <c:v>44981.187539062492</c:v>
                </c:pt>
                <c:pt idx="110">
                  <c:v>44895.618281249997</c:v>
                </c:pt>
                <c:pt idx="111">
                  <c:v>44800.990101562493</c:v>
                </c:pt>
                <c:pt idx="112">
                  <c:v>44697.303</c:v>
                </c:pt>
                <c:pt idx="113">
                  <c:v>44584.55697656249</c:v>
                </c:pt>
                <c:pt idx="114">
                  <c:v>44462.752031249976</c:v>
                </c:pt>
                <c:pt idx="115">
                  <c:v>44331.888164062497</c:v>
                </c:pt>
                <c:pt idx="116">
                  <c:v>44191.965374999992</c:v>
                </c:pt>
                <c:pt idx="117">
                  <c:v>44042.983664062493</c:v>
                </c:pt>
                <c:pt idx="118">
                  <c:v>43884.943031249997</c:v>
                </c:pt>
                <c:pt idx="119">
                  <c:v>43717.843476562484</c:v>
                </c:pt>
                <c:pt idx="120">
                  <c:v>43541.684999999998</c:v>
                </c:pt>
                <c:pt idx="121">
                  <c:v>43355.241351562487</c:v>
                </c:pt>
                <c:pt idx="122">
                  <c:v>43159.738781249995</c:v>
                </c:pt>
                <c:pt idx="123">
                  <c:v>42955.177289062492</c:v>
                </c:pt>
                <c:pt idx="124">
                  <c:v>42741.55687499998</c:v>
                </c:pt>
                <c:pt idx="125">
                  <c:v>42518.877539062487</c:v>
                </c:pt>
                <c:pt idx="126">
                  <c:v>42287.139281249983</c:v>
                </c:pt>
                <c:pt idx="127">
                  <c:v>42046.342101562484</c:v>
                </c:pt>
                <c:pt idx="128">
                  <c:v>41796.48599999999</c:v>
                </c:pt>
                <c:pt idx="129">
                  <c:v>41537.570976562485</c:v>
                </c:pt>
                <c:pt idx="130">
                  <c:v>41269.597031249985</c:v>
                </c:pt>
                <c:pt idx="131">
                  <c:v>40992.564164062489</c:v>
                </c:pt>
                <c:pt idx="132">
                  <c:v>40706.472374999998</c:v>
                </c:pt>
                <c:pt idx="133">
                  <c:v>40411.321664062489</c:v>
                </c:pt>
                <c:pt idx="134">
                  <c:v>40107.112031249977</c:v>
                </c:pt>
                <c:pt idx="135">
                  <c:v>39793.843476562484</c:v>
                </c:pt>
                <c:pt idx="136">
                  <c:v>39471.515999999981</c:v>
                </c:pt>
                <c:pt idx="137">
                  <c:v>39140.129601562498</c:v>
                </c:pt>
                <c:pt idx="138">
                  <c:v>38799.684281249974</c:v>
                </c:pt>
                <c:pt idx="139">
                  <c:v>38450.180039062485</c:v>
                </c:pt>
                <c:pt idx="140">
                  <c:v>38091.616874999985</c:v>
                </c:pt>
                <c:pt idx="141">
                  <c:v>37723.994789062475</c:v>
                </c:pt>
                <c:pt idx="142">
                  <c:v>37347.313781249999</c:v>
                </c:pt>
                <c:pt idx="143">
                  <c:v>36961.573851562483</c:v>
                </c:pt>
                <c:pt idx="144">
                  <c:v>36566.774999999987</c:v>
                </c:pt>
                <c:pt idx="145">
                  <c:v>36162.91722656248</c:v>
                </c:pt>
                <c:pt idx="146">
                  <c:v>35750.000531249992</c:v>
                </c:pt>
                <c:pt idx="147">
                  <c:v>35328.024914062466</c:v>
                </c:pt>
                <c:pt idx="148">
                  <c:v>34896.990374999987</c:v>
                </c:pt>
                <c:pt idx="149">
                  <c:v>34456.896914062483</c:v>
                </c:pt>
                <c:pt idx="150">
                  <c:v>34007.744531249969</c:v>
                </c:pt>
                <c:pt idx="151">
                  <c:v>33549.533226562475</c:v>
                </c:pt>
                <c:pt idx="152">
                  <c:v>33082.262999999984</c:v>
                </c:pt>
                <c:pt idx="153">
                  <c:v>32605.93385156248</c:v>
                </c:pt>
                <c:pt idx="154">
                  <c:v>32120.54578124997</c:v>
                </c:pt>
                <c:pt idx="155">
                  <c:v>31626.098789062493</c:v>
                </c:pt>
                <c:pt idx="156">
                  <c:v>31122.592874999991</c:v>
                </c:pt>
                <c:pt idx="157">
                  <c:v>30610.028039062479</c:v>
                </c:pt>
                <c:pt idx="158">
                  <c:v>30088.404281249972</c:v>
                </c:pt>
                <c:pt idx="159">
                  <c:v>29557.721601562498</c:v>
                </c:pt>
                <c:pt idx="160">
                  <c:v>29017.97999999997</c:v>
                </c:pt>
                <c:pt idx="161">
                  <c:v>28469.179476562476</c:v>
                </c:pt>
                <c:pt idx="162">
                  <c:v>27911.320031249972</c:v>
                </c:pt>
                <c:pt idx="163">
                  <c:v>27344.401664062501</c:v>
                </c:pt>
                <c:pt idx="164">
                  <c:v>26768.424374999959</c:v>
                </c:pt>
                <c:pt idx="165">
                  <c:v>26183.388164062482</c:v>
                </c:pt>
                <c:pt idx="166">
                  <c:v>25589.293031249981</c:v>
                </c:pt>
                <c:pt idx="167">
                  <c:v>24986.13897656247</c:v>
                </c:pt>
                <c:pt idx="168">
                  <c:v>24373.925999999978</c:v>
                </c:pt>
                <c:pt idx="169">
                  <c:v>23752.654101562475</c:v>
                </c:pt>
                <c:pt idx="170">
                  <c:v>23122.323281250006</c:v>
                </c:pt>
                <c:pt idx="171">
                  <c:v>22482.933539062455</c:v>
                </c:pt>
                <c:pt idx="172">
                  <c:v>21834.48487499998</c:v>
                </c:pt>
                <c:pt idx="173">
                  <c:v>21176.977289062481</c:v>
                </c:pt>
                <c:pt idx="174">
                  <c:v>20510.410781249986</c:v>
                </c:pt>
                <c:pt idx="175">
                  <c:v>19834.785351562467</c:v>
                </c:pt>
                <c:pt idx="176">
                  <c:v>19150.100999999981</c:v>
                </c:pt>
                <c:pt idx="177">
                  <c:v>18456.357726562466</c:v>
                </c:pt>
                <c:pt idx="178">
                  <c:v>17753.55553124996</c:v>
                </c:pt>
                <c:pt idx="179">
                  <c:v>17041.694414062458</c:v>
                </c:pt>
                <c:pt idx="180">
                  <c:v>16320.77437499999</c:v>
                </c:pt>
                <c:pt idx="181">
                  <c:v>15590.795414062468</c:v>
                </c:pt>
                <c:pt idx="182">
                  <c:v>14851.757531249979</c:v>
                </c:pt>
                <c:pt idx="183">
                  <c:v>14103.660726562495</c:v>
                </c:pt>
                <c:pt idx="184">
                  <c:v>13346.504999999957</c:v>
                </c:pt>
                <c:pt idx="185">
                  <c:v>12580.290351562482</c:v>
                </c:pt>
                <c:pt idx="186">
                  <c:v>11805.01678124998</c:v>
                </c:pt>
                <c:pt idx="187">
                  <c:v>11020.684289062456</c:v>
                </c:pt>
                <c:pt idx="188">
                  <c:v>10227.292874999965</c:v>
                </c:pt>
                <c:pt idx="189">
                  <c:v>9424.842539062478</c:v>
                </c:pt>
                <c:pt idx="190">
                  <c:v>8613.3332812499666</c:v>
                </c:pt>
                <c:pt idx="191">
                  <c:v>7792.7651015624588</c:v>
                </c:pt>
                <c:pt idx="192">
                  <c:v>6963.1379999999854</c:v>
                </c:pt>
                <c:pt idx="193">
                  <c:v>6124.4519765624873</c:v>
                </c:pt>
                <c:pt idx="194">
                  <c:v>5276.7070312499636</c:v>
                </c:pt>
                <c:pt idx="195">
                  <c:v>4419.9031640624744</c:v>
                </c:pt>
                <c:pt idx="196">
                  <c:v>3554.0403749999891</c:v>
                </c:pt>
                <c:pt idx="197">
                  <c:v>2679.1186640624796</c:v>
                </c:pt>
                <c:pt idx="198">
                  <c:v>1795.1380312499741</c:v>
                </c:pt>
                <c:pt idx="199">
                  <c:v>902.09847656247325</c:v>
                </c:pt>
                <c:pt idx="200">
                  <c:v>-2.3291590878216084E-11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Penyangga'!$H$33:$H$233</c:f>
              <c:numCache>
                <c:formatCode>0.000</c:formatCode>
                <c:ptCount val="201"/>
                <c:pt idx="0">
                  <c:v>0</c:v>
                </c:pt>
                <c:pt idx="1">
                  <c:v>0.49050000000000005</c:v>
                </c:pt>
                <c:pt idx="2">
                  <c:v>0.98100000000000009</c:v>
                </c:pt>
                <c:pt idx="3">
                  <c:v>1.4715000000000003</c:v>
                </c:pt>
                <c:pt idx="4">
                  <c:v>1.9620000000000002</c:v>
                </c:pt>
                <c:pt idx="5">
                  <c:v>2.4525000000000001</c:v>
                </c:pt>
                <c:pt idx="6">
                  <c:v>2.9430000000000005</c:v>
                </c:pt>
                <c:pt idx="7">
                  <c:v>3.4335000000000004</c:v>
                </c:pt>
                <c:pt idx="8">
                  <c:v>3.9240000000000004</c:v>
                </c:pt>
                <c:pt idx="9">
                  <c:v>4.4145000000000003</c:v>
                </c:pt>
                <c:pt idx="10">
                  <c:v>4.9050000000000002</c:v>
                </c:pt>
                <c:pt idx="11">
                  <c:v>5.3955000000000002</c:v>
                </c:pt>
                <c:pt idx="12">
                  <c:v>5.886000000000001</c:v>
                </c:pt>
                <c:pt idx="13">
                  <c:v>6.3765000000000009</c:v>
                </c:pt>
                <c:pt idx="14">
                  <c:v>6.8670000000000009</c:v>
                </c:pt>
                <c:pt idx="15">
                  <c:v>7.3575000000000008</c:v>
                </c:pt>
                <c:pt idx="16">
                  <c:v>7.8480000000000008</c:v>
                </c:pt>
                <c:pt idx="17">
                  <c:v>8.3385000000000016</c:v>
                </c:pt>
                <c:pt idx="18">
                  <c:v>8.8290000000000006</c:v>
                </c:pt>
                <c:pt idx="19">
                  <c:v>9.3195000000000014</c:v>
                </c:pt>
                <c:pt idx="20">
                  <c:v>9.81</c:v>
                </c:pt>
                <c:pt idx="21">
                  <c:v>10.300500000000001</c:v>
                </c:pt>
                <c:pt idx="22">
                  <c:v>10.791</c:v>
                </c:pt>
                <c:pt idx="23">
                  <c:v>11.281500000000001</c:v>
                </c:pt>
                <c:pt idx="24">
                  <c:v>11.772000000000002</c:v>
                </c:pt>
                <c:pt idx="25">
                  <c:v>12.262500000000001</c:v>
                </c:pt>
                <c:pt idx="26">
                  <c:v>12.753000000000002</c:v>
                </c:pt>
                <c:pt idx="27">
                  <c:v>13.243500000000001</c:v>
                </c:pt>
                <c:pt idx="28">
                  <c:v>13.734000000000002</c:v>
                </c:pt>
                <c:pt idx="29">
                  <c:v>14.224500000000001</c:v>
                </c:pt>
                <c:pt idx="30">
                  <c:v>14.715000000000002</c:v>
                </c:pt>
                <c:pt idx="31">
                  <c:v>15.205500000000001</c:v>
                </c:pt>
                <c:pt idx="32">
                  <c:v>15.696000000000002</c:v>
                </c:pt>
                <c:pt idx="33">
                  <c:v>16.186500000000002</c:v>
                </c:pt>
                <c:pt idx="34">
                  <c:v>16.677000000000003</c:v>
                </c:pt>
                <c:pt idx="35">
                  <c:v>17.1675</c:v>
                </c:pt>
                <c:pt idx="36">
                  <c:v>17.658000000000001</c:v>
                </c:pt>
                <c:pt idx="37">
                  <c:v>18.148500000000002</c:v>
                </c:pt>
                <c:pt idx="38">
                  <c:v>18.639000000000003</c:v>
                </c:pt>
                <c:pt idx="39">
                  <c:v>19.1295</c:v>
                </c:pt>
                <c:pt idx="40">
                  <c:v>19.62</c:v>
                </c:pt>
                <c:pt idx="41">
                  <c:v>20.110500000000002</c:v>
                </c:pt>
                <c:pt idx="42">
                  <c:v>20.601000000000003</c:v>
                </c:pt>
                <c:pt idx="43">
                  <c:v>21.091500000000003</c:v>
                </c:pt>
                <c:pt idx="44">
                  <c:v>21.582000000000001</c:v>
                </c:pt>
                <c:pt idx="45">
                  <c:v>22.072500000000002</c:v>
                </c:pt>
                <c:pt idx="46">
                  <c:v>22.563000000000002</c:v>
                </c:pt>
                <c:pt idx="47">
                  <c:v>23.053500000000003</c:v>
                </c:pt>
                <c:pt idx="48">
                  <c:v>23.544000000000004</c:v>
                </c:pt>
                <c:pt idx="49">
                  <c:v>24.034500000000001</c:v>
                </c:pt>
                <c:pt idx="50">
                  <c:v>24.525000000000002</c:v>
                </c:pt>
                <c:pt idx="51">
                  <c:v>25.015500000000003</c:v>
                </c:pt>
                <c:pt idx="52">
                  <c:v>25.506000000000004</c:v>
                </c:pt>
                <c:pt idx="53">
                  <c:v>25.996500000000001</c:v>
                </c:pt>
                <c:pt idx="54">
                  <c:v>26.487000000000002</c:v>
                </c:pt>
                <c:pt idx="55">
                  <c:v>26.977500000000003</c:v>
                </c:pt>
                <c:pt idx="56">
                  <c:v>27.468000000000004</c:v>
                </c:pt>
                <c:pt idx="57">
                  <c:v>27.958500000000004</c:v>
                </c:pt>
                <c:pt idx="58">
                  <c:v>28.449000000000002</c:v>
                </c:pt>
                <c:pt idx="59">
                  <c:v>28.939500000000002</c:v>
                </c:pt>
                <c:pt idx="60">
                  <c:v>29.430000000000003</c:v>
                </c:pt>
                <c:pt idx="61">
                  <c:v>29.920500000000004</c:v>
                </c:pt>
                <c:pt idx="62">
                  <c:v>30.411000000000001</c:v>
                </c:pt>
                <c:pt idx="63">
                  <c:v>30.901500000000002</c:v>
                </c:pt>
                <c:pt idx="64">
                  <c:v>31.392000000000003</c:v>
                </c:pt>
                <c:pt idx="65">
                  <c:v>31.882500000000004</c:v>
                </c:pt>
                <c:pt idx="66">
                  <c:v>32.373000000000005</c:v>
                </c:pt>
                <c:pt idx="67">
                  <c:v>32.863500000000002</c:v>
                </c:pt>
                <c:pt idx="68">
                  <c:v>33.354000000000006</c:v>
                </c:pt>
                <c:pt idx="69">
                  <c:v>33.844500000000004</c:v>
                </c:pt>
                <c:pt idx="70">
                  <c:v>34.335000000000001</c:v>
                </c:pt>
                <c:pt idx="71">
                  <c:v>34.825500000000005</c:v>
                </c:pt>
                <c:pt idx="72">
                  <c:v>35.316000000000003</c:v>
                </c:pt>
                <c:pt idx="73">
                  <c:v>35.806500000000007</c:v>
                </c:pt>
                <c:pt idx="74">
                  <c:v>36.297000000000004</c:v>
                </c:pt>
                <c:pt idx="75">
                  <c:v>36.787500000000001</c:v>
                </c:pt>
                <c:pt idx="76">
                  <c:v>37.278000000000006</c:v>
                </c:pt>
                <c:pt idx="77">
                  <c:v>37.768500000000003</c:v>
                </c:pt>
                <c:pt idx="78">
                  <c:v>38.259</c:v>
                </c:pt>
                <c:pt idx="79">
                  <c:v>38.749500000000005</c:v>
                </c:pt>
                <c:pt idx="80">
                  <c:v>39.24</c:v>
                </c:pt>
                <c:pt idx="81">
                  <c:v>39.730500000000006</c:v>
                </c:pt>
                <c:pt idx="82">
                  <c:v>40.221000000000004</c:v>
                </c:pt>
                <c:pt idx="83">
                  <c:v>40.711500000000001</c:v>
                </c:pt>
                <c:pt idx="84">
                  <c:v>41.202000000000005</c:v>
                </c:pt>
                <c:pt idx="85">
                  <c:v>41.692500000000003</c:v>
                </c:pt>
                <c:pt idx="86">
                  <c:v>42.183000000000007</c:v>
                </c:pt>
                <c:pt idx="87">
                  <c:v>42.673500000000004</c:v>
                </c:pt>
                <c:pt idx="88">
                  <c:v>43.164000000000001</c:v>
                </c:pt>
                <c:pt idx="89">
                  <c:v>43.654500000000006</c:v>
                </c:pt>
                <c:pt idx="90">
                  <c:v>44.145000000000003</c:v>
                </c:pt>
                <c:pt idx="91">
                  <c:v>44.635500000000008</c:v>
                </c:pt>
                <c:pt idx="92">
                  <c:v>45.126000000000005</c:v>
                </c:pt>
                <c:pt idx="93">
                  <c:v>45.616500000000002</c:v>
                </c:pt>
                <c:pt idx="94">
                  <c:v>46.107000000000006</c:v>
                </c:pt>
                <c:pt idx="95">
                  <c:v>46.597500000000004</c:v>
                </c:pt>
                <c:pt idx="96">
                  <c:v>47.088000000000008</c:v>
                </c:pt>
                <c:pt idx="97">
                  <c:v>47.578500000000005</c:v>
                </c:pt>
                <c:pt idx="98">
                  <c:v>48.069000000000003</c:v>
                </c:pt>
                <c:pt idx="99">
                  <c:v>48.559500000000007</c:v>
                </c:pt>
                <c:pt idx="100">
                  <c:v>49.050000000000004</c:v>
                </c:pt>
                <c:pt idx="101">
                  <c:v>49.540500000000002</c:v>
                </c:pt>
                <c:pt idx="102">
                  <c:v>50.031000000000006</c:v>
                </c:pt>
                <c:pt idx="103">
                  <c:v>50.521500000000003</c:v>
                </c:pt>
                <c:pt idx="104">
                  <c:v>51.012000000000008</c:v>
                </c:pt>
                <c:pt idx="105">
                  <c:v>51.502500000000005</c:v>
                </c:pt>
                <c:pt idx="106">
                  <c:v>51.993000000000002</c:v>
                </c:pt>
                <c:pt idx="107">
                  <c:v>52.483500000000006</c:v>
                </c:pt>
                <c:pt idx="108">
                  <c:v>52.974000000000004</c:v>
                </c:pt>
                <c:pt idx="109">
                  <c:v>53.464500000000008</c:v>
                </c:pt>
                <c:pt idx="110">
                  <c:v>53.955000000000005</c:v>
                </c:pt>
                <c:pt idx="111">
                  <c:v>54.445500000000003</c:v>
                </c:pt>
                <c:pt idx="112">
                  <c:v>54.936000000000007</c:v>
                </c:pt>
                <c:pt idx="113">
                  <c:v>55.426500000000004</c:v>
                </c:pt>
                <c:pt idx="114">
                  <c:v>55.917000000000009</c:v>
                </c:pt>
                <c:pt idx="115">
                  <c:v>56.407500000000006</c:v>
                </c:pt>
                <c:pt idx="116">
                  <c:v>56.898000000000003</c:v>
                </c:pt>
                <c:pt idx="117">
                  <c:v>57.388500000000008</c:v>
                </c:pt>
                <c:pt idx="118">
                  <c:v>57.879000000000005</c:v>
                </c:pt>
                <c:pt idx="119">
                  <c:v>58.369500000000002</c:v>
                </c:pt>
                <c:pt idx="120">
                  <c:v>58.860000000000007</c:v>
                </c:pt>
                <c:pt idx="121">
                  <c:v>58.124250000000004</c:v>
                </c:pt>
                <c:pt idx="122">
                  <c:v>57.388500000000008</c:v>
                </c:pt>
                <c:pt idx="123">
                  <c:v>56.652750000000005</c:v>
                </c:pt>
                <c:pt idx="124">
                  <c:v>55.917000000000002</c:v>
                </c:pt>
                <c:pt idx="125">
                  <c:v>55.181250000000006</c:v>
                </c:pt>
                <c:pt idx="126">
                  <c:v>54.445500000000003</c:v>
                </c:pt>
                <c:pt idx="127">
                  <c:v>53.709750000000007</c:v>
                </c:pt>
                <c:pt idx="128">
                  <c:v>52.974000000000004</c:v>
                </c:pt>
                <c:pt idx="129">
                  <c:v>52.238250000000001</c:v>
                </c:pt>
                <c:pt idx="130">
                  <c:v>51.502500000000005</c:v>
                </c:pt>
                <c:pt idx="131">
                  <c:v>50.766750000000009</c:v>
                </c:pt>
                <c:pt idx="132">
                  <c:v>50.031000000000006</c:v>
                </c:pt>
                <c:pt idx="133">
                  <c:v>49.29525000000001</c:v>
                </c:pt>
                <c:pt idx="134">
                  <c:v>48.5595</c:v>
                </c:pt>
                <c:pt idx="135">
                  <c:v>47.823750000000004</c:v>
                </c:pt>
                <c:pt idx="136">
                  <c:v>47.088000000000008</c:v>
                </c:pt>
                <c:pt idx="137">
                  <c:v>46.352250000000012</c:v>
                </c:pt>
                <c:pt idx="138">
                  <c:v>45.616500000000002</c:v>
                </c:pt>
                <c:pt idx="139">
                  <c:v>44.880750000000006</c:v>
                </c:pt>
                <c:pt idx="140">
                  <c:v>44.144999999999996</c:v>
                </c:pt>
                <c:pt idx="141">
                  <c:v>43.409250000000014</c:v>
                </c:pt>
                <c:pt idx="142">
                  <c:v>42.673500000000004</c:v>
                </c:pt>
                <c:pt idx="143">
                  <c:v>41.937750000000008</c:v>
                </c:pt>
                <c:pt idx="144">
                  <c:v>41.202000000000005</c:v>
                </c:pt>
                <c:pt idx="145">
                  <c:v>40.466250000000002</c:v>
                </c:pt>
                <c:pt idx="146">
                  <c:v>39.730500000000013</c:v>
                </c:pt>
                <c:pt idx="147">
                  <c:v>38.99475000000001</c:v>
                </c:pt>
                <c:pt idx="148">
                  <c:v>38.259000000000007</c:v>
                </c:pt>
                <c:pt idx="149">
                  <c:v>37.523250000000004</c:v>
                </c:pt>
                <c:pt idx="150">
                  <c:v>36.787500000000001</c:v>
                </c:pt>
                <c:pt idx="151">
                  <c:v>36.051749999999998</c:v>
                </c:pt>
                <c:pt idx="152">
                  <c:v>35.31600000000001</c:v>
                </c:pt>
                <c:pt idx="153">
                  <c:v>34.580250000000007</c:v>
                </c:pt>
                <c:pt idx="154">
                  <c:v>33.844500000000004</c:v>
                </c:pt>
                <c:pt idx="155">
                  <c:v>33.108750000000001</c:v>
                </c:pt>
                <c:pt idx="156">
                  <c:v>32.372999999999998</c:v>
                </c:pt>
                <c:pt idx="157">
                  <c:v>31.637250000000009</c:v>
                </c:pt>
                <c:pt idx="158">
                  <c:v>30.901500000000006</c:v>
                </c:pt>
                <c:pt idx="159">
                  <c:v>30.165750000000003</c:v>
                </c:pt>
                <c:pt idx="160">
                  <c:v>29.43</c:v>
                </c:pt>
                <c:pt idx="161">
                  <c:v>28.694249999999997</c:v>
                </c:pt>
                <c:pt idx="162">
                  <c:v>27.958500000000008</c:v>
                </c:pt>
                <c:pt idx="163">
                  <c:v>27.222750000000005</c:v>
                </c:pt>
                <c:pt idx="164">
                  <c:v>26.487000000000002</c:v>
                </c:pt>
                <c:pt idx="165">
                  <c:v>25.751249999999999</c:v>
                </c:pt>
                <c:pt idx="166">
                  <c:v>25.015499999999996</c:v>
                </c:pt>
                <c:pt idx="167">
                  <c:v>24.279750000000007</c:v>
                </c:pt>
                <c:pt idx="168">
                  <c:v>23.544000000000011</c:v>
                </c:pt>
                <c:pt idx="169">
                  <c:v>22.808250000000008</c:v>
                </c:pt>
                <c:pt idx="170">
                  <c:v>22.072500000000005</c:v>
                </c:pt>
                <c:pt idx="171">
                  <c:v>21.336750000000002</c:v>
                </c:pt>
                <c:pt idx="172">
                  <c:v>20.601000000000013</c:v>
                </c:pt>
                <c:pt idx="173">
                  <c:v>19.865250000000003</c:v>
                </c:pt>
                <c:pt idx="174">
                  <c:v>19.129500000000007</c:v>
                </c:pt>
                <c:pt idx="175">
                  <c:v>18.393749999999997</c:v>
                </c:pt>
                <c:pt idx="176">
                  <c:v>17.658000000000001</c:v>
                </c:pt>
                <c:pt idx="177">
                  <c:v>16.922250000000005</c:v>
                </c:pt>
                <c:pt idx="178">
                  <c:v>16.186500000000009</c:v>
                </c:pt>
                <c:pt idx="179">
                  <c:v>15.450749999999999</c:v>
                </c:pt>
                <c:pt idx="180">
                  <c:v>14.715000000000003</c:v>
                </c:pt>
                <c:pt idx="181">
                  <c:v>13.979249999999993</c:v>
                </c:pt>
                <c:pt idx="182">
                  <c:v>13.243500000000012</c:v>
                </c:pt>
                <c:pt idx="183">
                  <c:v>12.507750000000001</c:v>
                </c:pt>
                <c:pt idx="184">
                  <c:v>11.772000000000006</c:v>
                </c:pt>
                <c:pt idx="185">
                  <c:v>11.03625000000001</c:v>
                </c:pt>
                <c:pt idx="186">
                  <c:v>10.3005</c:v>
                </c:pt>
                <c:pt idx="187">
                  <c:v>9.5647500000000178</c:v>
                </c:pt>
                <c:pt idx="188">
                  <c:v>8.8290000000000077</c:v>
                </c:pt>
                <c:pt idx="189">
                  <c:v>8.0932500000000118</c:v>
                </c:pt>
                <c:pt idx="190">
                  <c:v>7.3575000000000017</c:v>
                </c:pt>
                <c:pt idx="191">
                  <c:v>6.6217500000000058</c:v>
                </c:pt>
                <c:pt idx="192">
                  <c:v>5.8860000000000099</c:v>
                </c:pt>
                <c:pt idx="193">
                  <c:v>5.150250000000014</c:v>
                </c:pt>
                <c:pt idx="194">
                  <c:v>4.4145000000000039</c:v>
                </c:pt>
                <c:pt idx="195">
                  <c:v>3.678750000000008</c:v>
                </c:pt>
                <c:pt idx="196">
                  <c:v>2.9429999999999978</c:v>
                </c:pt>
                <c:pt idx="197">
                  <c:v>2.2072500000000019</c:v>
                </c:pt>
                <c:pt idx="198">
                  <c:v>1.471500000000006</c:v>
                </c:pt>
                <c:pt idx="199">
                  <c:v>0.73575000000001012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1472"/>
        <c:axId val="115883392"/>
      </c:scatterChart>
      <c:valAx>
        <c:axId val="1158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3392"/>
        <c:crosses val="autoZero"/>
        <c:crossBetween val="midCat"/>
      </c:valAx>
      <c:valAx>
        <c:axId val="115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penyangga'!$C$47:$C$52</c:f>
              <c:numCache>
                <c:formatCode>0.000</c:formatCode>
                <c:ptCount val="6"/>
                <c:pt idx="0">
                  <c:v>0</c:v>
                </c:pt>
                <c:pt idx="1">
                  <c:v>54342644.888999999</c:v>
                </c:pt>
                <c:pt idx="2">
                  <c:v>87302797.681999996</c:v>
                </c:pt>
                <c:pt idx="3">
                  <c:v>98880458.377000004</c:v>
                </c:pt>
                <c:pt idx="4">
                  <c:v>60131475.237000003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penyangga'!$D$47:$D$52</c:f>
              <c:numCache>
                <c:formatCode>0.000</c:formatCode>
                <c:ptCount val="6"/>
                <c:pt idx="0">
                  <c:v>0</c:v>
                </c:pt>
                <c:pt idx="1">
                  <c:v>54342644.889357224</c:v>
                </c:pt>
                <c:pt idx="2">
                  <c:v>87302797.681770295</c:v>
                </c:pt>
                <c:pt idx="3">
                  <c:v>98880458.377239227</c:v>
                </c:pt>
                <c:pt idx="4">
                  <c:v>60131475.237091705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50592"/>
        <c:axId val="125952768"/>
      </c:barChart>
      <c:catAx>
        <c:axId val="1259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52768"/>
        <c:crosses val="autoZero"/>
        <c:auto val="1"/>
        <c:lblAlgn val="ctr"/>
        <c:lblOffset val="100"/>
        <c:noMultiLvlLbl val="0"/>
      </c:catAx>
      <c:valAx>
        <c:axId val="12595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9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penyangga'!$F$47:$F$52</c:f>
              <c:numCache>
                <c:formatCode>0.000</c:formatCode>
                <c:ptCount val="6"/>
                <c:pt idx="0">
                  <c:v>0</c:v>
                </c:pt>
                <c:pt idx="1">
                  <c:v>11577660.695</c:v>
                </c:pt>
                <c:pt idx="2">
                  <c:v>23155321.390999999</c:v>
                </c:pt>
                <c:pt idx="3">
                  <c:v>34732982.086000003</c:v>
                </c:pt>
                <c:pt idx="4">
                  <c:v>17366491.043000001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penyangga'!$G$47:$G$52</c:f>
              <c:numCache>
                <c:formatCode>0.000</c:formatCode>
                <c:ptCount val="6"/>
                <c:pt idx="0">
                  <c:v>0</c:v>
                </c:pt>
                <c:pt idx="1">
                  <c:v>11577660.695468914</c:v>
                </c:pt>
                <c:pt idx="2">
                  <c:v>23155321.390937828</c:v>
                </c:pt>
                <c:pt idx="3">
                  <c:v>34732982.086406745</c:v>
                </c:pt>
                <c:pt idx="4">
                  <c:v>17366491.043203373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4512"/>
        <c:axId val="126074880"/>
      </c:barChart>
      <c:catAx>
        <c:axId val="1260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74880"/>
        <c:crosses val="autoZero"/>
        <c:auto val="1"/>
        <c:lblAlgn val="ctr"/>
        <c:lblOffset val="100"/>
        <c:noMultiLvlLbl val="0"/>
      </c:catAx>
      <c:valAx>
        <c:axId val="12607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06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penyangga'!$C$57:$C$62</c:f>
              <c:numCache>
                <c:formatCode>General</c:formatCode>
                <c:ptCount val="6"/>
                <c:pt idx="0">
                  <c:v>4244545.2819999997</c:v>
                </c:pt>
                <c:pt idx="1">
                  <c:v>2848981.298</c:v>
                </c:pt>
                <c:pt idx="2">
                  <c:v>1453417.3130000001</c:v>
                </c:pt>
                <c:pt idx="3">
                  <c:v>1831234.9739999999</c:v>
                </c:pt>
                <c:pt idx="4">
                  <c:v>3226798.9580000001</c:v>
                </c:pt>
                <c:pt idx="5">
                  <c:v>4622362.943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penyangga'!$D$57:$D$62</c:f>
              <c:numCache>
                <c:formatCode>General</c:formatCode>
                <c:ptCount val="6"/>
                <c:pt idx="0">
                  <c:v>4244545.2818756588</c:v>
                </c:pt>
                <c:pt idx="1">
                  <c:v>2848981.2976817708</c:v>
                </c:pt>
                <c:pt idx="2">
                  <c:v>1453417.3134878825</c:v>
                </c:pt>
                <c:pt idx="3">
                  <c:v>1831234.9741833506</c:v>
                </c:pt>
                <c:pt idx="4">
                  <c:v>3226798.9583772384</c:v>
                </c:pt>
                <c:pt idx="5">
                  <c:v>4622362.9425711278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39488"/>
        <c:axId val="126241408"/>
      </c:barChart>
      <c:catAx>
        <c:axId val="1262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41408"/>
        <c:crosses val="autoZero"/>
        <c:auto val="1"/>
        <c:lblAlgn val="ctr"/>
        <c:lblOffset val="100"/>
        <c:noMultiLvlLbl val="0"/>
      </c:catAx>
      <c:valAx>
        <c:axId val="12624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239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penyangga'!$F$57:$F$62</c:f>
              <c:numCache>
                <c:formatCode>General</c:formatCode>
                <c:ptCount val="6"/>
                <c:pt idx="0">
                  <c:v>755635.321</c:v>
                </c:pt>
                <c:pt idx="1">
                  <c:v>755635.321</c:v>
                </c:pt>
                <c:pt idx="2">
                  <c:v>755635.321</c:v>
                </c:pt>
                <c:pt idx="3">
                  <c:v>1133452.9820000001</c:v>
                </c:pt>
                <c:pt idx="4">
                  <c:v>1133452.9820000001</c:v>
                </c:pt>
                <c:pt idx="5">
                  <c:v>1133452.9820000001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penyangga'!$G$57:$G$62</c:f>
              <c:numCache>
                <c:formatCode>0.000</c:formatCode>
                <c:ptCount val="6"/>
                <c:pt idx="0">
                  <c:v>755635.32139093778</c:v>
                </c:pt>
                <c:pt idx="1">
                  <c:v>755635.32139093778</c:v>
                </c:pt>
                <c:pt idx="2">
                  <c:v>755635.32139093778</c:v>
                </c:pt>
                <c:pt idx="3">
                  <c:v>1133452.9820864068</c:v>
                </c:pt>
                <c:pt idx="4">
                  <c:v>1133452.9820864068</c:v>
                </c:pt>
                <c:pt idx="5">
                  <c:v>1133452.9820864068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68160"/>
        <c:axId val="126270080"/>
      </c:barChart>
      <c:catAx>
        <c:axId val="1262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70080"/>
        <c:crosses val="autoZero"/>
        <c:auto val="1"/>
        <c:lblAlgn val="ctr"/>
        <c:lblOffset val="100"/>
        <c:noMultiLvlLbl val="0"/>
      </c:catAx>
      <c:valAx>
        <c:axId val="12627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268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'pengujian beam 2 penyangga'!$D$95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penyangga'!$D$96:$D$101</c:f>
              <c:numCache>
                <c:formatCode>General</c:formatCode>
                <c:ptCount val="6"/>
                <c:pt idx="0">
                  <c:v>5.1580000000000004</c:v>
                </c:pt>
                <c:pt idx="1">
                  <c:v>5.1079999999999997</c:v>
                </c:pt>
                <c:pt idx="2">
                  <c:v>4.6459999999999999</c:v>
                </c:pt>
                <c:pt idx="3">
                  <c:v>2.2850000000000001</c:v>
                </c:pt>
                <c:pt idx="4">
                  <c:v>0.37</c:v>
                </c:pt>
                <c:pt idx="5">
                  <c:v>3.9E-2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penyangga'!$E$96:$E$101</c:f>
              <c:numCache>
                <c:formatCode>General</c:formatCode>
                <c:ptCount val="6"/>
                <c:pt idx="0">
                  <c:v>3973.1689999999999</c:v>
                </c:pt>
                <c:pt idx="1">
                  <c:v>397.31700000000001</c:v>
                </c:pt>
                <c:pt idx="2">
                  <c:v>39.731999999999999</c:v>
                </c:pt>
                <c:pt idx="3">
                  <c:v>3.9729999999999999</c:v>
                </c:pt>
                <c:pt idx="4">
                  <c:v>0.39700000000000002</c:v>
                </c:pt>
                <c:pt idx="5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05024"/>
        <c:axId val="126306944"/>
      </c:lineChart>
      <c:catAx>
        <c:axId val="12630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06944"/>
        <c:crosses val="autoZero"/>
        <c:auto val="1"/>
        <c:lblAlgn val="ctr"/>
        <c:lblOffset val="100"/>
        <c:noMultiLvlLbl val="0"/>
      </c:catAx>
      <c:valAx>
        <c:axId val="126306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Faktor Keamana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05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penyangga'!$F$96:$F$101</c:f>
              <c:numCache>
                <c:formatCode>0.00%</c:formatCode>
                <c:ptCount val="6"/>
                <c:pt idx="0">
                  <c:v>769.3646</c:v>
                </c:pt>
                <c:pt idx="1">
                  <c:v>76.787099999999995</c:v>
                </c:pt>
                <c:pt idx="2">
                  <c:v>7.5510999999999999</c:v>
                </c:pt>
                <c:pt idx="3">
                  <c:v>0.73880000000000001</c:v>
                </c:pt>
                <c:pt idx="4">
                  <c:v>7.3899999999999993E-2</c:v>
                </c:pt>
                <c:pt idx="5">
                  <c:v>7.4000000000000003E-3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7904"/>
        <c:axId val="126350080"/>
      </c:lineChart>
      <c:catAx>
        <c:axId val="1263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50080"/>
        <c:crosses val="autoZero"/>
        <c:auto val="1"/>
        <c:lblAlgn val="ctr"/>
        <c:lblOffset val="100"/>
        <c:noMultiLvlLbl val="0"/>
      </c:catAx>
      <c:valAx>
        <c:axId val="126350080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634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19.998999999999999</c:v>
                </c:pt>
                <c:pt idx="204" formatCode="General">
                  <c:v>20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250685.35312500002</c:v>
                </c:pt>
                <c:pt idx="1">
                  <c:v>250612.88175000003</c:v>
                </c:pt>
                <c:pt idx="2">
                  <c:v>250540.41037500004</c:v>
                </c:pt>
                <c:pt idx="3">
                  <c:v>250467.93900000001</c:v>
                </c:pt>
                <c:pt idx="4">
                  <c:v>250395.46762500002</c:v>
                </c:pt>
                <c:pt idx="5">
                  <c:v>250322.99625000003</c:v>
                </c:pt>
                <c:pt idx="6">
                  <c:v>250250.52487500003</c:v>
                </c:pt>
                <c:pt idx="7">
                  <c:v>250178.05350000001</c:v>
                </c:pt>
                <c:pt idx="8">
                  <c:v>250105.58212500002</c:v>
                </c:pt>
                <c:pt idx="9">
                  <c:v>250033.11075000002</c:v>
                </c:pt>
                <c:pt idx="10">
                  <c:v>249960.63937500003</c:v>
                </c:pt>
                <c:pt idx="11">
                  <c:v>249888.16800000003</c:v>
                </c:pt>
                <c:pt idx="12">
                  <c:v>249815.69662500001</c:v>
                </c:pt>
                <c:pt idx="13">
                  <c:v>249743.22525000002</c:v>
                </c:pt>
                <c:pt idx="14">
                  <c:v>249670.75387500002</c:v>
                </c:pt>
                <c:pt idx="15">
                  <c:v>249598.28250000003</c:v>
                </c:pt>
                <c:pt idx="16">
                  <c:v>249525.81112500004</c:v>
                </c:pt>
                <c:pt idx="17">
                  <c:v>249453.33975000001</c:v>
                </c:pt>
                <c:pt idx="18">
                  <c:v>249380.86837500002</c:v>
                </c:pt>
                <c:pt idx="19">
                  <c:v>249308.39700000003</c:v>
                </c:pt>
                <c:pt idx="20">
                  <c:v>249235.92562500003</c:v>
                </c:pt>
                <c:pt idx="21">
                  <c:v>249163.45425000001</c:v>
                </c:pt>
                <c:pt idx="22">
                  <c:v>249090.98287500002</c:v>
                </c:pt>
                <c:pt idx="23">
                  <c:v>249018.51150000002</c:v>
                </c:pt>
                <c:pt idx="24">
                  <c:v>248946.04012500003</c:v>
                </c:pt>
                <c:pt idx="25">
                  <c:v>248873.56875000003</c:v>
                </c:pt>
                <c:pt idx="26">
                  <c:v>248801.09737500001</c:v>
                </c:pt>
                <c:pt idx="27">
                  <c:v>248728.62600000002</c:v>
                </c:pt>
                <c:pt idx="28">
                  <c:v>248656.15462500002</c:v>
                </c:pt>
                <c:pt idx="29">
                  <c:v>248583.68325000003</c:v>
                </c:pt>
                <c:pt idx="30">
                  <c:v>248511.21187500004</c:v>
                </c:pt>
                <c:pt idx="31">
                  <c:v>248438.74050000001</c:v>
                </c:pt>
                <c:pt idx="32">
                  <c:v>248366.26912500002</c:v>
                </c:pt>
                <c:pt idx="33">
                  <c:v>248293.79775000003</c:v>
                </c:pt>
                <c:pt idx="34">
                  <c:v>248221.32637500003</c:v>
                </c:pt>
                <c:pt idx="35">
                  <c:v>248148.85500000001</c:v>
                </c:pt>
                <c:pt idx="36">
                  <c:v>248076.38362500002</c:v>
                </c:pt>
                <c:pt idx="37">
                  <c:v>248003.91225000002</c:v>
                </c:pt>
                <c:pt idx="38">
                  <c:v>247931.44087500003</c:v>
                </c:pt>
                <c:pt idx="39">
                  <c:v>247858.96950000004</c:v>
                </c:pt>
                <c:pt idx="40">
                  <c:v>247786.49812500001</c:v>
                </c:pt>
                <c:pt idx="41">
                  <c:v>247714.02675000002</c:v>
                </c:pt>
                <c:pt idx="42">
                  <c:v>247641.55537500003</c:v>
                </c:pt>
                <c:pt idx="43">
                  <c:v>247569.08400000003</c:v>
                </c:pt>
                <c:pt idx="44">
                  <c:v>247496.61262500001</c:v>
                </c:pt>
                <c:pt idx="45">
                  <c:v>247424.14125000002</c:v>
                </c:pt>
                <c:pt idx="46">
                  <c:v>247351.66987500002</c:v>
                </c:pt>
                <c:pt idx="47">
                  <c:v>247279.19850000003</c:v>
                </c:pt>
                <c:pt idx="48">
                  <c:v>247206.72712500003</c:v>
                </c:pt>
                <c:pt idx="49">
                  <c:v>247134.25575000001</c:v>
                </c:pt>
                <c:pt idx="50">
                  <c:v>247061.78437500002</c:v>
                </c:pt>
                <c:pt idx="51">
                  <c:v>246989.31300000002</c:v>
                </c:pt>
                <c:pt idx="52">
                  <c:v>246916.84162500003</c:v>
                </c:pt>
                <c:pt idx="53">
                  <c:v>246844.37025000004</c:v>
                </c:pt>
                <c:pt idx="54">
                  <c:v>246771.89887500001</c:v>
                </c:pt>
                <c:pt idx="55">
                  <c:v>246699.42750000002</c:v>
                </c:pt>
                <c:pt idx="56">
                  <c:v>246626.95612500003</c:v>
                </c:pt>
                <c:pt idx="57">
                  <c:v>246554.48475000003</c:v>
                </c:pt>
                <c:pt idx="58">
                  <c:v>246482.01337500001</c:v>
                </c:pt>
                <c:pt idx="59">
                  <c:v>246409.54200000002</c:v>
                </c:pt>
                <c:pt idx="60">
                  <c:v>246337.07062500002</c:v>
                </c:pt>
                <c:pt idx="61">
                  <c:v>246264.59925000003</c:v>
                </c:pt>
                <c:pt idx="62">
                  <c:v>246192.12787500003</c:v>
                </c:pt>
                <c:pt idx="63">
                  <c:v>246119.65650000001</c:v>
                </c:pt>
                <c:pt idx="64">
                  <c:v>246047.18512500002</c:v>
                </c:pt>
                <c:pt idx="65">
                  <c:v>245974.71375000002</c:v>
                </c:pt>
                <c:pt idx="66">
                  <c:v>245902.24237500003</c:v>
                </c:pt>
                <c:pt idx="67">
                  <c:v>245829.77100000001</c:v>
                </c:pt>
                <c:pt idx="68">
                  <c:v>245757.29962500001</c:v>
                </c:pt>
                <c:pt idx="69">
                  <c:v>245684.82825000002</c:v>
                </c:pt>
                <c:pt idx="70">
                  <c:v>245612.35687500003</c:v>
                </c:pt>
                <c:pt idx="71">
                  <c:v>245539.88550000003</c:v>
                </c:pt>
                <c:pt idx="72">
                  <c:v>245467.41412500001</c:v>
                </c:pt>
                <c:pt idx="73">
                  <c:v>245394.94275000002</c:v>
                </c:pt>
                <c:pt idx="74">
                  <c:v>245322.47137500002</c:v>
                </c:pt>
                <c:pt idx="75">
                  <c:v>245250.00000000003</c:v>
                </c:pt>
                <c:pt idx="76">
                  <c:v>245177.52862500004</c:v>
                </c:pt>
                <c:pt idx="77">
                  <c:v>245105.05725000001</c:v>
                </c:pt>
                <c:pt idx="78">
                  <c:v>245032.58587500002</c:v>
                </c:pt>
                <c:pt idx="79">
                  <c:v>244960.11450000003</c:v>
                </c:pt>
                <c:pt idx="80">
                  <c:v>244887.64312500003</c:v>
                </c:pt>
                <c:pt idx="81">
                  <c:v>244815.17175000001</c:v>
                </c:pt>
                <c:pt idx="82">
                  <c:v>244742.70037500001</c:v>
                </c:pt>
                <c:pt idx="83">
                  <c:v>244670.22900000002</c:v>
                </c:pt>
                <c:pt idx="84">
                  <c:v>244597.75762500003</c:v>
                </c:pt>
                <c:pt idx="85">
                  <c:v>244525.28625000003</c:v>
                </c:pt>
                <c:pt idx="86">
                  <c:v>244452.81487500001</c:v>
                </c:pt>
                <c:pt idx="87">
                  <c:v>244380.34350000002</c:v>
                </c:pt>
                <c:pt idx="88">
                  <c:v>244307.87212500002</c:v>
                </c:pt>
                <c:pt idx="89">
                  <c:v>244235.40075000003</c:v>
                </c:pt>
                <c:pt idx="90">
                  <c:v>244162.92937500004</c:v>
                </c:pt>
                <c:pt idx="91">
                  <c:v>244090.45800000001</c:v>
                </c:pt>
                <c:pt idx="92">
                  <c:v>244017.98662500002</c:v>
                </c:pt>
                <c:pt idx="93">
                  <c:v>243945.51525000003</c:v>
                </c:pt>
                <c:pt idx="94">
                  <c:v>243873.04387500003</c:v>
                </c:pt>
                <c:pt idx="95">
                  <c:v>243800.57250000001</c:v>
                </c:pt>
                <c:pt idx="96">
                  <c:v>243728.10112500002</c:v>
                </c:pt>
                <c:pt idx="97">
                  <c:v>243655.62975000002</c:v>
                </c:pt>
                <c:pt idx="98">
                  <c:v>243583.15837500003</c:v>
                </c:pt>
                <c:pt idx="99">
                  <c:v>243510.68700000003</c:v>
                </c:pt>
                <c:pt idx="100">
                  <c:v>243438.21562500001</c:v>
                </c:pt>
                <c:pt idx="101">
                  <c:v>243365.74425000002</c:v>
                </c:pt>
                <c:pt idx="102">
                  <c:v>243293.27287500002</c:v>
                </c:pt>
                <c:pt idx="103">
                  <c:v>243220.80150000003</c:v>
                </c:pt>
                <c:pt idx="104">
                  <c:v>243148.33012500004</c:v>
                </c:pt>
                <c:pt idx="105">
                  <c:v>243075.85875000001</c:v>
                </c:pt>
                <c:pt idx="106">
                  <c:v>243003.38737500002</c:v>
                </c:pt>
                <c:pt idx="107">
                  <c:v>242930.91600000003</c:v>
                </c:pt>
                <c:pt idx="108">
                  <c:v>242858.44462500003</c:v>
                </c:pt>
                <c:pt idx="109">
                  <c:v>242785.97325000001</c:v>
                </c:pt>
                <c:pt idx="110">
                  <c:v>242713.50187500002</c:v>
                </c:pt>
                <c:pt idx="111">
                  <c:v>242641.03050000002</c:v>
                </c:pt>
                <c:pt idx="112">
                  <c:v>242568.55912500003</c:v>
                </c:pt>
                <c:pt idx="113">
                  <c:v>242496.08775000004</c:v>
                </c:pt>
                <c:pt idx="114">
                  <c:v>242423.61637500001</c:v>
                </c:pt>
                <c:pt idx="115">
                  <c:v>242351.14500000002</c:v>
                </c:pt>
                <c:pt idx="116">
                  <c:v>242278.67362500002</c:v>
                </c:pt>
                <c:pt idx="117">
                  <c:v>242206.20225000003</c:v>
                </c:pt>
                <c:pt idx="118">
                  <c:v>242133.73087500001</c:v>
                </c:pt>
                <c:pt idx="119">
                  <c:v>242061.25950000001</c:v>
                </c:pt>
                <c:pt idx="120">
                  <c:v>-739011.21187500004</c:v>
                </c:pt>
                <c:pt idx="121">
                  <c:v>-739083.68325</c:v>
                </c:pt>
                <c:pt idx="122">
                  <c:v>-739156.15462499997</c:v>
                </c:pt>
                <c:pt idx="123">
                  <c:v>-739228.62599999993</c:v>
                </c:pt>
                <c:pt idx="124">
                  <c:v>-739301.09737500001</c:v>
                </c:pt>
                <c:pt idx="125">
                  <c:v>-739373.56874999998</c:v>
                </c:pt>
                <c:pt idx="126">
                  <c:v>-739446.04012499994</c:v>
                </c:pt>
                <c:pt idx="127">
                  <c:v>-739518.51150000002</c:v>
                </c:pt>
                <c:pt idx="128">
                  <c:v>-739590.98287499999</c:v>
                </c:pt>
                <c:pt idx="129">
                  <c:v>-739663.45424999995</c:v>
                </c:pt>
                <c:pt idx="130">
                  <c:v>-739735.92562499992</c:v>
                </c:pt>
                <c:pt idx="131">
                  <c:v>-739808.397</c:v>
                </c:pt>
                <c:pt idx="132">
                  <c:v>-739880.86837499996</c:v>
                </c:pt>
                <c:pt idx="133">
                  <c:v>-739953.33975000004</c:v>
                </c:pt>
                <c:pt idx="134">
                  <c:v>-740025.81112500001</c:v>
                </c:pt>
                <c:pt idx="135">
                  <c:v>-740098.28249999997</c:v>
                </c:pt>
                <c:pt idx="136">
                  <c:v>-740170.75387499994</c:v>
                </c:pt>
                <c:pt idx="137">
                  <c:v>-740243.22525000002</c:v>
                </c:pt>
                <c:pt idx="138">
                  <c:v>-740315.69662499998</c:v>
                </c:pt>
                <c:pt idx="139">
                  <c:v>-740388.16799999995</c:v>
                </c:pt>
                <c:pt idx="140">
                  <c:v>-740460.63937500003</c:v>
                </c:pt>
                <c:pt idx="141">
                  <c:v>-740533.11074999999</c:v>
                </c:pt>
                <c:pt idx="142">
                  <c:v>-740605.58212499996</c:v>
                </c:pt>
                <c:pt idx="143">
                  <c:v>-740678.05349999992</c:v>
                </c:pt>
                <c:pt idx="144">
                  <c:v>-740750.524875</c:v>
                </c:pt>
                <c:pt idx="145">
                  <c:v>-740822.99624999997</c:v>
                </c:pt>
                <c:pt idx="146">
                  <c:v>-740895.46762500005</c:v>
                </c:pt>
                <c:pt idx="147">
                  <c:v>-740967.93900000001</c:v>
                </c:pt>
                <c:pt idx="148">
                  <c:v>-741040.41037499998</c:v>
                </c:pt>
                <c:pt idx="149">
                  <c:v>-741112.88174999994</c:v>
                </c:pt>
                <c:pt idx="150">
                  <c:v>-741185.35312499991</c:v>
                </c:pt>
                <c:pt idx="151">
                  <c:v>-741257.82449999999</c:v>
                </c:pt>
                <c:pt idx="152">
                  <c:v>-741330.29587499995</c:v>
                </c:pt>
                <c:pt idx="153">
                  <c:v>-741402.76725000003</c:v>
                </c:pt>
                <c:pt idx="154">
                  <c:v>-741475.238625</c:v>
                </c:pt>
                <c:pt idx="155">
                  <c:v>-741547.71</c:v>
                </c:pt>
                <c:pt idx="156">
                  <c:v>-741620.18137499993</c:v>
                </c:pt>
                <c:pt idx="157">
                  <c:v>-741692.65275000001</c:v>
                </c:pt>
                <c:pt idx="158">
                  <c:v>-741765.12412499997</c:v>
                </c:pt>
                <c:pt idx="159">
                  <c:v>-741837.59549999994</c:v>
                </c:pt>
                <c:pt idx="160">
                  <c:v>2898.8549999999814</c:v>
                </c:pt>
                <c:pt idx="161">
                  <c:v>2826.3836250000168</c:v>
                </c:pt>
                <c:pt idx="162">
                  <c:v>2753.9122500000522</c:v>
                </c:pt>
                <c:pt idx="163">
                  <c:v>2681.4408750000875</c:v>
                </c:pt>
                <c:pt idx="164">
                  <c:v>2608.9695000000065</c:v>
                </c:pt>
                <c:pt idx="165">
                  <c:v>2536.4981250000419</c:v>
                </c:pt>
                <c:pt idx="166">
                  <c:v>2464.0267499999609</c:v>
                </c:pt>
                <c:pt idx="167">
                  <c:v>2391.5553749999963</c:v>
                </c:pt>
                <c:pt idx="168">
                  <c:v>2319.0840000000317</c:v>
                </c:pt>
                <c:pt idx="169">
                  <c:v>2246.6126250000671</c:v>
                </c:pt>
                <c:pt idx="170">
                  <c:v>2174.141249999986</c:v>
                </c:pt>
                <c:pt idx="171">
                  <c:v>2101.6698750000214</c:v>
                </c:pt>
                <c:pt idx="172">
                  <c:v>2029.1985000000568</c:v>
                </c:pt>
                <c:pt idx="173">
                  <c:v>1956.7271249999758</c:v>
                </c:pt>
                <c:pt idx="174">
                  <c:v>1884.2557500000112</c:v>
                </c:pt>
                <c:pt idx="175">
                  <c:v>1811.7843750000466</c:v>
                </c:pt>
                <c:pt idx="176">
                  <c:v>1739.313000000082</c:v>
                </c:pt>
                <c:pt idx="177">
                  <c:v>1666.8416250000009</c:v>
                </c:pt>
                <c:pt idx="178">
                  <c:v>1594.3702500000363</c:v>
                </c:pt>
                <c:pt idx="179">
                  <c:v>1521.8988749999553</c:v>
                </c:pt>
                <c:pt idx="180">
                  <c:v>1449.4274999999907</c:v>
                </c:pt>
                <c:pt idx="181">
                  <c:v>1376.9561250000261</c:v>
                </c:pt>
                <c:pt idx="182">
                  <c:v>1304.4847500000615</c:v>
                </c:pt>
                <c:pt idx="183">
                  <c:v>1232.0133749999804</c:v>
                </c:pt>
                <c:pt idx="184">
                  <c:v>1159.5420000000158</c:v>
                </c:pt>
                <c:pt idx="185">
                  <c:v>1087.0706250000512</c:v>
                </c:pt>
                <c:pt idx="186">
                  <c:v>1014.5992499999702</c:v>
                </c:pt>
                <c:pt idx="187">
                  <c:v>942.12787500000559</c:v>
                </c:pt>
                <c:pt idx="188">
                  <c:v>869.65650000004098</c:v>
                </c:pt>
                <c:pt idx="189">
                  <c:v>797.18512500007637</c:v>
                </c:pt>
                <c:pt idx="190">
                  <c:v>724.71374999999534</c:v>
                </c:pt>
                <c:pt idx="191">
                  <c:v>652.24237500003073</c:v>
                </c:pt>
                <c:pt idx="192">
                  <c:v>579.77099999994971</c:v>
                </c:pt>
                <c:pt idx="193">
                  <c:v>507.2996249999851</c:v>
                </c:pt>
                <c:pt idx="194">
                  <c:v>434.82825000002049</c:v>
                </c:pt>
                <c:pt idx="195">
                  <c:v>362.35687500005588</c:v>
                </c:pt>
                <c:pt idx="196">
                  <c:v>289.88550000009127</c:v>
                </c:pt>
                <c:pt idx="197">
                  <c:v>217.41412500001024</c:v>
                </c:pt>
                <c:pt idx="198">
                  <c:v>144.94275000004563</c:v>
                </c:pt>
                <c:pt idx="199">
                  <c:v>72.47137499996461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245250</c:v>
                </c:pt>
                <c:pt idx="1">
                  <c:v>245250</c:v>
                </c:pt>
                <c:pt idx="2">
                  <c:v>245250</c:v>
                </c:pt>
                <c:pt idx="3">
                  <c:v>245250</c:v>
                </c:pt>
                <c:pt idx="4">
                  <c:v>245250</c:v>
                </c:pt>
                <c:pt idx="5">
                  <c:v>245250</c:v>
                </c:pt>
                <c:pt idx="6">
                  <c:v>245250</c:v>
                </c:pt>
                <c:pt idx="7">
                  <c:v>245250</c:v>
                </c:pt>
                <c:pt idx="8">
                  <c:v>245250</c:v>
                </c:pt>
                <c:pt idx="9">
                  <c:v>245250</c:v>
                </c:pt>
                <c:pt idx="10">
                  <c:v>245250</c:v>
                </c:pt>
                <c:pt idx="11">
                  <c:v>245250</c:v>
                </c:pt>
                <c:pt idx="12">
                  <c:v>245250</c:v>
                </c:pt>
                <c:pt idx="13">
                  <c:v>245250</c:v>
                </c:pt>
                <c:pt idx="14">
                  <c:v>245250</c:v>
                </c:pt>
                <c:pt idx="15">
                  <c:v>245250</c:v>
                </c:pt>
                <c:pt idx="16">
                  <c:v>245250</c:v>
                </c:pt>
                <c:pt idx="17">
                  <c:v>245250</c:v>
                </c:pt>
                <c:pt idx="18">
                  <c:v>245250</c:v>
                </c:pt>
                <c:pt idx="19">
                  <c:v>245250</c:v>
                </c:pt>
                <c:pt idx="20">
                  <c:v>245250</c:v>
                </c:pt>
                <c:pt idx="21">
                  <c:v>245250</c:v>
                </c:pt>
                <c:pt idx="22">
                  <c:v>245250</c:v>
                </c:pt>
                <c:pt idx="23">
                  <c:v>245250</c:v>
                </c:pt>
                <c:pt idx="24">
                  <c:v>245250</c:v>
                </c:pt>
                <c:pt idx="25">
                  <c:v>245250</c:v>
                </c:pt>
                <c:pt idx="26">
                  <c:v>245250</c:v>
                </c:pt>
                <c:pt idx="27">
                  <c:v>245250</c:v>
                </c:pt>
                <c:pt idx="28">
                  <c:v>245250</c:v>
                </c:pt>
                <c:pt idx="29">
                  <c:v>245250</c:v>
                </c:pt>
                <c:pt idx="30">
                  <c:v>245250</c:v>
                </c:pt>
                <c:pt idx="31">
                  <c:v>245250</c:v>
                </c:pt>
                <c:pt idx="32">
                  <c:v>245250</c:v>
                </c:pt>
                <c:pt idx="33">
                  <c:v>245250</c:v>
                </c:pt>
                <c:pt idx="34">
                  <c:v>245250</c:v>
                </c:pt>
                <c:pt idx="35">
                  <c:v>245250</c:v>
                </c:pt>
                <c:pt idx="36">
                  <c:v>245250</c:v>
                </c:pt>
                <c:pt idx="37">
                  <c:v>245250</c:v>
                </c:pt>
                <c:pt idx="38">
                  <c:v>245250</c:v>
                </c:pt>
                <c:pt idx="39">
                  <c:v>245250</c:v>
                </c:pt>
                <c:pt idx="40">
                  <c:v>245250</c:v>
                </c:pt>
                <c:pt idx="41">
                  <c:v>245250</c:v>
                </c:pt>
                <c:pt idx="42">
                  <c:v>245250</c:v>
                </c:pt>
                <c:pt idx="43">
                  <c:v>245250</c:v>
                </c:pt>
                <c:pt idx="44">
                  <c:v>245250</c:v>
                </c:pt>
                <c:pt idx="45">
                  <c:v>245250</c:v>
                </c:pt>
                <c:pt idx="46">
                  <c:v>245250</c:v>
                </c:pt>
                <c:pt idx="47">
                  <c:v>245250</c:v>
                </c:pt>
                <c:pt idx="48">
                  <c:v>245250</c:v>
                </c:pt>
                <c:pt idx="49">
                  <c:v>245250</c:v>
                </c:pt>
                <c:pt idx="50">
                  <c:v>245250</c:v>
                </c:pt>
                <c:pt idx="51">
                  <c:v>245250</c:v>
                </c:pt>
                <c:pt idx="52">
                  <c:v>245250</c:v>
                </c:pt>
                <c:pt idx="53">
                  <c:v>245250</c:v>
                </c:pt>
                <c:pt idx="54">
                  <c:v>245250</c:v>
                </c:pt>
                <c:pt idx="55">
                  <c:v>245250</c:v>
                </c:pt>
                <c:pt idx="56">
                  <c:v>245250</c:v>
                </c:pt>
                <c:pt idx="57">
                  <c:v>245250</c:v>
                </c:pt>
                <c:pt idx="58">
                  <c:v>245250</c:v>
                </c:pt>
                <c:pt idx="59">
                  <c:v>245250</c:v>
                </c:pt>
                <c:pt idx="60">
                  <c:v>245250</c:v>
                </c:pt>
                <c:pt idx="61">
                  <c:v>245250</c:v>
                </c:pt>
                <c:pt idx="62">
                  <c:v>245250</c:v>
                </c:pt>
                <c:pt idx="63">
                  <c:v>245250</c:v>
                </c:pt>
                <c:pt idx="64">
                  <c:v>245250</c:v>
                </c:pt>
                <c:pt idx="65">
                  <c:v>245250</c:v>
                </c:pt>
                <c:pt idx="66">
                  <c:v>245250</c:v>
                </c:pt>
                <c:pt idx="67">
                  <c:v>245250</c:v>
                </c:pt>
                <c:pt idx="68">
                  <c:v>245250</c:v>
                </c:pt>
                <c:pt idx="69">
                  <c:v>245250</c:v>
                </c:pt>
                <c:pt idx="70">
                  <c:v>245250</c:v>
                </c:pt>
                <c:pt idx="71">
                  <c:v>245250</c:v>
                </c:pt>
                <c:pt idx="72">
                  <c:v>245250</c:v>
                </c:pt>
                <c:pt idx="73">
                  <c:v>245250</c:v>
                </c:pt>
                <c:pt idx="74">
                  <c:v>245250</c:v>
                </c:pt>
                <c:pt idx="75">
                  <c:v>245250</c:v>
                </c:pt>
                <c:pt idx="76">
                  <c:v>245250</c:v>
                </c:pt>
                <c:pt idx="77">
                  <c:v>245250</c:v>
                </c:pt>
                <c:pt idx="78">
                  <c:v>245250</c:v>
                </c:pt>
                <c:pt idx="79">
                  <c:v>245250</c:v>
                </c:pt>
                <c:pt idx="80">
                  <c:v>245250</c:v>
                </c:pt>
                <c:pt idx="81">
                  <c:v>245250</c:v>
                </c:pt>
                <c:pt idx="82">
                  <c:v>245250</c:v>
                </c:pt>
                <c:pt idx="83">
                  <c:v>245250</c:v>
                </c:pt>
                <c:pt idx="84">
                  <c:v>245250</c:v>
                </c:pt>
                <c:pt idx="85">
                  <c:v>245250</c:v>
                </c:pt>
                <c:pt idx="86">
                  <c:v>245250</c:v>
                </c:pt>
                <c:pt idx="87">
                  <c:v>245250</c:v>
                </c:pt>
                <c:pt idx="88">
                  <c:v>245250</c:v>
                </c:pt>
                <c:pt idx="89">
                  <c:v>245250</c:v>
                </c:pt>
                <c:pt idx="90">
                  <c:v>245250</c:v>
                </c:pt>
                <c:pt idx="91">
                  <c:v>245250</c:v>
                </c:pt>
                <c:pt idx="92">
                  <c:v>245250</c:v>
                </c:pt>
                <c:pt idx="93">
                  <c:v>245250</c:v>
                </c:pt>
                <c:pt idx="94">
                  <c:v>245250</c:v>
                </c:pt>
                <c:pt idx="95">
                  <c:v>245250</c:v>
                </c:pt>
                <c:pt idx="96">
                  <c:v>245250</c:v>
                </c:pt>
                <c:pt idx="97">
                  <c:v>245250</c:v>
                </c:pt>
                <c:pt idx="98">
                  <c:v>245250</c:v>
                </c:pt>
                <c:pt idx="99">
                  <c:v>245250</c:v>
                </c:pt>
                <c:pt idx="100">
                  <c:v>245250</c:v>
                </c:pt>
                <c:pt idx="101">
                  <c:v>245250</c:v>
                </c:pt>
                <c:pt idx="102">
                  <c:v>245250</c:v>
                </c:pt>
                <c:pt idx="103">
                  <c:v>245250</c:v>
                </c:pt>
                <c:pt idx="104">
                  <c:v>245250</c:v>
                </c:pt>
                <c:pt idx="105">
                  <c:v>245250</c:v>
                </c:pt>
                <c:pt idx="106">
                  <c:v>245250</c:v>
                </c:pt>
                <c:pt idx="107">
                  <c:v>245250</c:v>
                </c:pt>
                <c:pt idx="108">
                  <c:v>245250</c:v>
                </c:pt>
                <c:pt idx="109">
                  <c:v>245250</c:v>
                </c:pt>
                <c:pt idx="110">
                  <c:v>245250</c:v>
                </c:pt>
                <c:pt idx="111">
                  <c:v>245250</c:v>
                </c:pt>
                <c:pt idx="112">
                  <c:v>245250</c:v>
                </c:pt>
                <c:pt idx="113">
                  <c:v>245250</c:v>
                </c:pt>
                <c:pt idx="114">
                  <c:v>245250</c:v>
                </c:pt>
                <c:pt idx="115">
                  <c:v>245250</c:v>
                </c:pt>
                <c:pt idx="116">
                  <c:v>245250</c:v>
                </c:pt>
                <c:pt idx="117">
                  <c:v>245250</c:v>
                </c:pt>
                <c:pt idx="118">
                  <c:v>245250</c:v>
                </c:pt>
                <c:pt idx="119">
                  <c:v>245250</c:v>
                </c:pt>
                <c:pt idx="120">
                  <c:v>-735750</c:v>
                </c:pt>
                <c:pt idx="121">
                  <c:v>-735750</c:v>
                </c:pt>
                <c:pt idx="122">
                  <c:v>-735750</c:v>
                </c:pt>
                <c:pt idx="123">
                  <c:v>-735750</c:v>
                </c:pt>
                <c:pt idx="124">
                  <c:v>-735750</c:v>
                </c:pt>
                <c:pt idx="125">
                  <c:v>-735750</c:v>
                </c:pt>
                <c:pt idx="126">
                  <c:v>-735750</c:v>
                </c:pt>
                <c:pt idx="127">
                  <c:v>-735750</c:v>
                </c:pt>
                <c:pt idx="128">
                  <c:v>-735750</c:v>
                </c:pt>
                <c:pt idx="129">
                  <c:v>-735750</c:v>
                </c:pt>
                <c:pt idx="130">
                  <c:v>-735750</c:v>
                </c:pt>
                <c:pt idx="131">
                  <c:v>-735750</c:v>
                </c:pt>
                <c:pt idx="132">
                  <c:v>-735750</c:v>
                </c:pt>
                <c:pt idx="133">
                  <c:v>-735750</c:v>
                </c:pt>
                <c:pt idx="134">
                  <c:v>-735750</c:v>
                </c:pt>
                <c:pt idx="135">
                  <c:v>-735750</c:v>
                </c:pt>
                <c:pt idx="136">
                  <c:v>-735750</c:v>
                </c:pt>
                <c:pt idx="137">
                  <c:v>-735750</c:v>
                </c:pt>
                <c:pt idx="138">
                  <c:v>-735750</c:v>
                </c:pt>
                <c:pt idx="139">
                  <c:v>-735750</c:v>
                </c:pt>
                <c:pt idx="140">
                  <c:v>-735750</c:v>
                </c:pt>
                <c:pt idx="141">
                  <c:v>-735750</c:v>
                </c:pt>
                <c:pt idx="142">
                  <c:v>-735750</c:v>
                </c:pt>
                <c:pt idx="143">
                  <c:v>-735750</c:v>
                </c:pt>
                <c:pt idx="144">
                  <c:v>-735750</c:v>
                </c:pt>
                <c:pt idx="145">
                  <c:v>-735750</c:v>
                </c:pt>
                <c:pt idx="146">
                  <c:v>-735750</c:v>
                </c:pt>
                <c:pt idx="147">
                  <c:v>-735750</c:v>
                </c:pt>
                <c:pt idx="148">
                  <c:v>-735750</c:v>
                </c:pt>
                <c:pt idx="149">
                  <c:v>-735750</c:v>
                </c:pt>
                <c:pt idx="150">
                  <c:v>-735750</c:v>
                </c:pt>
                <c:pt idx="151">
                  <c:v>-735750</c:v>
                </c:pt>
                <c:pt idx="152">
                  <c:v>-735750</c:v>
                </c:pt>
                <c:pt idx="153">
                  <c:v>-735750</c:v>
                </c:pt>
                <c:pt idx="154">
                  <c:v>-735750</c:v>
                </c:pt>
                <c:pt idx="155">
                  <c:v>-735750</c:v>
                </c:pt>
                <c:pt idx="156">
                  <c:v>-735750</c:v>
                </c:pt>
                <c:pt idx="157">
                  <c:v>-735750</c:v>
                </c:pt>
                <c:pt idx="158">
                  <c:v>-735750</c:v>
                </c:pt>
                <c:pt idx="159">
                  <c:v>-735750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11296"/>
        <c:axId val="126712832"/>
      </c:lineChart>
      <c:catAx>
        <c:axId val="1267112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26712832"/>
        <c:crosses val="autoZero"/>
        <c:auto val="1"/>
        <c:lblAlgn val="ctr"/>
        <c:lblOffset val="100"/>
        <c:noMultiLvlLbl val="0"/>
      </c:catAx>
      <c:valAx>
        <c:axId val="1267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1489617.84375</c:v>
                </c:pt>
                <c:pt idx="1">
                  <c:v>1489617.84375</c:v>
                </c:pt>
                <c:pt idx="2">
                  <c:v>1489617.84375</c:v>
                </c:pt>
                <c:pt idx="3">
                  <c:v>1489617.84375</c:v>
                </c:pt>
                <c:pt idx="4">
                  <c:v>1489617.84375</c:v>
                </c:pt>
                <c:pt idx="5">
                  <c:v>1489617.84375</c:v>
                </c:pt>
                <c:pt idx="6">
                  <c:v>1489617.84375</c:v>
                </c:pt>
                <c:pt idx="7">
                  <c:v>1489617.84375</c:v>
                </c:pt>
                <c:pt idx="8">
                  <c:v>1489617.84375</c:v>
                </c:pt>
                <c:pt idx="9">
                  <c:v>1489617.84375</c:v>
                </c:pt>
                <c:pt idx="10">
                  <c:v>1489617.84375</c:v>
                </c:pt>
                <c:pt idx="11">
                  <c:v>1489617.84375</c:v>
                </c:pt>
                <c:pt idx="12">
                  <c:v>1489617.84375</c:v>
                </c:pt>
                <c:pt idx="13">
                  <c:v>1489617.84375</c:v>
                </c:pt>
                <c:pt idx="14">
                  <c:v>1489617.84375</c:v>
                </c:pt>
                <c:pt idx="15">
                  <c:v>1489617.84375</c:v>
                </c:pt>
                <c:pt idx="16">
                  <c:v>1489617.84375</c:v>
                </c:pt>
                <c:pt idx="17">
                  <c:v>1489617.84375</c:v>
                </c:pt>
                <c:pt idx="18">
                  <c:v>1489617.84375</c:v>
                </c:pt>
                <c:pt idx="19">
                  <c:v>1489617.84375</c:v>
                </c:pt>
                <c:pt idx="20">
                  <c:v>1489617.84375</c:v>
                </c:pt>
                <c:pt idx="21">
                  <c:v>1489617.84375</c:v>
                </c:pt>
                <c:pt idx="22">
                  <c:v>1489617.84375</c:v>
                </c:pt>
                <c:pt idx="23">
                  <c:v>1489617.84375</c:v>
                </c:pt>
                <c:pt idx="24">
                  <c:v>1489617.84375</c:v>
                </c:pt>
                <c:pt idx="25">
                  <c:v>1489617.84375</c:v>
                </c:pt>
                <c:pt idx="26">
                  <c:v>1489617.84375</c:v>
                </c:pt>
                <c:pt idx="27">
                  <c:v>1489617.84375</c:v>
                </c:pt>
                <c:pt idx="28">
                  <c:v>1489617.84375</c:v>
                </c:pt>
                <c:pt idx="29">
                  <c:v>1489617.84375</c:v>
                </c:pt>
                <c:pt idx="30">
                  <c:v>1489617.84375</c:v>
                </c:pt>
                <c:pt idx="31">
                  <c:v>1489617.84375</c:v>
                </c:pt>
                <c:pt idx="32">
                  <c:v>1489617.84375</c:v>
                </c:pt>
                <c:pt idx="33">
                  <c:v>1489617.84375</c:v>
                </c:pt>
                <c:pt idx="34">
                  <c:v>1489617.84375</c:v>
                </c:pt>
                <c:pt idx="35">
                  <c:v>1489617.84375</c:v>
                </c:pt>
                <c:pt idx="36">
                  <c:v>1489617.84375</c:v>
                </c:pt>
                <c:pt idx="37">
                  <c:v>1489617.84375</c:v>
                </c:pt>
                <c:pt idx="38">
                  <c:v>1489617.84375</c:v>
                </c:pt>
                <c:pt idx="39">
                  <c:v>1489617.84375</c:v>
                </c:pt>
                <c:pt idx="40">
                  <c:v>1489617.84375</c:v>
                </c:pt>
                <c:pt idx="41">
                  <c:v>1489617.84375</c:v>
                </c:pt>
                <c:pt idx="42">
                  <c:v>1489617.84375</c:v>
                </c:pt>
                <c:pt idx="43">
                  <c:v>1489617.84375</c:v>
                </c:pt>
                <c:pt idx="44">
                  <c:v>1489617.84375</c:v>
                </c:pt>
                <c:pt idx="45">
                  <c:v>1489617.84375</c:v>
                </c:pt>
                <c:pt idx="46">
                  <c:v>1489617.84375</c:v>
                </c:pt>
                <c:pt idx="47">
                  <c:v>1489617.84375</c:v>
                </c:pt>
                <c:pt idx="48">
                  <c:v>1489617.84375</c:v>
                </c:pt>
                <c:pt idx="49">
                  <c:v>1489617.84375</c:v>
                </c:pt>
                <c:pt idx="50">
                  <c:v>1489617.84375</c:v>
                </c:pt>
                <c:pt idx="51">
                  <c:v>1489617.84375</c:v>
                </c:pt>
                <c:pt idx="52">
                  <c:v>1489617.84375</c:v>
                </c:pt>
                <c:pt idx="53">
                  <c:v>1489617.84375</c:v>
                </c:pt>
                <c:pt idx="54">
                  <c:v>1489617.84375</c:v>
                </c:pt>
                <c:pt idx="55">
                  <c:v>1489617.84375</c:v>
                </c:pt>
                <c:pt idx="56">
                  <c:v>1489617.84375</c:v>
                </c:pt>
                <c:pt idx="57">
                  <c:v>1489617.84375</c:v>
                </c:pt>
                <c:pt idx="58">
                  <c:v>1489617.84375</c:v>
                </c:pt>
                <c:pt idx="59">
                  <c:v>1489617.84375</c:v>
                </c:pt>
                <c:pt idx="60">
                  <c:v>1489617.84375</c:v>
                </c:pt>
                <c:pt idx="61">
                  <c:v>1489617.84375</c:v>
                </c:pt>
                <c:pt idx="62">
                  <c:v>1489617.84375</c:v>
                </c:pt>
                <c:pt idx="63">
                  <c:v>1489617.84375</c:v>
                </c:pt>
                <c:pt idx="64">
                  <c:v>1489617.84375</c:v>
                </c:pt>
                <c:pt idx="65">
                  <c:v>1489617.84375</c:v>
                </c:pt>
                <c:pt idx="66">
                  <c:v>1489617.84375</c:v>
                </c:pt>
                <c:pt idx="67">
                  <c:v>1489617.84375</c:v>
                </c:pt>
                <c:pt idx="68">
                  <c:v>1489617.84375</c:v>
                </c:pt>
                <c:pt idx="69">
                  <c:v>1489617.84375</c:v>
                </c:pt>
                <c:pt idx="70">
                  <c:v>1489617.84375</c:v>
                </c:pt>
                <c:pt idx="71">
                  <c:v>1489617.84375</c:v>
                </c:pt>
                <c:pt idx="72">
                  <c:v>1489617.84375</c:v>
                </c:pt>
                <c:pt idx="73">
                  <c:v>1489617.84375</c:v>
                </c:pt>
                <c:pt idx="74">
                  <c:v>1489617.84375</c:v>
                </c:pt>
                <c:pt idx="75">
                  <c:v>1489617.84375</c:v>
                </c:pt>
                <c:pt idx="76">
                  <c:v>1489617.84375</c:v>
                </c:pt>
                <c:pt idx="77">
                  <c:v>1489617.84375</c:v>
                </c:pt>
                <c:pt idx="78">
                  <c:v>1489617.84375</c:v>
                </c:pt>
                <c:pt idx="79">
                  <c:v>1489617.84375</c:v>
                </c:pt>
                <c:pt idx="80">
                  <c:v>1489617.84375</c:v>
                </c:pt>
                <c:pt idx="81">
                  <c:v>1489617.84375</c:v>
                </c:pt>
                <c:pt idx="82">
                  <c:v>1489617.84375</c:v>
                </c:pt>
                <c:pt idx="83">
                  <c:v>1489617.84375</c:v>
                </c:pt>
                <c:pt idx="84">
                  <c:v>1489617.84375</c:v>
                </c:pt>
                <c:pt idx="85">
                  <c:v>1489617.84375</c:v>
                </c:pt>
                <c:pt idx="86">
                  <c:v>1489617.84375</c:v>
                </c:pt>
                <c:pt idx="87">
                  <c:v>1489617.84375</c:v>
                </c:pt>
                <c:pt idx="88">
                  <c:v>1489617.84375</c:v>
                </c:pt>
                <c:pt idx="89">
                  <c:v>1489617.84375</c:v>
                </c:pt>
                <c:pt idx="90">
                  <c:v>1489617.84375</c:v>
                </c:pt>
                <c:pt idx="91">
                  <c:v>1489617.84375</c:v>
                </c:pt>
                <c:pt idx="92">
                  <c:v>1489617.84375</c:v>
                </c:pt>
                <c:pt idx="93">
                  <c:v>1489617.84375</c:v>
                </c:pt>
                <c:pt idx="94">
                  <c:v>1489617.84375</c:v>
                </c:pt>
                <c:pt idx="95">
                  <c:v>1489617.84375</c:v>
                </c:pt>
                <c:pt idx="96">
                  <c:v>1489617.84375</c:v>
                </c:pt>
                <c:pt idx="97">
                  <c:v>1489617.84375</c:v>
                </c:pt>
                <c:pt idx="98">
                  <c:v>1489617.84375</c:v>
                </c:pt>
                <c:pt idx="99">
                  <c:v>1489617.84375</c:v>
                </c:pt>
                <c:pt idx="100">
                  <c:v>1489617.84375</c:v>
                </c:pt>
                <c:pt idx="101">
                  <c:v>1489617.84375</c:v>
                </c:pt>
                <c:pt idx="102">
                  <c:v>1489617.84375</c:v>
                </c:pt>
                <c:pt idx="103">
                  <c:v>1489617.84375</c:v>
                </c:pt>
                <c:pt idx="104">
                  <c:v>1489617.84375</c:v>
                </c:pt>
                <c:pt idx="105">
                  <c:v>1489617.84375</c:v>
                </c:pt>
                <c:pt idx="106">
                  <c:v>1489617.84375</c:v>
                </c:pt>
                <c:pt idx="107">
                  <c:v>1489617.84375</c:v>
                </c:pt>
                <c:pt idx="108">
                  <c:v>1489617.84375</c:v>
                </c:pt>
                <c:pt idx="109">
                  <c:v>1489617.84375</c:v>
                </c:pt>
                <c:pt idx="110">
                  <c:v>1489617.84375</c:v>
                </c:pt>
                <c:pt idx="111">
                  <c:v>1489617.84375</c:v>
                </c:pt>
                <c:pt idx="112">
                  <c:v>1489617.84375</c:v>
                </c:pt>
                <c:pt idx="113">
                  <c:v>1489617.84375</c:v>
                </c:pt>
                <c:pt idx="114">
                  <c:v>1489617.84375</c:v>
                </c:pt>
                <c:pt idx="115">
                  <c:v>1489617.84375</c:v>
                </c:pt>
                <c:pt idx="116">
                  <c:v>1489617.84375</c:v>
                </c:pt>
                <c:pt idx="117">
                  <c:v>1489617.84375</c:v>
                </c:pt>
                <c:pt idx="118">
                  <c:v>1489617.84375</c:v>
                </c:pt>
                <c:pt idx="119">
                  <c:v>1489617.84375</c:v>
                </c:pt>
                <c:pt idx="120">
                  <c:v>1489617.84375</c:v>
                </c:pt>
                <c:pt idx="121">
                  <c:v>1489617.84375</c:v>
                </c:pt>
                <c:pt idx="122">
                  <c:v>1489617.84375</c:v>
                </c:pt>
                <c:pt idx="123">
                  <c:v>1489617.84375</c:v>
                </c:pt>
                <c:pt idx="124">
                  <c:v>1489617.84375</c:v>
                </c:pt>
                <c:pt idx="125">
                  <c:v>1489617.84375</c:v>
                </c:pt>
                <c:pt idx="126">
                  <c:v>1489617.84375</c:v>
                </c:pt>
                <c:pt idx="127">
                  <c:v>1489617.84375</c:v>
                </c:pt>
                <c:pt idx="128">
                  <c:v>1489617.84375</c:v>
                </c:pt>
                <c:pt idx="129">
                  <c:v>1489617.84375</c:v>
                </c:pt>
                <c:pt idx="130">
                  <c:v>1489617.84375</c:v>
                </c:pt>
                <c:pt idx="131">
                  <c:v>1489617.84375</c:v>
                </c:pt>
                <c:pt idx="132">
                  <c:v>1489617.84375</c:v>
                </c:pt>
                <c:pt idx="133">
                  <c:v>1489617.84375</c:v>
                </c:pt>
                <c:pt idx="134">
                  <c:v>1489617.84375</c:v>
                </c:pt>
                <c:pt idx="135">
                  <c:v>1489617.84375</c:v>
                </c:pt>
                <c:pt idx="136">
                  <c:v>1489617.84375</c:v>
                </c:pt>
                <c:pt idx="137">
                  <c:v>1489617.84375</c:v>
                </c:pt>
                <c:pt idx="138">
                  <c:v>1489617.84375</c:v>
                </c:pt>
                <c:pt idx="139">
                  <c:v>1489617.84375</c:v>
                </c:pt>
                <c:pt idx="140">
                  <c:v>1489617.84375</c:v>
                </c:pt>
                <c:pt idx="141">
                  <c:v>1489617.84375</c:v>
                </c:pt>
                <c:pt idx="142">
                  <c:v>1489617.84375</c:v>
                </c:pt>
                <c:pt idx="143">
                  <c:v>1489617.84375</c:v>
                </c:pt>
                <c:pt idx="144">
                  <c:v>1489617.84375</c:v>
                </c:pt>
                <c:pt idx="145">
                  <c:v>1489617.84375</c:v>
                </c:pt>
                <c:pt idx="146">
                  <c:v>1489617.84375</c:v>
                </c:pt>
                <c:pt idx="147">
                  <c:v>1489617.84375</c:v>
                </c:pt>
                <c:pt idx="148">
                  <c:v>1489617.84375</c:v>
                </c:pt>
                <c:pt idx="149">
                  <c:v>1489617.84375</c:v>
                </c:pt>
                <c:pt idx="150">
                  <c:v>1489617.84375</c:v>
                </c:pt>
                <c:pt idx="151">
                  <c:v>1489617.84375</c:v>
                </c:pt>
                <c:pt idx="152">
                  <c:v>1489617.84375</c:v>
                </c:pt>
                <c:pt idx="153">
                  <c:v>1489617.84375</c:v>
                </c:pt>
                <c:pt idx="154">
                  <c:v>1489617.84375</c:v>
                </c:pt>
                <c:pt idx="155">
                  <c:v>1489617.84375</c:v>
                </c:pt>
                <c:pt idx="156">
                  <c:v>1489617.84375</c:v>
                </c:pt>
                <c:pt idx="157">
                  <c:v>1489617.84375</c:v>
                </c:pt>
                <c:pt idx="158">
                  <c:v>1489617.84375</c:v>
                </c:pt>
                <c:pt idx="159">
                  <c:v>1489617.84375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1471500</c:v>
                </c:pt>
                <c:pt idx="1">
                  <c:v>1471500</c:v>
                </c:pt>
                <c:pt idx="2">
                  <c:v>1471500</c:v>
                </c:pt>
                <c:pt idx="3">
                  <c:v>1471500</c:v>
                </c:pt>
                <c:pt idx="4">
                  <c:v>1471500</c:v>
                </c:pt>
                <c:pt idx="5">
                  <c:v>1471500</c:v>
                </c:pt>
                <c:pt idx="6">
                  <c:v>1471500</c:v>
                </c:pt>
                <c:pt idx="7">
                  <c:v>1471500</c:v>
                </c:pt>
                <c:pt idx="8">
                  <c:v>1471500</c:v>
                </c:pt>
                <c:pt idx="9">
                  <c:v>1471500</c:v>
                </c:pt>
                <c:pt idx="10">
                  <c:v>1471500</c:v>
                </c:pt>
                <c:pt idx="11">
                  <c:v>1471500</c:v>
                </c:pt>
                <c:pt idx="12">
                  <c:v>1471500</c:v>
                </c:pt>
                <c:pt idx="13">
                  <c:v>1471500</c:v>
                </c:pt>
                <c:pt idx="14">
                  <c:v>1471500</c:v>
                </c:pt>
                <c:pt idx="15">
                  <c:v>1471500</c:v>
                </c:pt>
                <c:pt idx="16">
                  <c:v>1471500</c:v>
                </c:pt>
                <c:pt idx="17">
                  <c:v>1471500</c:v>
                </c:pt>
                <c:pt idx="18">
                  <c:v>1471500</c:v>
                </c:pt>
                <c:pt idx="19">
                  <c:v>1471500</c:v>
                </c:pt>
                <c:pt idx="20">
                  <c:v>1471500</c:v>
                </c:pt>
                <c:pt idx="21">
                  <c:v>1471500</c:v>
                </c:pt>
                <c:pt idx="22">
                  <c:v>1471500</c:v>
                </c:pt>
                <c:pt idx="23">
                  <c:v>1471500</c:v>
                </c:pt>
                <c:pt idx="24">
                  <c:v>1471500</c:v>
                </c:pt>
                <c:pt idx="25">
                  <c:v>1471500</c:v>
                </c:pt>
                <c:pt idx="26">
                  <c:v>1471500</c:v>
                </c:pt>
                <c:pt idx="27">
                  <c:v>1471500</c:v>
                </c:pt>
                <c:pt idx="28">
                  <c:v>1471500</c:v>
                </c:pt>
                <c:pt idx="29">
                  <c:v>1471500</c:v>
                </c:pt>
                <c:pt idx="30">
                  <c:v>1471500</c:v>
                </c:pt>
                <c:pt idx="31">
                  <c:v>1471500</c:v>
                </c:pt>
                <c:pt idx="32">
                  <c:v>1471500</c:v>
                </c:pt>
                <c:pt idx="33">
                  <c:v>1471500</c:v>
                </c:pt>
                <c:pt idx="34">
                  <c:v>1471500</c:v>
                </c:pt>
                <c:pt idx="35">
                  <c:v>1471500</c:v>
                </c:pt>
                <c:pt idx="36">
                  <c:v>1471500</c:v>
                </c:pt>
                <c:pt idx="37">
                  <c:v>1471500</c:v>
                </c:pt>
                <c:pt idx="38">
                  <c:v>1471500</c:v>
                </c:pt>
                <c:pt idx="39">
                  <c:v>1471500</c:v>
                </c:pt>
                <c:pt idx="40">
                  <c:v>1471500</c:v>
                </c:pt>
                <c:pt idx="41">
                  <c:v>1471500</c:v>
                </c:pt>
                <c:pt idx="42">
                  <c:v>1471500</c:v>
                </c:pt>
                <c:pt idx="43">
                  <c:v>1471500</c:v>
                </c:pt>
                <c:pt idx="44">
                  <c:v>1471500</c:v>
                </c:pt>
                <c:pt idx="45">
                  <c:v>1471500</c:v>
                </c:pt>
                <c:pt idx="46">
                  <c:v>1471500</c:v>
                </c:pt>
                <c:pt idx="47">
                  <c:v>1471500</c:v>
                </c:pt>
                <c:pt idx="48">
                  <c:v>1471500</c:v>
                </c:pt>
                <c:pt idx="49">
                  <c:v>1471500</c:v>
                </c:pt>
                <c:pt idx="50">
                  <c:v>1471500</c:v>
                </c:pt>
                <c:pt idx="51">
                  <c:v>1471500</c:v>
                </c:pt>
                <c:pt idx="52">
                  <c:v>1471500</c:v>
                </c:pt>
                <c:pt idx="53">
                  <c:v>1471500</c:v>
                </c:pt>
                <c:pt idx="54">
                  <c:v>1471500</c:v>
                </c:pt>
                <c:pt idx="55">
                  <c:v>1471500</c:v>
                </c:pt>
                <c:pt idx="56">
                  <c:v>1471500</c:v>
                </c:pt>
                <c:pt idx="57">
                  <c:v>1471500</c:v>
                </c:pt>
                <c:pt idx="58">
                  <c:v>1471500</c:v>
                </c:pt>
                <c:pt idx="59">
                  <c:v>1471500</c:v>
                </c:pt>
                <c:pt idx="60">
                  <c:v>1471500</c:v>
                </c:pt>
                <c:pt idx="61">
                  <c:v>1471500</c:v>
                </c:pt>
                <c:pt idx="62">
                  <c:v>1471500</c:v>
                </c:pt>
                <c:pt idx="63">
                  <c:v>1471500</c:v>
                </c:pt>
                <c:pt idx="64">
                  <c:v>1471500</c:v>
                </c:pt>
                <c:pt idx="65">
                  <c:v>1471500</c:v>
                </c:pt>
                <c:pt idx="66">
                  <c:v>1471500</c:v>
                </c:pt>
                <c:pt idx="67">
                  <c:v>1471500</c:v>
                </c:pt>
                <c:pt idx="68">
                  <c:v>1471500</c:v>
                </c:pt>
                <c:pt idx="69">
                  <c:v>1471500</c:v>
                </c:pt>
                <c:pt idx="70">
                  <c:v>1471500</c:v>
                </c:pt>
                <c:pt idx="71">
                  <c:v>1471500</c:v>
                </c:pt>
                <c:pt idx="72">
                  <c:v>1471500</c:v>
                </c:pt>
                <c:pt idx="73">
                  <c:v>1471500</c:v>
                </c:pt>
                <c:pt idx="74">
                  <c:v>1471500</c:v>
                </c:pt>
                <c:pt idx="75">
                  <c:v>1471500</c:v>
                </c:pt>
                <c:pt idx="76">
                  <c:v>1471500</c:v>
                </c:pt>
                <c:pt idx="77">
                  <c:v>1471500</c:v>
                </c:pt>
                <c:pt idx="78">
                  <c:v>1471500</c:v>
                </c:pt>
                <c:pt idx="79">
                  <c:v>1471500</c:v>
                </c:pt>
                <c:pt idx="80">
                  <c:v>1471500</c:v>
                </c:pt>
                <c:pt idx="81">
                  <c:v>1471500</c:v>
                </c:pt>
                <c:pt idx="82">
                  <c:v>1471500</c:v>
                </c:pt>
                <c:pt idx="83">
                  <c:v>1471500</c:v>
                </c:pt>
                <c:pt idx="84">
                  <c:v>1471500</c:v>
                </c:pt>
                <c:pt idx="85">
                  <c:v>1471500</c:v>
                </c:pt>
                <c:pt idx="86">
                  <c:v>1471500</c:v>
                </c:pt>
                <c:pt idx="87">
                  <c:v>1471500</c:v>
                </c:pt>
                <c:pt idx="88">
                  <c:v>1471500</c:v>
                </c:pt>
                <c:pt idx="89">
                  <c:v>1471500</c:v>
                </c:pt>
                <c:pt idx="90">
                  <c:v>1471500</c:v>
                </c:pt>
                <c:pt idx="91">
                  <c:v>1471500</c:v>
                </c:pt>
                <c:pt idx="92">
                  <c:v>1471500</c:v>
                </c:pt>
                <c:pt idx="93">
                  <c:v>1471500</c:v>
                </c:pt>
                <c:pt idx="94">
                  <c:v>1471500</c:v>
                </c:pt>
                <c:pt idx="95">
                  <c:v>1471500</c:v>
                </c:pt>
                <c:pt idx="96">
                  <c:v>1471500</c:v>
                </c:pt>
                <c:pt idx="97">
                  <c:v>1471500</c:v>
                </c:pt>
                <c:pt idx="98">
                  <c:v>1471500</c:v>
                </c:pt>
                <c:pt idx="99">
                  <c:v>1471500</c:v>
                </c:pt>
                <c:pt idx="100">
                  <c:v>1471500</c:v>
                </c:pt>
                <c:pt idx="101">
                  <c:v>1471500</c:v>
                </c:pt>
                <c:pt idx="102">
                  <c:v>1471500</c:v>
                </c:pt>
                <c:pt idx="103">
                  <c:v>1471500</c:v>
                </c:pt>
                <c:pt idx="104">
                  <c:v>1471500</c:v>
                </c:pt>
                <c:pt idx="105">
                  <c:v>1471500</c:v>
                </c:pt>
                <c:pt idx="106">
                  <c:v>1471500</c:v>
                </c:pt>
                <c:pt idx="107">
                  <c:v>1471500</c:v>
                </c:pt>
                <c:pt idx="108">
                  <c:v>1471500</c:v>
                </c:pt>
                <c:pt idx="109">
                  <c:v>1471500</c:v>
                </c:pt>
                <c:pt idx="110">
                  <c:v>1471500</c:v>
                </c:pt>
                <c:pt idx="111">
                  <c:v>1471500</c:v>
                </c:pt>
                <c:pt idx="112">
                  <c:v>1471500</c:v>
                </c:pt>
                <c:pt idx="113">
                  <c:v>1471500</c:v>
                </c:pt>
                <c:pt idx="114">
                  <c:v>1471500</c:v>
                </c:pt>
                <c:pt idx="115">
                  <c:v>1471500</c:v>
                </c:pt>
                <c:pt idx="116">
                  <c:v>1471500</c:v>
                </c:pt>
                <c:pt idx="117">
                  <c:v>1471500</c:v>
                </c:pt>
                <c:pt idx="118">
                  <c:v>1471500</c:v>
                </c:pt>
                <c:pt idx="119">
                  <c:v>1471500</c:v>
                </c:pt>
                <c:pt idx="120">
                  <c:v>1471500</c:v>
                </c:pt>
                <c:pt idx="121">
                  <c:v>1471500</c:v>
                </c:pt>
                <c:pt idx="122">
                  <c:v>1471500</c:v>
                </c:pt>
                <c:pt idx="123">
                  <c:v>1471500</c:v>
                </c:pt>
                <c:pt idx="124">
                  <c:v>1471500</c:v>
                </c:pt>
                <c:pt idx="125">
                  <c:v>1471500</c:v>
                </c:pt>
                <c:pt idx="126">
                  <c:v>1471500</c:v>
                </c:pt>
                <c:pt idx="127">
                  <c:v>1471500</c:v>
                </c:pt>
                <c:pt idx="128">
                  <c:v>1471500</c:v>
                </c:pt>
                <c:pt idx="129">
                  <c:v>1471500</c:v>
                </c:pt>
                <c:pt idx="130">
                  <c:v>1471500</c:v>
                </c:pt>
                <c:pt idx="131">
                  <c:v>1471500</c:v>
                </c:pt>
                <c:pt idx="132">
                  <c:v>1471500</c:v>
                </c:pt>
                <c:pt idx="133">
                  <c:v>1471500</c:v>
                </c:pt>
                <c:pt idx="134">
                  <c:v>1471500</c:v>
                </c:pt>
                <c:pt idx="135">
                  <c:v>1471500</c:v>
                </c:pt>
                <c:pt idx="136">
                  <c:v>1471500</c:v>
                </c:pt>
                <c:pt idx="137">
                  <c:v>1471500</c:v>
                </c:pt>
                <c:pt idx="138">
                  <c:v>1471500</c:v>
                </c:pt>
                <c:pt idx="139">
                  <c:v>1471500</c:v>
                </c:pt>
                <c:pt idx="140">
                  <c:v>1471500</c:v>
                </c:pt>
                <c:pt idx="141">
                  <c:v>1471500</c:v>
                </c:pt>
                <c:pt idx="142">
                  <c:v>1471500</c:v>
                </c:pt>
                <c:pt idx="143">
                  <c:v>1471500</c:v>
                </c:pt>
                <c:pt idx="144">
                  <c:v>1471500</c:v>
                </c:pt>
                <c:pt idx="145">
                  <c:v>1471500</c:v>
                </c:pt>
                <c:pt idx="146">
                  <c:v>1471500</c:v>
                </c:pt>
                <c:pt idx="147">
                  <c:v>1471500</c:v>
                </c:pt>
                <c:pt idx="148">
                  <c:v>1471500</c:v>
                </c:pt>
                <c:pt idx="149">
                  <c:v>1471500</c:v>
                </c:pt>
                <c:pt idx="150">
                  <c:v>1471500</c:v>
                </c:pt>
                <c:pt idx="151">
                  <c:v>1471500</c:v>
                </c:pt>
                <c:pt idx="152">
                  <c:v>1471500</c:v>
                </c:pt>
                <c:pt idx="153">
                  <c:v>1471500</c:v>
                </c:pt>
                <c:pt idx="154">
                  <c:v>1471500</c:v>
                </c:pt>
                <c:pt idx="155">
                  <c:v>1471500</c:v>
                </c:pt>
                <c:pt idx="156">
                  <c:v>1471500</c:v>
                </c:pt>
                <c:pt idx="157">
                  <c:v>1471500</c:v>
                </c:pt>
                <c:pt idx="158">
                  <c:v>1471500</c:v>
                </c:pt>
                <c:pt idx="159">
                  <c:v>1471500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9728"/>
        <c:axId val="127931520"/>
      </c:lineChart>
      <c:catAx>
        <c:axId val="1279297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1520"/>
        <c:crosses val="autoZero"/>
        <c:auto val="1"/>
        <c:lblAlgn val="ctr"/>
        <c:lblOffset val="100"/>
        <c:noMultiLvlLbl val="0"/>
      </c:catAx>
      <c:valAx>
        <c:axId val="1279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</c:v>
                </c:pt>
                <c:pt idx="1">
                  <c:v>31331.139679687501</c:v>
                </c:pt>
                <c:pt idx="2">
                  <c:v>62653.220437500007</c:v>
                </c:pt>
                <c:pt idx="3">
                  <c:v>93966.242273437514</c:v>
                </c:pt>
                <c:pt idx="4">
                  <c:v>125270.20518750002</c:v>
                </c:pt>
                <c:pt idx="5">
                  <c:v>156565.10917968751</c:v>
                </c:pt>
                <c:pt idx="6">
                  <c:v>187850.95425000001</c:v>
                </c:pt>
                <c:pt idx="7">
                  <c:v>219127.74039843754</c:v>
                </c:pt>
                <c:pt idx="8">
                  <c:v>250395.46762500002</c:v>
                </c:pt>
                <c:pt idx="9">
                  <c:v>281654.13592968753</c:v>
                </c:pt>
                <c:pt idx="10">
                  <c:v>312903.74531249999</c:v>
                </c:pt>
                <c:pt idx="11">
                  <c:v>344144.29577343754</c:v>
                </c:pt>
                <c:pt idx="12">
                  <c:v>375375.78731250006</c:v>
                </c:pt>
                <c:pt idx="13">
                  <c:v>406598.2199296875</c:v>
                </c:pt>
                <c:pt idx="14">
                  <c:v>437811.5936250001</c:v>
                </c:pt>
                <c:pt idx="15">
                  <c:v>469015.90839843755</c:v>
                </c:pt>
                <c:pt idx="16">
                  <c:v>500211.16425000003</c:v>
                </c:pt>
                <c:pt idx="17">
                  <c:v>531397.36117968755</c:v>
                </c:pt>
                <c:pt idx="18">
                  <c:v>562574.49918749998</c:v>
                </c:pt>
                <c:pt idx="19">
                  <c:v>593742.57827343757</c:v>
                </c:pt>
                <c:pt idx="20">
                  <c:v>624901.59843749995</c:v>
                </c:pt>
                <c:pt idx="21">
                  <c:v>656051.55967968749</c:v>
                </c:pt>
                <c:pt idx="22">
                  <c:v>687192.46200000006</c:v>
                </c:pt>
                <c:pt idx="23">
                  <c:v>718324.30539843754</c:v>
                </c:pt>
                <c:pt idx="24">
                  <c:v>749447.08987500006</c:v>
                </c:pt>
                <c:pt idx="25">
                  <c:v>780560.81542968762</c:v>
                </c:pt>
                <c:pt idx="26">
                  <c:v>811665.48206250009</c:v>
                </c:pt>
                <c:pt idx="27">
                  <c:v>842761.08977343759</c:v>
                </c:pt>
                <c:pt idx="28">
                  <c:v>873847.63856250013</c:v>
                </c:pt>
                <c:pt idx="29">
                  <c:v>904925.12842968758</c:v>
                </c:pt>
                <c:pt idx="30">
                  <c:v>935993.55937500007</c:v>
                </c:pt>
                <c:pt idx="31">
                  <c:v>967052.93139843759</c:v>
                </c:pt>
                <c:pt idx="32">
                  <c:v>998103.24450000015</c:v>
                </c:pt>
                <c:pt idx="33">
                  <c:v>1029144.4986796876</c:v>
                </c:pt>
                <c:pt idx="34">
                  <c:v>1060176.6939375002</c:v>
                </c:pt>
                <c:pt idx="35">
                  <c:v>1091199.8302734375</c:v>
                </c:pt>
                <c:pt idx="36">
                  <c:v>1122213.9076875001</c:v>
                </c:pt>
                <c:pt idx="37">
                  <c:v>1153218.9261796875</c:v>
                </c:pt>
                <c:pt idx="38">
                  <c:v>1184214.8857500001</c:v>
                </c:pt>
                <c:pt idx="39">
                  <c:v>1215201.7863984376</c:v>
                </c:pt>
                <c:pt idx="40">
                  <c:v>1246179.628125</c:v>
                </c:pt>
                <c:pt idx="41">
                  <c:v>1277148.4109296876</c:v>
                </c:pt>
                <c:pt idx="42">
                  <c:v>1308108.1348125001</c:v>
                </c:pt>
                <c:pt idx="43">
                  <c:v>1339058.7997734377</c:v>
                </c:pt>
                <c:pt idx="44">
                  <c:v>1370000.4058125003</c:v>
                </c:pt>
                <c:pt idx="45">
                  <c:v>1400932.9529296877</c:v>
                </c:pt>
                <c:pt idx="46">
                  <c:v>1431856.4411250001</c:v>
                </c:pt>
                <c:pt idx="47">
                  <c:v>1462770.8703984376</c:v>
                </c:pt>
                <c:pt idx="48">
                  <c:v>1493676.2407500001</c:v>
                </c:pt>
                <c:pt idx="49">
                  <c:v>1524572.5521796877</c:v>
                </c:pt>
                <c:pt idx="50">
                  <c:v>1555459.8046875002</c:v>
                </c:pt>
                <c:pt idx="51">
                  <c:v>1586337.9982734376</c:v>
                </c:pt>
                <c:pt idx="52">
                  <c:v>1617207.1329375</c:v>
                </c:pt>
                <c:pt idx="53">
                  <c:v>1648067.2086796877</c:v>
                </c:pt>
                <c:pt idx="54">
                  <c:v>1678918.2255000002</c:v>
                </c:pt>
                <c:pt idx="55">
                  <c:v>1709760.1833984377</c:v>
                </c:pt>
                <c:pt idx="56">
                  <c:v>1740593.0823750002</c:v>
                </c:pt>
                <c:pt idx="57">
                  <c:v>1771416.9224296876</c:v>
                </c:pt>
                <c:pt idx="58">
                  <c:v>1802231.7035625002</c:v>
                </c:pt>
                <c:pt idx="59">
                  <c:v>1833037.4257734376</c:v>
                </c:pt>
                <c:pt idx="60">
                  <c:v>1863834.0890625003</c:v>
                </c:pt>
                <c:pt idx="61">
                  <c:v>1894621.6934296878</c:v>
                </c:pt>
                <c:pt idx="62">
                  <c:v>1925400.238875</c:v>
                </c:pt>
                <c:pt idx="63">
                  <c:v>1956169.7253984376</c:v>
                </c:pt>
                <c:pt idx="64">
                  <c:v>1986930.1530000002</c:v>
                </c:pt>
                <c:pt idx="65">
                  <c:v>2017681.5216796878</c:v>
                </c:pt>
                <c:pt idx="66">
                  <c:v>2048423.8314375002</c:v>
                </c:pt>
                <c:pt idx="67">
                  <c:v>2079157.0822734376</c:v>
                </c:pt>
                <c:pt idx="68">
                  <c:v>2109881.2741875006</c:v>
                </c:pt>
                <c:pt idx="69">
                  <c:v>2140596.4071796876</c:v>
                </c:pt>
                <c:pt idx="70">
                  <c:v>2171302.4812500002</c:v>
                </c:pt>
                <c:pt idx="71">
                  <c:v>2201999.4963984378</c:v>
                </c:pt>
                <c:pt idx="72">
                  <c:v>2232687.4526249999</c:v>
                </c:pt>
                <c:pt idx="73">
                  <c:v>2263366.349929688</c:v>
                </c:pt>
                <c:pt idx="74">
                  <c:v>2294036.1883125002</c:v>
                </c:pt>
                <c:pt idx="75">
                  <c:v>2324696.9677734375</c:v>
                </c:pt>
                <c:pt idx="76">
                  <c:v>2355348.6883125002</c:v>
                </c:pt>
                <c:pt idx="77">
                  <c:v>2385991.3499296876</c:v>
                </c:pt>
                <c:pt idx="78">
                  <c:v>2416624.9526250004</c:v>
                </c:pt>
                <c:pt idx="79">
                  <c:v>2447249.4963984378</c:v>
                </c:pt>
                <c:pt idx="80">
                  <c:v>2477864.9812500002</c:v>
                </c:pt>
                <c:pt idx="81">
                  <c:v>2508471.4071796876</c:v>
                </c:pt>
                <c:pt idx="82">
                  <c:v>2539068.7741875001</c:v>
                </c:pt>
                <c:pt idx="83">
                  <c:v>2569657.0822734376</c:v>
                </c:pt>
                <c:pt idx="84">
                  <c:v>2600236.3314375002</c:v>
                </c:pt>
                <c:pt idx="85">
                  <c:v>2630806.5216796878</c:v>
                </c:pt>
                <c:pt idx="86">
                  <c:v>2661367.6530000004</c:v>
                </c:pt>
                <c:pt idx="87">
                  <c:v>2691919.7253984376</c:v>
                </c:pt>
                <c:pt idx="88">
                  <c:v>2722462.7388750003</c:v>
                </c:pt>
                <c:pt idx="89">
                  <c:v>2752996.6934296875</c:v>
                </c:pt>
                <c:pt idx="90">
                  <c:v>2783521.5890625003</c:v>
                </c:pt>
                <c:pt idx="91">
                  <c:v>2814037.4257734376</c:v>
                </c:pt>
                <c:pt idx="92">
                  <c:v>2844544.2035625</c:v>
                </c:pt>
                <c:pt idx="93">
                  <c:v>2875041.9224296878</c:v>
                </c:pt>
                <c:pt idx="94">
                  <c:v>2905530.5823750002</c:v>
                </c:pt>
                <c:pt idx="95">
                  <c:v>2936010.1833984382</c:v>
                </c:pt>
                <c:pt idx="96">
                  <c:v>2966480.7255000002</c:v>
                </c:pt>
                <c:pt idx="97">
                  <c:v>2996942.2086796877</c:v>
                </c:pt>
                <c:pt idx="98">
                  <c:v>3027394.6329375003</c:v>
                </c:pt>
                <c:pt idx="99">
                  <c:v>3057837.9982734378</c:v>
                </c:pt>
                <c:pt idx="100">
                  <c:v>3088272.3046875005</c:v>
                </c:pt>
                <c:pt idx="101">
                  <c:v>3118697.5521796877</c:v>
                </c:pt>
                <c:pt idx="102">
                  <c:v>3149113.7407499999</c:v>
                </c:pt>
                <c:pt idx="103">
                  <c:v>3179520.8703984381</c:v>
                </c:pt>
                <c:pt idx="104">
                  <c:v>3209918.9411250004</c:v>
                </c:pt>
                <c:pt idx="105">
                  <c:v>3240307.9529296882</c:v>
                </c:pt>
                <c:pt idx="106">
                  <c:v>3270687.9058125</c:v>
                </c:pt>
                <c:pt idx="107">
                  <c:v>3301058.7997734374</c:v>
                </c:pt>
                <c:pt idx="108">
                  <c:v>3331420.6348125003</c:v>
                </c:pt>
                <c:pt idx="109">
                  <c:v>3361773.4109296878</c:v>
                </c:pt>
                <c:pt idx="110">
                  <c:v>3392117.1281250003</c:v>
                </c:pt>
                <c:pt idx="111">
                  <c:v>3422451.7863984378</c:v>
                </c:pt>
                <c:pt idx="112">
                  <c:v>3452777.3857500004</c:v>
                </c:pt>
                <c:pt idx="113">
                  <c:v>3483093.926179688</c:v>
                </c:pt>
                <c:pt idx="114">
                  <c:v>3513401.4076875001</c:v>
                </c:pt>
                <c:pt idx="115">
                  <c:v>3543699.8302734378</c:v>
                </c:pt>
                <c:pt idx="116">
                  <c:v>3573989.1939375005</c:v>
                </c:pt>
                <c:pt idx="117">
                  <c:v>3604269.4986796882</c:v>
                </c:pt>
                <c:pt idx="118">
                  <c:v>3634540.7445000005</c:v>
                </c:pt>
                <c:pt idx="119">
                  <c:v>3664802.9313984378</c:v>
                </c:pt>
                <c:pt idx="120">
                  <c:v>3695056.0593750007</c:v>
                </c:pt>
                <c:pt idx="121">
                  <c:v>3602675.1284296876</c:v>
                </c:pt>
                <c:pt idx="122">
                  <c:v>3510285.1385625005</c:v>
                </c:pt>
                <c:pt idx="123">
                  <c:v>3417886.0897734379</c:v>
                </c:pt>
                <c:pt idx="124">
                  <c:v>3325477.9820625</c:v>
                </c:pt>
                <c:pt idx="125">
                  <c:v>3233060.815429688</c:v>
                </c:pt>
                <c:pt idx="126">
                  <c:v>3140634.5898750001</c:v>
                </c:pt>
                <c:pt idx="127">
                  <c:v>3048199.3053984381</c:v>
                </c:pt>
                <c:pt idx="128">
                  <c:v>2955754.9620000003</c:v>
                </c:pt>
                <c:pt idx="129">
                  <c:v>2863301.5596796875</c:v>
                </c:pt>
                <c:pt idx="130">
                  <c:v>2770839.0984375007</c:v>
                </c:pt>
                <c:pt idx="131">
                  <c:v>2678367.5782734379</c:v>
                </c:pt>
                <c:pt idx="132">
                  <c:v>2585886.9991875007</c:v>
                </c:pt>
                <c:pt idx="133">
                  <c:v>2493397.361179688</c:v>
                </c:pt>
                <c:pt idx="134">
                  <c:v>2400898.6642500004</c:v>
                </c:pt>
                <c:pt idx="135">
                  <c:v>2308390.9083984373</c:v>
                </c:pt>
                <c:pt idx="136">
                  <c:v>2215874.0936250007</c:v>
                </c:pt>
                <c:pt idx="137">
                  <c:v>2123348.2199296877</c:v>
                </c:pt>
                <c:pt idx="138">
                  <c:v>2030813.2873125002</c:v>
                </c:pt>
                <c:pt idx="139">
                  <c:v>1938269.2957734372</c:v>
                </c:pt>
                <c:pt idx="140">
                  <c:v>1845716.2453124998</c:v>
                </c:pt>
                <c:pt idx="141">
                  <c:v>1753154.1359296879</c:v>
                </c:pt>
                <c:pt idx="142">
                  <c:v>1660582.9676250005</c:v>
                </c:pt>
                <c:pt idx="143">
                  <c:v>1568002.7403984377</c:v>
                </c:pt>
                <c:pt idx="144">
                  <c:v>1475413.4542500004</c:v>
                </c:pt>
                <c:pt idx="145">
                  <c:v>1382815.1091796877</c:v>
                </c:pt>
                <c:pt idx="146">
                  <c:v>1290207.7051875005</c:v>
                </c:pt>
                <c:pt idx="147">
                  <c:v>1197591.2422734378</c:v>
                </c:pt>
                <c:pt idx="148">
                  <c:v>1104965.7204375006</c:v>
                </c:pt>
                <c:pt idx="149">
                  <c:v>1012331.139679688</c:v>
                </c:pt>
                <c:pt idx="150">
                  <c:v>919687.5</c:v>
                </c:pt>
                <c:pt idx="151">
                  <c:v>827034.8013984384</c:v>
                </c:pt>
                <c:pt idx="152">
                  <c:v>734373.04387500044</c:v>
                </c:pt>
                <c:pt idx="153">
                  <c:v>641702.22742968798</c:v>
                </c:pt>
                <c:pt idx="154">
                  <c:v>549022.35206250008</c:v>
                </c:pt>
                <c:pt idx="155">
                  <c:v>456333.41777343769</c:v>
                </c:pt>
                <c:pt idx="156">
                  <c:v>363635.42456250079</c:v>
                </c:pt>
                <c:pt idx="157">
                  <c:v>270928.37242968846</c:v>
                </c:pt>
                <c:pt idx="158">
                  <c:v>178212.2613750007</c:v>
                </c:pt>
                <c:pt idx="159">
                  <c:v>85487.091398437507</c:v>
                </c:pt>
                <c:pt idx="160">
                  <c:v>-7247.1375000001863</c:v>
                </c:pt>
                <c:pt idx="161">
                  <c:v>-6889.3100859364495</c:v>
                </c:pt>
                <c:pt idx="162">
                  <c:v>-6540.5415937490761</c:v>
                </c:pt>
                <c:pt idx="163">
                  <c:v>-6200.8320234371349</c:v>
                </c:pt>
                <c:pt idx="164">
                  <c:v>-5870.1813749996945</c:v>
                </c:pt>
                <c:pt idx="165">
                  <c:v>-5548.5896484367549</c:v>
                </c:pt>
                <c:pt idx="166">
                  <c:v>-5236.0568437492475</c:v>
                </c:pt>
                <c:pt idx="167">
                  <c:v>-4932.5829609371722</c:v>
                </c:pt>
                <c:pt idx="168">
                  <c:v>-4638.1679999995977</c:v>
                </c:pt>
                <c:pt idx="169">
                  <c:v>-4352.8119609374553</c:v>
                </c:pt>
                <c:pt idx="170">
                  <c:v>-4076.5148437488824</c:v>
                </c:pt>
                <c:pt idx="171">
                  <c:v>-3809.276648436673</c:v>
                </c:pt>
                <c:pt idx="172">
                  <c:v>-3551.0973749998957</c:v>
                </c:pt>
                <c:pt idx="173">
                  <c:v>-3301.9770234376192</c:v>
                </c:pt>
                <c:pt idx="174">
                  <c:v>-3061.9155937498435</c:v>
                </c:pt>
                <c:pt idx="175">
                  <c:v>-2830.9130859365687</c:v>
                </c:pt>
                <c:pt idx="176">
                  <c:v>-2608.9694999996573</c:v>
                </c:pt>
                <c:pt idx="177">
                  <c:v>-2396.0848359372467</c:v>
                </c:pt>
                <c:pt idx="178">
                  <c:v>-2192.2590937493369</c:v>
                </c:pt>
                <c:pt idx="179">
                  <c:v>-1997.4922734368593</c:v>
                </c:pt>
                <c:pt idx="180">
                  <c:v>-1811.7843749988824</c:v>
                </c:pt>
                <c:pt idx="181">
                  <c:v>-1635.1353984363377</c:v>
                </c:pt>
                <c:pt idx="182">
                  <c:v>-1467.5453437492251</c:v>
                </c:pt>
                <c:pt idx="183">
                  <c:v>-1309.0142109375447</c:v>
                </c:pt>
                <c:pt idx="184">
                  <c:v>-1159.5419999994338</c:v>
                </c:pt>
                <c:pt idx="185">
                  <c:v>-1019.1287109367549</c:v>
                </c:pt>
                <c:pt idx="186">
                  <c:v>-887.77434374950826</c:v>
                </c:pt>
                <c:pt idx="187">
                  <c:v>-765.47889843676239</c:v>
                </c:pt>
                <c:pt idx="188">
                  <c:v>-652.24237499944866</c:v>
                </c:pt>
                <c:pt idx="189">
                  <c:v>-548.06477343849838</c:v>
                </c:pt>
                <c:pt idx="190">
                  <c:v>-452.94609374925494</c:v>
                </c:pt>
                <c:pt idx="191">
                  <c:v>-366.88633593730628</c:v>
                </c:pt>
                <c:pt idx="192">
                  <c:v>-289.88549999892712</c:v>
                </c:pt>
                <c:pt idx="193">
                  <c:v>-221.94358593784273</c:v>
                </c:pt>
                <c:pt idx="194">
                  <c:v>-163.06059375032783</c:v>
                </c:pt>
                <c:pt idx="195">
                  <c:v>-113.23652343824506</c:v>
                </c:pt>
                <c:pt idx="196">
                  <c:v>-72.471374999731779</c:v>
                </c:pt>
                <c:pt idx="197">
                  <c:v>-40.765148436650634</c:v>
                </c:pt>
                <c:pt idx="198">
                  <c:v>-18.117843749001622</c:v>
                </c:pt>
                <c:pt idx="199">
                  <c:v>-4.5294609386473894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</c:v>
                </c:pt>
                <c:pt idx="1">
                  <c:v>30656.25</c:v>
                </c:pt>
                <c:pt idx="2">
                  <c:v>61312.5</c:v>
                </c:pt>
                <c:pt idx="3">
                  <c:v>91968.75</c:v>
                </c:pt>
                <c:pt idx="4">
                  <c:v>122625</c:v>
                </c:pt>
                <c:pt idx="5">
                  <c:v>153281.25</c:v>
                </c:pt>
                <c:pt idx="6">
                  <c:v>183937.5</c:v>
                </c:pt>
                <c:pt idx="7">
                  <c:v>214593.75</c:v>
                </c:pt>
                <c:pt idx="8">
                  <c:v>245250</c:v>
                </c:pt>
                <c:pt idx="9">
                  <c:v>275906.25</c:v>
                </c:pt>
                <c:pt idx="10">
                  <c:v>306562.5</c:v>
                </c:pt>
                <c:pt idx="11">
                  <c:v>337218.75</c:v>
                </c:pt>
                <c:pt idx="12">
                  <c:v>367875</c:v>
                </c:pt>
                <c:pt idx="13">
                  <c:v>398531.25</c:v>
                </c:pt>
                <c:pt idx="14">
                  <c:v>429187.5</c:v>
                </c:pt>
                <c:pt idx="15">
                  <c:v>459843.75</c:v>
                </c:pt>
                <c:pt idx="16">
                  <c:v>490500</c:v>
                </c:pt>
                <c:pt idx="17">
                  <c:v>521156.25</c:v>
                </c:pt>
                <c:pt idx="18">
                  <c:v>551812.5</c:v>
                </c:pt>
                <c:pt idx="19">
                  <c:v>582468.75</c:v>
                </c:pt>
                <c:pt idx="20">
                  <c:v>613125</c:v>
                </c:pt>
                <c:pt idx="21">
                  <c:v>643781.25</c:v>
                </c:pt>
                <c:pt idx="22">
                  <c:v>674437.5</c:v>
                </c:pt>
                <c:pt idx="23">
                  <c:v>705093.75</c:v>
                </c:pt>
                <c:pt idx="24">
                  <c:v>735750</c:v>
                </c:pt>
                <c:pt idx="25">
                  <c:v>766406.25</c:v>
                </c:pt>
                <c:pt idx="26">
                  <c:v>797062.5</c:v>
                </c:pt>
                <c:pt idx="27">
                  <c:v>827718.75</c:v>
                </c:pt>
                <c:pt idx="28">
                  <c:v>858375</c:v>
                </c:pt>
                <c:pt idx="29">
                  <c:v>889031.25</c:v>
                </c:pt>
                <c:pt idx="30">
                  <c:v>919687.5</c:v>
                </c:pt>
                <c:pt idx="31">
                  <c:v>950343.75</c:v>
                </c:pt>
                <c:pt idx="32">
                  <c:v>981000</c:v>
                </c:pt>
                <c:pt idx="33">
                  <c:v>1011656.25</c:v>
                </c:pt>
                <c:pt idx="34">
                  <c:v>1042312.5</c:v>
                </c:pt>
                <c:pt idx="35">
                  <c:v>1072968.75</c:v>
                </c:pt>
                <c:pt idx="36">
                  <c:v>1103625</c:v>
                </c:pt>
                <c:pt idx="37">
                  <c:v>1134281.25</c:v>
                </c:pt>
                <c:pt idx="38">
                  <c:v>1164937.5</c:v>
                </c:pt>
                <c:pt idx="39">
                  <c:v>1195593.75</c:v>
                </c:pt>
                <c:pt idx="40">
                  <c:v>1226250</c:v>
                </c:pt>
                <c:pt idx="41">
                  <c:v>1256906.25</c:v>
                </c:pt>
                <c:pt idx="42">
                  <c:v>1287562.5</c:v>
                </c:pt>
                <c:pt idx="43">
                  <c:v>1318218.75</c:v>
                </c:pt>
                <c:pt idx="44">
                  <c:v>1348875</c:v>
                </c:pt>
                <c:pt idx="45">
                  <c:v>1379531.25</c:v>
                </c:pt>
                <c:pt idx="46">
                  <c:v>1410187.5</c:v>
                </c:pt>
                <c:pt idx="47">
                  <c:v>1440843.75</c:v>
                </c:pt>
                <c:pt idx="48">
                  <c:v>1471500</c:v>
                </c:pt>
                <c:pt idx="49">
                  <c:v>1502156.25</c:v>
                </c:pt>
                <c:pt idx="50">
                  <c:v>1532812.5</c:v>
                </c:pt>
                <c:pt idx="51">
                  <c:v>1563468.75</c:v>
                </c:pt>
                <c:pt idx="52">
                  <c:v>1594125</c:v>
                </c:pt>
                <c:pt idx="53">
                  <c:v>1624781.25</c:v>
                </c:pt>
                <c:pt idx="54">
                  <c:v>1655437.5</c:v>
                </c:pt>
                <c:pt idx="55">
                  <c:v>1686093.75</c:v>
                </c:pt>
                <c:pt idx="56">
                  <c:v>1716750</c:v>
                </c:pt>
                <c:pt idx="57">
                  <c:v>1747406.25</c:v>
                </c:pt>
                <c:pt idx="58">
                  <c:v>1778062.5</c:v>
                </c:pt>
                <c:pt idx="59">
                  <c:v>1808718.75</c:v>
                </c:pt>
                <c:pt idx="60">
                  <c:v>1839375</c:v>
                </c:pt>
                <c:pt idx="61">
                  <c:v>1870031.25</c:v>
                </c:pt>
                <c:pt idx="62">
                  <c:v>1900687.5</c:v>
                </c:pt>
                <c:pt idx="63">
                  <c:v>1931343.75</c:v>
                </c:pt>
                <c:pt idx="64">
                  <c:v>1962000</c:v>
                </c:pt>
                <c:pt idx="65">
                  <c:v>1992656.25</c:v>
                </c:pt>
                <c:pt idx="66">
                  <c:v>2023312.5</c:v>
                </c:pt>
                <c:pt idx="67">
                  <c:v>2053968.75</c:v>
                </c:pt>
                <c:pt idx="68">
                  <c:v>2084625</c:v>
                </c:pt>
                <c:pt idx="69">
                  <c:v>2115281.25</c:v>
                </c:pt>
                <c:pt idx="70">
                  <c:v>2145937.5</c:v>
                </c:pt>
                <c:pt idx="71">
                  <c:v>2176593.75</c:v>
                </c:pt>
                <c:pt idx="72">
                  <c:v>2207250</c:v>
                </c:pt>
                <c:pt idx="73">
                  <c:v>2237906.25</c:v>
                </c:pt>
                <c:pt idx="74">
                  <c:v>2268562.5</c:v>
                </c:pt>
                <c:pt idx="75">
                  <c:v>2299218.75</c:v>
                </c:pt>
                <c:pt idx="76">
                  <c:v>2329875</c:v>
                </c:pt>
                <c:pt idx="77">
                  <c:v>2360531.25</c:v>
                </c:pt>
                <c:pt idx="78">
                  <c:v>2391187.5</c:v>
                </c:pt>
                <c:pt idx="79">
                  <c:v>2421843.75</c:v>
                </c:pt>
                <c:pt idx="80">
                  <c:v>2452500</c:v>
                </c:pt>
                <c:pt idx="81">
                  <c:v>2483156.25</c:v>
                </c:pt>
                <c:pt idx="82">
                  <c:v>2513812.5</c:v>
                </c:pt>
                <c:pt idx="83">
                  <c:v>2544468.75</c:v>
                </c:pt>
                <c:pt idx="84">
                  <c:v>2575125</c:v>
                </c:pt>
                <c:pt idx="85">
                  <c:v>2605781.25</c:v>
                </c:pt>
                <c:pt idx="86">
                  <c:v>2636437.5</c:v>
                </c:pt>
                <c:pt idx="87">
                  <c:v>2667093.75</c:v>
                </c:pt>
                <c:pt idx="88">
                  <c:v>2697750</c:v>
                </c:pt>
                <c:pt idx="89">
                  <c:v>2728406.25</c:v>
                </c:pt>
                <c:pt idx="90">
                  <c:v>2759062.5</c:v>
                </c:pt>
                <c:pt idx="91">
                  <c:v>2789718.75</c:v>
                </c:pt>
                <c:pt idx="92">
                  <c:v>2820375</c:v>
                </c:pt>
                <c:pt idx="93">
                  <c:v>2851031.25</c:v>
                </c:pt>
                <c:pt idx="94">
                  <c:v>2881687.5</c:v>
                </c:pt>
                <c:pt idx="95">
                  <c:v>2912343.75</c:v>
                </c:pt>
                <c:pt idx="96">
                  <c:v>2943000</c:v>
                </c:pt>
                <c:pt idx="97">
                  <c:v>2973656.25</c:v>
                </c:pt>
                <c:pt idx="98">
                  <c:v>3004312.5</c:v>
                </c:pt>
                <c:pt idx="99">
                  <c:v>3034968.75</c:v>
                </c:pt>
                <c:pt idx="100">
                  <c:v>3065625</c:v>
                </c:pt>
                <c:pt idx="101">
                  <c:v>3096281.25</c:v>
                </c:pt>
                <c:pt idx="102">
                  <c:v>3126937.5</c:v>
                </c:pt>
                <c:pt idx="103">
                  <c:v>3157593.75</c:v>
                </c:pt>
                <c:pt idx="104">
                  <c:v>3188250</c:v>
                </c:pt>
                <c:pt idx="105">
                  <c:v>3218906.25</c:v>
                </c:pt>
                <c:pt idx="106">
                  <c:v>3249562.5</c:v>
                </c:pt>
                <c:pt idx="107">
                  <c:v>3280218.75</c:v>
                </c:pt>
                <c:pt idx="108">
                  <c:v>3310875</c:v>
                </c:pt>
                <c:pt idx="109">
                  <c:v>3341531.25</c:v>
                </c:pt>
                <c:pt idx="110">
                  <c:v>3372187.5</c:v>
                </c:pt>
                <c:pt idx="111">
                  <c:v>3402843.75</c:v>
                </c:pt>
                <c:pt idx="112">
                  <c:v>3433500</c:v>
                </c:pt>
                <c:pt idx="113">
                  <c:v>3464156.25</c:v>
                </c:pt>
                <c:pt idx="114">
                  <c:v>3494812.5</c:v>
                </c:pt>
                <c:pt idx="115">
                  <c:v>3525468.75</c:v>
                </c:pt>
                <c:pt idx="116">
                  <c:v>3556125</c:v>
                </c:pt>
                <c:pt idx="117">
                  <c:v>3586781.25</c:v>
                </c:pt>
                <c:pt idx="118">
                  <c:v>3617437.5</c:v>
                </c:pt>
                <c:pt idx="119">
                  <c:v>3648093.75</c:v>
                </c:pt>
                <c:pt idx="120">
                  <c:v>3678750</c:v>
                </c:pt>
                <c:pt idx="121">
                  <c:v>3586781.25</c:v>
                </c:pt>
                <c:pt idx="122">
                  <c:v>3494812.5</c:v>
                </c:pt>
                <c:pt idx="123">
                  <c:v>3402843.75</c:v>
                </c:pt>
                <c:pt idx="124">
                  <c:v>3310875</c:v>
                </c:pt>
                <c:pt idx="125">
                  <c:v>3218906.25</c:v>
                </c:pt>
                <c:pt idx="126">
                  <c:v>3126937.5</c:v>
                </c:pt>
                <c:pt idx="127">
                  <c:v>3034968.75</c:v>
                </c:pt>
                <c:pt idx="128">
                  <c:v>2943000</c:v>
                </c:pt>
                <c:pt idx="129">
                  <c:v>2851031.25</c:v>
                </c:pt>
                <c:pt idx="130">
                  <c:v>2759062.5</c:v>
                </c:pt>
                <c:pt idx="131">
                  <c:v>2667093.75</c:v>
                </c:pt>
                <c:pt idx="132">
                  <c:v>2575125</c:v>
                </c:pt>
                <c:pt idx="133">
                  <c:v>2483156.25</c:v>
                </c:pt>
                <c:pt idx="134">
                  <c:v>2391187.5</c:v>
                </c:pt>
                <c:pt idx="135">
                  <c:v>2299218.75</c:v>
                </c:pt>
                <c:pt idx="136">
                  <c:v>2207250</c:v>
                </c:pt>
                <c:pt idx="137">
                  <c:v>2115281.25</c:v>
                </c:pt>
                <c:pt idx="138">
                  <c:v>2023312.5</c:v>
                </c:pt>
                <c:pt idx="139">
                  <c:v>1931343.75</c:v>
                </c:pt>
                <c:pt idx="140">
                  <c:v>1839375</c:v>
                </c:pt>
                <c:pt idx="141">
                  <c:v>1747406.25</c:v>
                </c:pt>
                <c:pt idx="142">
                  <c:v>1655437.5</c:v>
                </c:pt>
                <c:pt idx="143">
                  <c:v>1563468.75</c:v>
                </c:pt>
                <c:pt idx="144">
                  <c:v>1471500</c:v>
                </c:pt>
                <c:pt idx="145">
                  <c:v>1379531.25</c:v>
                </c:pt>
                <c:pt idx="146">
                  <c:v>1287562.5</c:v>
                </c:pt>
                <c:pt idx="147">
                  <c:v>1195593.75</c:v>
                </c:pt>
                <c:pt idx="148">
                  <c:v>1103625</c:v>
                </c:pt>
                <c:pt idx="149">
                  <c:v>1011656.25</c:v>
                </c:pt>
                <c:pt idx="150">
                  <c:v>919687.5</c:v>
                </c:pt>
                <c:pt idx="151">
                  <c:v>827718.75</c:v>
                </c:pt>
                <c:pt idx="152">
                  <c:v>735750</c:v>
                </c:pt>
                <c:pt idx="153">
                  <c:v>643781.25</c:v>
                </c:pt>
                <c:pt idx="154">
                  <c:v>551812.5</c:v>
                </c:pt>
                <c:pt idx="155">
                  <c:v>459843.75</c:v>
                </c:pt>
                <c:pt idx="156">
                  <c:v>367875</c:v>
                </c:pt>
                <c:pt idx="157">
                  <c:v>275906.25</c:v>
                </c:pt>
                <c:pt idx="158">
                  <c:v>183937.5</c:v>
                </c:pt>
                <c:pt idx="159">
                  <c:v>91968.75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72480"/>
        <c:axId val="127974016"/>
      </c:lineChart>
      <c:catAx>
        <c:axId val="1279724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4016"/>
        <c:crosses val="autoZero"/>
        <c:auto val="1"/>
        <c:lblAlgn val="ctr"/>
        <c:lblOffset val="100"/>
        <c:noMultiLvlLbl val="0"/>
      </c:catAx>
      <c:valAx>
        <c:axId val="127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120684701.43769759</c:v>
                </c:pt>
                <c:pt idx="1">
                  <c:v>120649812.33809276</c:v>
                </c:pt>
                <c:pt idx="2">
                  <c:v>120614923.23848791</c:v>
                </c:pt>
                <c:pt idx="3">
                  <c:v>120580034.13888304</c:v>
                </c:pt>
                <c:pt idx="4">
                  <c:v>120545145.03927819</c:v>
                </c:pt>
                <c:pt idx="5">
                  <c:v>120510255.93967335</c:v>
                </c:pt>
                <c:pt idx="6">
                  <c:v>120475366.8400685</c:v>
                </c:pt>
                <c:pt idx="7">
                  <c:v>120440477.74046364</c:v>
                </c:pt>
                <c:pt idx="8">
                  <c:v>120405588.6408588</c:v>
                </c:pt>
                <c:pt idx="9">
                  <c:v>120370699.54125394</c:v>
                </c:pt>
                <c:pt idx="10">
                  <c:v>120335810.44164912</c:v>
                </c:pt>
                <c:pt idx="11">
                  <c:v>120300921.34204428</c:v>
                </c:pt>
                <c:pt idx="12">
                  <c:v>120266032.2424394</c:v>
                </c:pt>
                <c:pt idx="13">
                  <c:v>120231143.14283456</c:v>
                </c:pt>
                <c:pt idx="14">
                  <c:v>120196254.04322974</c:v>
                </c:pt>
                <c:pt idx="15">
                  <c:v>120161364.9436249</c:v>
                </c:pt>
                <c:pt idx="16">
                  <c:v>120126475.84402005</c:v>
                </c:pt>
                <c:pt idx="17">
                  <c:v>120091586.74441518</c:v>
                </c:pt>
                <c:pt idx="18">
                  <c:v>120056697.64481035</c:v>
                </c:pt>
                <c:pt idx="19">
                  <c:v>120021808.54520549</c:v>
                </c:pt>
                <c:pt idx="20">
                  <c:v>119986919.44560064</c:v>
                </c:pt>
                <c:pt idx="21">
                  <c:v>119952030.34599577</c:v>
                </c:pt>
                <c:pt idx="22">
                  <c:v>119917141.24639095</c:v>
                </c:pt>
                <c:pt idx="23">
                  <c:v>119882252.14678611</c:v>
                </c:pt>
                <c:pt idx="24">
                  <c:v>119847363.04718125</c:v>
                </c:pt>
                <c:pt idx="25">
                  <c:v>119812473.9475764</c:v>
                </c:pt>
                <c:pt idx="26">
                  <c:v>119777584.84797156</c:v>
                </c:pt>
                <c:pt idx="27">
                  <c:v>119742695.74836671</c:v>
                </c:pt>
                <c:pt idx="28">
                  <c:v>119707806.64876187</c:v>
                </c:pt>
                <c:pt idx="29">
                  <c:v>119672917.54915702</c:v>
                </c:pt>
                <c:pt idx="30">
                  <c:v>119638028.44955218</c:v>
                </c:pt>
                <c:pt idx="31">
                  <c:v>119603139.34994733</c:v>
                </c:pt>
                <c:pt idx="32">
                  <c:v>119568250.25034249</c:v>
                </c:pt>
                <c:pt idx="33">
                  <c:v>119533361.15073764</c:v>
                </c:pt>
                <c:pt idx="34">
                  <c:v>119498472.05113277</c:v>
                </c:pt>
                <c:pt idx="35">
                  <c:v>119463582.95152792</c:v>
                </c:pt>
                <c:pt idx="36">
                  <c:v>119428693.85192308</c:v>
                </c:pt>
                <c:pt idx="37">
                  <c:v>119393804.75231823</c:v>
                </c:pt>
                <c:pt idx="38">
                  <c:v>119358915.65271339</c:v>
                </c:pt>
                <c:pt idx="39">
                  <c:v>119324026.55310854</c:v>
                </c:pt>
                <c:pt idx="40">
                  <c:v>119289137.4535037</c:v>
                </c:pt>
                <c:pt idx="41">
                  <c:v>119254248.35389885</c:v>
                </c:pt>
                <c:pt idx="42">
                  <c:v>119219359.25429401</c:v>
                </c:pt>
                <c:pt idx="43">
                  <c:v>119184470.15468916</c:v>
                </c:pt>
                <c:pt idx="44">
                  <c:v>119149581.05508432</c:v>
                </c:pt>
                <c:pt idx="45">
                  <c:v>119114691.95547947</c:v>
                </c:pt>
                <c:pt idx="46">
                  <c:v>119079802.85587463</c:v>
                </c:pt>
                <c:pt idx="47">
                  <c:v>119044913.75626978</c:v>
                </c:pt>
                <c:pt idx="48">
                  <c:v>119010024.65666492</c:v>
                </c:pt>
                <c:pt idx="49">
                  <c:v>118975135.55706006</c:v>
                </c:pt>
                <c:pt idx="50">
                  <c:v>118940246.45745522</c:v>
                </c:pt>
                <c:pt idx="51">
                  <c:v>118905357.35785037</c:v>
                </c:pt>
                <c:pt idx="52">
                  <c:v>118870468.25824553</c:v>
                </c:pt>
                <c:pt idx="53">
                  <c:v>118835579.1586407</c:v>
                </c:pt>
                <c:pt idx="54">
                  <c:v>118800690.05903584</c:v>
                </c:pt>
                <c:pt idx="55">
                  <c:v>118765800.95943098</c:v>
                </c:pt>
                <c:pt idx="56">
                  <c:v>118730911.85982613</c:v>
                </c:pt>
                <c:pt idx="57">
                  <c:v>118696022.76022129</c:v>
                </c:pt>
                <c:pt idx="58">
                  <c:v>118661133.66061644</c:v>
                </c:pt>
                <c:pt idx="59">
                  <c:v>118626244.5610116</c:v>
                </c:pt>
                <c:pt idx="60">
                  <c:v>118591355.46140675</c:v>
                </c:pt>
                <c:pt idx="61">
                  <c:v>118556466.36180191</c:v>
                </c:pt>
                <c:pt idx="62">
                  <c:v>118521577.26219706</c:v>
                </c:pt>
                <c:pt idx="63">
                  <c:v>118486688.16259222</c:v>
                </c:pt>
                <c:pt idx="64">
                  <c:v>118451799.06298734</c:v>
                </c:pt>
                <c:pt idx="65">
                  <c:v>118416909.9633825</c:v>
                </c:pt>
                <c:pt idx="66">
                  <c:v>118382020.86377768</c:v>
                </c:pt>
                <c:pt idx="67">
                  <c:v>118347131.76417281</c:v>
                </c:pt>
                <c:pt idx="68">
                  <c:v>118312242.66456796</c:v>
                </c:pt>
                <c:pt idx="69">
                  <c:v>118277353.56496312</c:v>
                </c:pt>
                <c:pt idx="70">
                  <c:v>118242464.46535829</c:v>
                </c:pt>
                <c:pt idx="71">
                  <c:v>118207575.36575344</c:v>
                </c:pt>
                <c:pt idx="72">
                  <c:v>118172686.26614858</c:v>
                </c:pt>
                <c:pt idx="73">
                  <c:v>118137797.16654374</c:v>
                </c:pt>
                <c:pt idx="74">
                  <c:v>118102908.06693891</c:v>
                </c:pt>
                <c:pt idx="75">
                  <c:v>118068018.96733406</c:v>
                </c:pt>
                <c:pt idx="76">
                  <c:v>118033129.86772922</c:v>
                </c:pt>
                <c:pt idx="77">
                  <c:v>117998240.76812434</c:v>
                </c:pt>
                <c:pt idx="78">
                  <c:v>117963351.6685195</c:v>
                </c:pt>
                <c:pt idx="79">
                  <c:v>117928462.56891465</c:v>
                </c:pt>
                <c:pt idx="80">
                  <c:v>117893573.46930981</c:v>
                </c:pt>
                <c:pt idx="81">
                  <c:v>117858684.36970495</c:v>
                </c:pt>
                <c:pt idx="82">
                  <c:v>117823795.2701001</c:v>
                </c:pt>
                <c:pt idx="83">
                  <c:v>117788906.17049527</c:v>
                </c:pt>
                <c:pt idx="84">
                  <c:v>117754017.07089043</c:v>
                </c:pt>
                <c:pt idx="85">
                  <c:v>117719127.97128558</c:v>
                </c:pt>
                <c:pt idx="86">
                  <c:v>117684238.87168071</c:v>
                </c:pt>
                <c:pt idx="87">
                  <c:v>117649349.77207589</c:v>
                </c:pt>
                <c:pt idx="88">
                  <c:v>117614460.67247105</c:v>
                </c:pt>
                <c:pt idx="89">
                  <c:v>117579571.5728662</c:v>
                </c:pt>
                <c:pt idx="90">
                  <c:v>117544682.47326136</c:v>
                </c:pt>
                <c:pt idx="91">
                  <c:v>117509793.37365651</c:v>
                </c:pt>
                <c:pt idx="92">
                  <c:v>117474904.27405164</c:v>
                </c:pt>
                <c:pt idx="93">
                  <c:v>117440015.17444679</c:v>
                </c:pt>
                <c:pt idx="94">
                  <c:v>117405126.07484195</c:v>
                </c:pt>
                <c:pt idx="95">
                  <c:v>117370236.9752371</c:v>
                </c:pt>
                <c:pt idx="96">
                  <c:v>117335347.87563226</c:v>
                </c:pt>
                <c:pt idx="97">
                  <c:v>117300458.77602741</c:v>
                </c:pt>
                <c:pt idx="98">
                  <c:v>117265569.67642257</c:v>
                </c:pt>
                <c:pt idx="99">
                  <c:v>117230680.57681772</c:v>
                </c:pt>
                <c:pt idx="100">
                  <c:v>117195791.47721288</c:v>
                </c:pt>
                <c:pt idx="101">
                  <c:v>117160902.37760802</c:v>
                </c:pt>
                <c:pt idx="102">
                  <c:v>117126013.27800317</c:v>
                </c:pt>
                <c:pt idx="103">
                  <c:v>117091124.17839833</c:v>
                </c:pt>
                <c:pt idx="104">
                  <c:v>117056235.07879348</c:v>
                </c:pt>
                <c:pt idx="105">
                  <c:v>117021345.97918864</c:v>
                </c:pt>
                <c:pt idx="106">
                  <c:v>116986456.87958379</c:v>
                </c:pt>
                <c:pt idx="107">
                  <c:v>116951567.77997893</c:v>
                </c:pt>
                <c:pt idx="108">
                  <c:v>116916678.68037407</c:v>
                </c:pt>
                <c:pt idx="109">
                  <c:v>116881789.58076923</c:v>
                </c:pt>
                <c:pt idx="110">
                  <c:v>116846900.48116438</c:v>
                </c:pt>
                <c:pt idx="111">
                  <c:v>116812011.38155954</c:v>
                </c:pt>
                <c:pt idx="112">
                  <c:v>116777122.28195469</c:v>
                </c:pt>
                <c:pt idx="113">
                  <c:v>116742233.18234985</c:v>
                </c:pt>
                <c:pt idx="114">
                  <c:v>116707344.082745</c:v>
                </c:pt>
                <c:pt idx="115">
                  <c:v>116672454.98314016</c:v>
                </c:pt>
                <c:pt idx="116">
                  <c:v>116637565.88353531</c:v>
                </c:pt>
                <c:pt idx="117">
                  <c:v>116602676.78393047</c:v>
                </c:pt>
                <c:pt idx="118">
                  <c:v>116567787.68432562</c:v>
                </c:pt>
                <c:pt idx="119">
                  <c:v>116532898.58472078</c:v>
                </c:pt>
                <c:pt idx="120">
                  <c:v>-355774066.38422024</c:v>
                </c:pt>
                <c:pt idx="121">
                  <c:v>-355808955.48382509</c:v>
                </c:pt>
                <c:pt idx="122">
                  <c:v>-355843844.58342993</c:v>
                </c:pt>
                <c:pt idx="123">
                  <c:v>-355878733.68303472</c:v>
                </c:pt>
                <c:pt idx="124">
                  <c:v>-355913622.78263962</c:v>
                </c:pt>
                <c:pt idx="125">
                  <c:v>-355948511.88224441</c:v>
                </c:pt>
                <c:pt idx="126">
                  <c:v>-355983400.98184931</c:v>
                </c:pt>
                <c:pt idx="127">
                  <c:v>-356018290.08145416</c:v>
                </c:pt>
                <c:pt idx="128">
                  <c:v>-356053179.181059</c:v>
                </c:pt>
                <c:pt idx="129">
                  <c:v>-356088068.28066385</c:v>
                </c:pt>
                <c:pt idx="130">
                  <c:v>-356122957.38026869</c:v>
                </c:pt>
                <c:pt idx="131">
                  <c:v>-356157846.4798736</c:v>
                </c:pt>
                <c:pt idx="132">
                  <c:v>-356192735.57947838</c:v>
                </c:pt>
                <c:pt idx="133">
                  <c:v>-356227624.67908329</c:v>
                </c:pt>
                <c:pt idx="134">
                  <c:v>-356262513.77868813</c:v>
                </c:pt>
                <c:pt idx="135">
                  <c:v>-356297402.87829292</c:v>
                </c:pt>
                <c:pt idx="136">
                  <c:v>-356332291.97789776</c:v>
                </c:pt>
                <c:pt idx="137">
                  <c:v>-356367181.07750267</c:v>
                </c:pt>
                <c:pt idx="138">
                  <c:v>-356402070.17710745</c:v>
                </c:pt>
                <c:pt idx="139">
                  <c:v>-356436959.2767123</c:v>
                </c:pt>
                <c:pt idx="140">
                  <c:v>-356471848.3763172</c:v>
                </c:pt>
                <c:pt idx="141">
                  <c:v>-356506737.47592199</c:v>
                </c:pt>
                <c:pt idx="142">
                  <c:v>-356541626.57552689</c:v>
                </c:pt>
                <c:pt idx="143">
                  <c:v>-356576515.67513168</c:v>
                </c:pt>
                <c:pt idx="144">
                  <c:v>-356611404.77473658</c:v>
                </c:pt>
                <c:pt idx="145">
                  <c:v>-356646293.87434137</c:v>
                </c:pt>
                <c:pt idx="146">
                  <c:v>-356681182.97394633</c:v>
                </c:pt>
                <c:pt idx="147">
                  <c:v>-356716072.07355112</c:v>
                </c:pt>
                <c:pt idx="148">
                  <c:v>-356750961.17315596</c:v>
                </c:pt>
                <c:pt idx="149">
                  <c:v>-356785850.27276075</c:v>
                </c:pt>
                <c:pt idx="150">
                  <c:v>-356820739.37236559</c:v>
                </c:pt>
                <c:pt idx="151">
                  <c:v>-356855628.47197044</c:v>
                </c:pt>
                <c:pt idx="152">
                  <c:v>-356890517.57157534</c:v>
                </c:pt>
                <c:pt idx="153">
                  <c:v>-356925406.67118019</c:v>
                </c:pt>
                <c:pt idx="154">
                  <c:v>-356960295.77078503</c:v>
                </c:pt>
                <c:pt idx="155">
                  <c:v>-356995184.87038982</c:v>
                </c:pt>
                <c:pt idx="156">
                  <c:v>-357030073.96999466</c:v>
                </c:pt>
                <c:pt idx="157">
                  <c:v>-357064963.06959957</c:v>
                </c:pt>
                <c:pt idx="158">
                  <c:v>-357099852.16920441</c:v>
                </c:pt>
                <c:pt idx="159">
                  <c:v>-357134741.26880926</c:v>
                </c:pt>
                <c:pt idx="160">
                  <c:v>1395563.9841938794</c:v>
                </c:pt>
                <c:pt idx="161">
                  <c:v>1360674.8845890493</c:v>
                </c:pt>
                <c:pt idx="162">
                  <c:v>1325785.7849842191</c:v>
                </c:pt>
                <c:pt idx="163">
                  <c:v>1290896.685379389</c:v>
                </c:pt>
                <c:pt idx="164">
                  <c:v>1256007.5857745027</c:v>
                </c:pt>
                <c:pt idx="165">
                  <c:v>1221118.4861696723</c:v>
                </c:pt>
                <c:pt idx="166">
                  <c:v>1186229.3865647861</c:v>
                </c:pt>
                <c:pt idx="167">
                  <c:v>1151340.2869599559</c:v>
                </c:pt>
                <c:pt idx="168">
                  <c:v>1116451.1873551258</c:v>
                </c:pt>
                <c:pt idx="169">
                  <c:v>1081562.0877502956</c:v>
                </c:pt>
                <c:pt idx="170">
                  <c:v>1046672.9881454095</c:v>
                </c:pt>
                <c:pt idx="171">
                  <c:v>1011783.8885405794</c:v>
                </c:pt>
                <c:pt idx="172">
                  <c:v>976894.78893574921</c:v>
                </c:pt>
                <c:pt idx="173">
                  <c:v>942005.68933086307</c:v>
                </c:pt>
                <c:pt idx="174">
                  <c:v>907116.58972603269</c:v>
                </c:pt>
                <c:pt idx="175">
                  <c:v>872227.49012120254</c:v>
                </c:pt>
                <c:pt idx="176">
                  <c:v>837338.3905163724</c:v>
                </c:pt>
                <c:pt idx="177">
                  <c:v>802449.29091148626</c:v>
                </c:pt>
                <c:pt idx="178">
                  <c:v>767560.19130665611</c:v>
                </c:pt>
                <c:pt idx="179">
                  <c:v>732671.09170176985</c:v>
                </c:pt>
                <c:pt idx="180">
                  <c:v>697781.99209693971</c:v>
                </c:pt>
                <c:pt idx="181">
                  <c:v>662892.89249210956</c:v>
                </c:pt>
                <c:pt idx="182">
                  <c:v>628003.79288727941</c:v>
                </c:pt>
                <c:pt idx="183">
                  <c:v>593114.69328239304</c:v>
                </c:pt>
                <c:pt idx="184">
                  <c:v>558225.59367756289</c:v>
                </c:pt>
                <c:pt idx="185">
                  <c:v>523336.49407273281</c:v>
                </c:pt>
                <c:pt idx="186">
                  <c:v>488447.39446784661</c:v>
                </c:pt>
                <c:pt idx="187">
                  <c:v>453558.29486301634</c:v>
                </c:pt>
                <c:pt idx="188">
                  <c:v>418669.1952581862</c:v>
                </c:pt>
                <c:pt idx="189">
                  <c:v>383780.09565335605</c:v>
                </c:pt>
                <c:pt idx="190">
                  <c:v>348890.99604846985</c:v>
                </c:pt>
                <c:pt idx="191">
                  <c:v>314001.89644363971</c:v>
                </c:pt>
                <c:pt idx="192">
                  <c:v>279112.79683875345</c:v>
                </c:pt>
                <c:pt idx="193">
                  <c:v>244223.6972339233</c:v>
                </c:pt>
                <c:pt idx="194">
                  <c:v>209334.5976290931</c:v>
                </c:pt>
                <c:pt idx="195">
                  <c:v>174445.49802426295</c:v>
                </c:pt>
                <c:pt idx="196">
                  <c:v>139556.39841943278</c:v>
                </c:pt>
                <c:pt idx="197">
                  <c:v>104667.29881454655</c:v>
                </c:pt>
                <c:pt idx="198">
                  <c:v>69778.199209716389</c:v>
                </c:pt>
                <c:pt idx="199">
                  <c:v>34889.099604830168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118068018.96733405</c:v>
                </c:pt>
                <c:pt idx="1">
                  <c:v>118068018.96733405</c:v>
                </c:pt>
                <c:pt idx="2">
                  <c:v>118068018.96733405</c:v>
                </c:pt>
                <c:pt idx="3">
                  <c:v>118068018.96733405</c:v>
                </c:pt>
                <c:pt idx="4">
                  <c:v>118068018.96733405</c:v>
                </c:pt>
                <c:pt idx="5">
                  <c:v>118068018.96733405</c:v>
                </c:pt>
                <c:pt idx="6">
                  <c:v>118068018.96733405</c:v>
                </c:pt>
                <c:pt idx="7">
                  <c:v>118068018.96733405</c:v>
                </c:pt>
                <c:pt idx="8">
                  <c:v>118068018.96733405</c:v>
                </c:pt>
                <c:pt idx="9">
                  <c:v>118068018.96733405</c:v>
                </c:pt>
                <c:pt idx="10">
                  <c:v>118068018.96733405</c:v>
                </c:pt>
                <c:pt idx="11">
                  <c:v>118068018.96733405</c:v>
                </c:pt>
                <c:pt idx="12">
                  <c:v>118068018.96733405</c:v>
                </c:pt>
                <c:pt idx="13">
                  <c:v>118068018.96733405</c:v>
                </c:pt>
                <c:pt idx="14">
                  <c:v>118068018.96733405</c:v>
                </c:pt>
                <c:pt idx="15">
                  <c:v>118068018.96733405</c:v>
                </c:pt>
                <c:pt idx="16">
                  <c:v>118068018.96733405</c:v>
                </c:pt>
                <c:pt idx="17">
                  <c:v>118068018.96733405</c:v>
                </c:pt>
                <c:pt idx="18">
                  <c:v>118068018.96733405</c:v>
                </c:pt>
                <c:pt idx="19">
                  <c:v>118068018.96733405</c:v>
                </c:pt>
                <c:pt idx="20">
                  <c:v>118068018.96733405</c:v>
                </c:pt>
                <c:pt idx="21">
                  <c:v>118068018.96733405</c:v>
                </c:pt>
                <c:pt idx="22">
                  <c:v>118068018.96733405</c:v>
                </c:pt>
                <c:pt idx="23">
                  <c:v>118068018.96733405</c:v>
                </c:pt>
                <c:pt idx="24">
                  <c:v>118068018.96733405</c:v>
                </c:pt>
                <c:pt idx="25">
                  <c:v>118068018.96733405</c:v>
                </c:pt>
                <c:pt idx="26">
                  <c:v>118068018.96733405</c:v>
                </c:pt>
                <c:pt idx="27">
                  <c:v>118068018.96733405</c:v>
                </c:pt>
                <c:pt idx="28">
                  <c:v>118068018.96733405</c:v>
                </c:pt>
                <c:pt idx="29">
                  <c:v>118068018.96733405</c:v>
                </c:pt>
                <c:pt idx="30">
                  <c:v>118068018.96733405</c:v>
                </c:pt>
                <c:pt idx="31">
                  <c:v>118068018.96733405</c:v>
                </c:pt>
                <c:pt idx="32">
                  <c:v>118068018.96733405</c:v>
                </c:pt>
                <c:pt idx="33">
                  <c:v>118068018.96733405</c:v>
                </c:pt>
                <c:pt idx="34">
                  <c:v>118068018.96733405</c:v>
                </c:pt>
                <c:pt idx="35">
                  <c:v>118068018.96733405</c:v>
                </c:pt>
                <c:pt idx="36">
                  <c:v>118068018.96733405</c:v>
                </c:pt>
                <c:pt idx="37">
                  <c:v>118068018.96733405</c:v>
                </c:pt>
                <c:pt idx="38">
                  <c:v>118068018.96733405</c:v>
                </c:pt>
                <c:pt idx="39">
                  <c:v>118068018.96733405</c:v>
                </c:pt>
                <c:pt idx="40">
                  <c:v>118068018.96733405</c:v>
                </c:pt>
                <c:pt idx="41">
                  <c:v>118068018.96733405</c:v>
                </c:pt>
                <c:pt idx="42">
                  <c:v>118068018.96733405</c:v>
                </c:pt>
                <c:pt idx="43">
                  <c:v>118068018.96733405</c:v>
                </c:pt>
                <c:pt idx="44">
                  <c:v>118068018.96733405</c:v>
                </c:pt>
                <c:pt idx="45">
                  <c:v>118068018.96733405</c:v>
                </c:pt>
                <c:pt idx="46">
                  <c:v>118068018.96733405</c:v>
                </c:pt>
                <c:pt idx="47">
                  <c:v>118068018.96733405</c:v>
                </c:pt>
                <c:pt idx="48">
                  <c:v>118068018.96733405</c:v>
                </c:pt>
                <c:pt idx="49">
                  <c:v>118068018.96733405</c:v>
                </c:pt>
                <c:pt idx="50">
                  <c:v>118068018.96733405</c:v>
                </c:pt>
                <c:pt idx="51">
                  <c:v>118068018.96733405</c:v>
                </c:pt>
                <c:pt idx="52">
                  <c:v>118068018.96733405</c:v>
                </c:pt>
                <c:pt idx="53">
                  <c:v>118068018.96733405</c:v>
                </c:pt>
                <c:pt idx="54">
                  <c:v>118068018.96733405</c:v>
                </c:pt>
                <c:pt idx="55">
                  <c:v>118068018.96733405</c:v>
                </c:pt>
                <c:pt idx="56">
                  <c:v>118068018.96733405</c:v>
                </c:pt>
                <c:pt idx="57">
                  <c:v>118068018.96733405</c:v>
                </c:pt>
                <c:pt idx="58">
                  <c:v>118068018.96733405</c:v>
                </c:pt>
                <c:pt idx="59">
                  <c:v>118068018.96733405</c:v>
                </c:pt>
                <c:pt idx="60">
                  <c:v>118068018.96733405</c:v>
                </c:pt>
                <c:pt idx="61">
                  <c:v>118068018.96733405</c:v>
                </c:pt>
                <c:pt idx="62">
                  <c:v>118068018.96733405</c:v>
                </c:pt>
                <c:pt idx="63">
                  <c:v>118068018.96733405</c:v>
                </c:pt>
                <c:pt idx="64">
                  <c:v>118068018.96733405</c:v>
                </c:pt>
                <c:pt idx="65">
                  <c:v>118068018.96733405</c:v>
                </c:pt>
                <c:pt idx="66">
                  <c:v>118068018.96733405</c:v>
                </c:pt>
                <c:pt idx="67">
                  <c:v>118068018.96733405</c:v>
                </c:pt>
                <c:pt idx="68">
                  <c:v>118068018.96733405</c:v>
                </c:pt>
                <c:pt idx="69">
                  <c:v>118068018.96733405</c:v>
                </c:pt>
                <c:pt idx="70">
                  <c:v>118068018.96733405</c:v>
                </c:pt>
                <c:pt idx="71">
                  <c:v>118068018.96733405</c:v>
                </c:pt>
                <c:pt idx="72">
                  <c:v>118068018.96733405</c:v>
                </c:pt>
                <c:pt idx="73">
                  <c:v>118068018.96733405</c:v>
                </c:pt>
                <c:pt idx="74">
                  <c:v>118068018.96733405</c:v>
                </c:pt>
                <c:pt idx="75">
                  <c:v>118068018.96733405</c:v>
                </c:pt>
                <c:pt idx="76">
                  <c:v>118068018.96733405</c:v>
                </c:pt>
                <c:pt idx="77">
                  <c:v>118068018.96733405</c:v>
                </c:pt>
                <c:pt idx="78">
                  <c:v>118068018.96733405</c:v>
                </c:pt>
                <c:pt idx="79">
                  <c:v>118068018.96733405</c:v>
                </c:pt>
                <c:pt idx="80">
                  <c:v>118068018.96733405</c:v>
                </c:pt>
                <c:pt idx="81">
                  <c:v>118068018.96733405</c:v>
                </c:pt>
                <c:pt idx="82">
                  <c:v>118068018.96733405</c:v>
                </c:pt>
                <c:pt idx="83">
                  <c:v>118068018.96733405</c:v>
                </c:pt>
                <c:pt idx="84">
                  <c:v>118068018.96733405</c:v>
                </c:pt>
                <c:pt idx="85">
                  <c:v>118068018.96733405</c:v>
                </c:pt>
                <c:pt idx="86">
                  <c:v>118068018.96733405</c:v>
                </c:pt>
                <c:pt idx="87">
                  <c:v>118068018.96733405</c:v>
                </c:pt>
                <c:pt idx="88">
                  <c:v>118068018.96733405</c:v>
                </c:pt>
                <c:pt idx="89">
                  <c:v>118068018.96733405</c:v>
                </c:pt>
                <c:pt idx="90">
                  <c:v>118068018.96733405</c:v>
                </c:pt>
                <c:pt idx="91">
                  <c:v>118068018.96733405</c:v>
                </c:pt>
                <c:pt idx="92">
                  <c:v>118068018.96733405</c:v>
                </c:pt>
                <c:pt idx="93">
                  <c:v>118068018.96733405</c:v>
                </c:pt>
                <c:pt idx="94">
                  <c:v>118068018.96733405</c:v>
                </c:pt>
                <c:pt idx="95">
                  <c:v>118068018.96733405</c:v>
                </c:pt>
                <c:pt idx="96">
                  <c:v>118068018.96733405</c:v>
                </c:pt>
                <c:pt idx="97">
                  <c:v>118068018.96733405</c:v>
                </c:pt>
                <c:pt idx="98">
                  <c:v>118068018.96733405</c:v>
                </c:pt>
                <c:pt idx="99">
                  <c:v>118068018.96733405</c:v>
                </c:pt>
                <c:pt idx="100">
                  <c:v>118068018.96733405</c:v>
                </c:pt>
                <c:pt idx="101">
                  <c:v>118068018.96733405</c:v>
                </c:pt>
                <c:pt idx="102">
                  <c:v>118068018.96733405</c:v>
                </c:pt>
                <c:pt idx="103">
                  <c:v>118068018.96733405</c:v>
                </c:pt>
                <c:pt idx="104">
                  <c:v>118068018.96733405</c:v>
                </c:pt>
                <c:pt idx="105">
                  <c:v>118068018.96733405</c:v>
                </c:pt>
                <c:pt idx="106">
                  <c:v>118068018.96733405</c:v>
                </c:pt>
                <c:pt idx="107">
                  <c:v>118068018.96733405</c:v>
                </c:pt>
                <c:pt idx="108">
                  <c:v>118068018.96733405</c:v>
                </c:pt>
                <c:pt idx="109">
                  <c:v>118068018.96733405</c:v>
                </c:pt>
                <c:pt idx="110">
                  <c:v>118068018.96733405</c:v>
                </c:pt>
                <c:pt idx="111">
                  <c:v>118068018.96733405</c:v>
                </c:pt>
                <c:pt idx="112">
                  <c:v>118068018.96733405</c:v>
                </c:pt>
                <c:pt idx="113">
                  <c:v>118068018.96733405</c:v>
                </c:pt>
                <c:pt idx="114">
                  <c:v>118068018.96733405</c:v>
                </c:pt>
                <c:pt idx="115">
                  <c:v>118068018.96733405</c:v>
                </c:pt>
                <c:pt idx="116">
                  <c:v>118068018.96733405</c:v>
                </c:pt>
                <c:pt idx="117">
                  <c:v>118068018.96733405</c:v>
                </c:pt>
                <c:pt idx="118">
                  <c:v>118068018.96733405</c:v>
                </c:pt>
                <c:pt idx="119">
                  <c:v>118068018.96733405</c:v>
                </c:pt>
                <c:pt idx="120">
                  <c:v>-354204056.9020021</c:v>
                </c:pt>
                <c:pt idx="121">
                  <c:v>-354204056.9020021</c:v>
                </c:pt>
                <c:pt idx="122">
                  <c:v>-354204056.9020021</c:v>
                </c:pt>
                <c:pt idx="123">
                  <c:v>-354204056.9020021</c:v>
                </c:pt>
                <c:pt idx="124">
                  <c:v>-354204056.9020021</c:v>
                </c:pt>
                <c:pt idx="125">
                  <c:v>-354204056.9020021</c:v>
                </c:pt>
                <c:pt idx="126">
                  <c:v>-354204056.9020021</c:v>
                </c:pt>
                <c:pt idx="127">
                  <c:v>-354204056.9020021</c:v>
                </c:pt>
                <c:pt idx="128">
                  <c:v>-354204056.9020021</c:v>
                </c:pt>
                <c:pt idx="129">
                  <c:v>-354204056.9020021</c:v>
                </c:pt>
                <c:pt idx="130">
                  <c:v>-354204056.9020021</c:v>
                </c:pt>
                <c:pt idx="131">
                  <c:v>-354204056.9020021</c:v>
                </c:pt>
                <c:pt idx="132">
                  <c:v>-354204056.9020021</c:v>
                </c:pt>
                <c:pt idx="133">
                  <c:v>-354204056.9020021</c:v>
                </c:pt>
                <c:pt idx="134">
                  <c:v>-354204056.9020021</c:v>
                </c:pt>
                <c:pt idx="135">
                  <c:v>-354204056.9020021</c:v>
                </c:pt>
                <c:pt idx="136">
                  <c:v>-354204056.9020021</c:v>
                </c:pt>
                <c:pt idx="137">
                  <c:v>-354204056.9020021</c:v>
                </c:pt>
                <c:pt idx="138">
                  <c:v>-354204056.9020021</c:v>
                </c:pt>
                <c:pt idx="139">
                  <c:v>-354204056.9020021</c:v>
                </c:pt>
                <c:pt idx="140">
                  <c:v>-354204056.9020021</c:v>
                </c:pt>
                <c:pt idx="141">
                  <c:v>-354204056.9020021</c:v>
                </c:pt>
                <c:pt idx="142">
                  <c:v>-354204056.9020021</c:v>
                </c:pt>
                <c:pt idx="143">
                  <c:v>-354204056.9020021</c:v>
                </c:pt>
                <c:pt idx="144">
                  <c:v>-354204056.9020021</c:v>
                </c:pt>
                <c:pt idx="145">
                  <c:v>-354204056.9020021</c:v>
                </c:pt>
                <c:pt idx="146">
                  <c:v>-354204056.9020021</c:v>
                </c:pt>
                <c:pt idx="147">
                  <c:v>-354204056.9020021</c:v>
                </c:pt>
                <c:pt idx="148">
                  <c:v>-354204056.9020021</c:v>
                </c:pt>
                <c:pt idx="149">
                  <c:v>-354204056.9020021</c:v>
                </c:pt>
                <c:pt idx="150">
                  <c:v>-354204056.9020021</c:v>
                </c:pt>
                <c:pt idx="151">
                  <c:v>-354204056.9020021</c:v>
                </c:pt>
                <c:pt idx="152">
                  <c:v>-354204056.9020021</c:v>
                </c:pt>
                <c:pt idx="153">
                  <c:v>-354204056.9020021</c:v>
                </c:pt>
                <c:pt idx="154">
                  <c:v>-354204056.9020021</c:v>
                </c:pt>
                <c:pt idx="155">
                  <c:v>-354204056.9020021</c:v>
                </c:pt>
                <c:pt idx="156">
                  <c:v>-354204056.9020021</c:v>
                </c:pt>
                <c:pt idx="157">
                  <c:v>-354204056.9020021</c:v>
                </c:pt>
                <c:pt idx="158">
                  <c:v>-354204056.9020021</c:v>
                </c:pt>
                <c:pt idx="159">
                  <c:v>-354204056.9020021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7072"/>
        <c:axId val="128058496"/>
      </c:lineChart>
      <c:catAx>
        <c:axId val="1279870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496"/>
        <c:crosses val="autoZero"/>
        <c:auto val="1"/>
        <c:lblAlgn val="ctr"/>
        <c:lblOffset val="100"/>
        <c:noMultiLvlLbl val="0"/>
      </c:catAx>
      <c:valAx>
        <c:axId val="1280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Penyangga'!$K$33:$K$233</c:f>
              <c:numCache>
                <c:formatCode>0.000</c:formatCode>
                <c:ptCount val="201"/>
                <c:pt idx="0">
                  <c:v>0</c:v>
                </c:pt>
                <c:pt idx="1">
                  <c:v>1330447.3310721812</c:v>
                </c:pt>
                <c:pt idx="2">
                  <c:v>2647530.6045837724</c:v>
                </c:pt>
                <c:pt idx="3">
                  <c:v>3951249.8205347732</c:v>
                </c:pt>
                <c:pt idx="4">
                  <c:v>5241604.9789251834</c:v>
                </c:pt>
                <c:pt idx="5">
                  <c:v>6518596.0797550036</c:v>
                </c:pt>
                <c:pt idx="6">
                  <c:v>7782223.1230242355</c:v>
                </c:pt>
                <c:pt idx="7">
                  <c:v>9032486.1087328792</c:v>
                </c:pt>
                <c:pt idx="8">
                  <c:v>10269385.036880927</c:v>
                </c:pt>
                <c:pt idx="9">
                  <c:v>11492919.907468386</c:v>
                </c:pt>
                <c:pt idx="10">
                  <c:v>12703090.720495258</c:v>
                </c:pt>
                <c:pt idx="11">
                  <c:v>13899897.475961538</c:v>
                </c:pt>
                <c:pt idx="12">
                  <c:v>15083340.173867231</c:v>
                </c:pt>
                <c:pt idx="13">
                  <c:v>16253418.814212328</c:v>
                </c:pt>
                <c:pt idx="14">
                  <c:v>17410133.396996841</c:v>
                </c:pt>
                <c:pt idx="15">
                  <c:v>18553483.922220759</c:v>
                </c:pt>
                <c:pt idx="16">
                  <c:v>19683470.389884088</c:v>
                </c:pt>
                <c:pt idx="17">
                  <c:v>20800092.799986828</c:v>
                </c:pt>
                <c:pt idx="18">
                  <c:v>21903351.152528979</c:v>
                </c:pt>
                <c:pt idx="19">
                  <c:v>22993245.447510537</c:v>
                </c:pt>
                <c:pt idx="20">
                  <c:v>24069775.684931505</c:v>
                </c:pt>
                <c:pt idx="21">
                  <c:v>25132941.864791885</c:v>
                </c:pt>
                <c:pt idx="22">
                  <c:v>26182743.987091679</c:v>
                </c:pt>
                <c:pt idx="23">
                  <c:v>27219182.051830869</c:v>
                </c:pt>
                <c:pt idx="24">
                  <c:v>28242256.059009481</c:v>
                </c:pt>
                <c:pt idx="25">
                  <c:v>29251966.008627504</c:v>
                </c:pt>
                <c:pt idx="26">
                  <c:v>30248311.900684927</c:v>
                </c:pt>
                <c:pt idx="27">
                  <c:v>31231293.735181771</c:v>
                </c:pt>
                <c:pt idx="28">
                  <c:v>32200911.512118015</c:v>
                </c:pt>
                <c:pt idx="29">
                  <c:v>33157165.231493678</c:v>
                </c:pt>
                <c:pt idx="30">
                  <c:v>34100054.893308751</c:v>
                </c:pt>
                <c:pt idx="31">
                  <c:v>35029580.497563221</c:v>
                </c:pt>
                <c:pt idx="32">
                  <c:v>35945742.044257112</c:v>
                </c:pt>
                <c:pt idx="33">
                  <c:v>36848539.53339041</c:v>
                </c:pt>
                <c:pt idx="34">
                  <c:v>37737972.964963116</c:v>
                </c:pt>
                <c:pt idx="35">
                  <c:v>38614042.338975236</c:v>
                </c:pt>
                <c:pt idx="36">
                  <c:v>39476747.655426763</c:v>
                </c:pt>
                <c:pt idx="37">
                  <c:v>40326088.914317697</c:v>
                </c:pt>
                <c:pt idx="38">
                  <c:v>41162066.115648054</c:v>
                </c:pt>
                <c:pt idx="39">
                  <c:v>41984679.25941781</c:v>
                </c:pt>
                <c:pt idx="40">
                  <c:v>42793928.345626973</c:v>
                </c:pt>
                <c:pt idx="41">
                  <c:v>43589813.37427555</c:v>
                </c:pt>
                <c:pt idx="42">
                  <c:v>44372334.345363535</c:v>
                </c:pt>
                <c:pt idx="43">
                  <c:v>45141491.258890934</c:v>
                </c:pt>
                <c:pt idx="44">
                  <c:v>45897284.114857748</c:v>
                </c:pt>
                <c:pt idx="45">
                  <c:v>46639712.913263962</c:v>
                </c:pt>
                <c:pt idx="46">
                  <c:v>47368777.654109582</c:v>
                </c:pt>
                <c:pt idx="47">
                  <c:v>48084478.337394617</c:v>
                </c:pt>
                <c:pt idx="48">
                  <c:v>48786814.963119067</c:v>
                </c:pt>
                <c:pt idx="49">
                  <c:v>49475787.531282924</c:v>
                </c:pt>
                <c:pt idx="50">
                  <c:v>50151396.041886196</c:v>
                </c:pt>
                <c:pt idx="51">
                  <c:v>50813640.494928859</c:v>
                </c:pt>
                <c:pt idx="52">
                  <c:v>51462520.890410952</c:v>
                </c:pt>
                <c:pt idx="53">
                  <c:v>52098037.228332452</c:v>
                </c:pt>
                <c:pt idx="54">
                  <c:v>52720189.50869336</c:v>
                </c:pt>
                <c:pt idx="55">
                  <c:v>53328977.731493674</c:v>
                </c:pt>
                <c:pt idx="56">
                  <c:v>53924401.896733403</c:v>
                </c:pt>
                <c:pt idx="57">
                  <c:v>54506462.004412524</c:v>
                </c:pt>
                <c:pt idx="58">
                  <c:v>55075158.054531083</c:v>
                </c:pt>
                <c:pt idx="59">
                  <c:v>55630490.04708904</c:v>
                </c:pt>
                <c:pt idx="60">
                  <c:v>56172457.982086405</c:v>
                </c:pt>
                <c:pt idx="61">
                  <c:v>56701061.85952317</c:v>
                </c:pt>
                <c:pt idx="62">
                  <c:v>57216301.679399364</c:v>
                </c:pt>
                <c:pt idx="63">
                  <c:v>57718177.441714957</c:v>
                </c:pt>
                <c:pt idx="64">
                  <c:v>58206689.146469966</c:v>
                </c:pt>
                <c:pt idx="65">
                  <c:v>58681836.793664373</c:v>
                </c:pt>
                <c:pt idx="66">
                  <c:v>59143620.383298218</c:v>
                </c:pt>
                <c:pt idx="67">
                  <c:v>59592039.915371433</c:v>
                </c:pt>
                <c:pt idx="68">
                  <c:v>60027095.38988407</c:v>
                </c:pt>
                <c:pt idx="69">
                  <c:v>60448786.806836128</c:v>
                </c:pt>
                <c:pt idx="70">
                  <c:v>60857114.166227594</c:v>
                </c:pt>
                <c:pt idx="71">
                  <c:v>61252077.468058482</c:v>
                </c:pt>
                <c:pt idx="72">
                  <c:v>61633676.712328762</c:v>
                </c:pt>
                <c:pt idx="73">
                  <c:v>62001911.899038479</c:v>
                </c:pt>
                <c:pt idx="74">
                  <c:v>62356783.028187558</c:v>
                </c:pt>
                <c:pt idx="75">
                  <c:v>62698290.099776067</c:v>
                </c:pt>
                <c:pt idx="76">
                  <c:v>63026433.113804013</c:v>
                </c:pt>
                <c:pt idx="77">
                  <c:v>63341212.070271321</c:v>
                </c:pt>
                <c:pt idx="78">
                  <c:v>63642626.969178081</c:v>
                </c:pt>
                <c:pt idx="79">
                  <c:v>63930677.810524218</c:v>
                </c:pt>
                <c:pt idx="80">
                  <c:v>64205364.594309784</c:v>
                </c:pt>
                <c:pt idx="81">
                  <c:v>64466687.320534766</c:v>
                </c:pt>
                <c:pt idx="82">
                  <c:v>64714645.989199132</c:v>
                </c:pt>
                <c:pt idx="83">
                  <c:v>64949240.600302935</c:v>
                </c:pt>
                <c:pt idx="84">
                  <c:v>65170471.15384613</c:v>
                </c:pt>
                <c:pt idx="85">
                  <c:v>65378337.649828777</c:v>
                </c:pt>
                <c:pt idx="86">
                  <c:v>65572840.088250779</c:v>
                </c:pt>
                <c:pt idx="87">
                  <c:v>65753978.46911221</c:v>
                </c:pt>
                <c:pt idx="88">
                  <c:v>65921752.792413063</c:v>
                </c:pt>
                <c:pt idx="89">
                  <c:v>66076163.058153301</c:v>
                </c:pt>
                <c:pt idx="90">
                  <c:v>66217209.266332984</c:v>
                </c:pt>
                <c:pt idx="91">
                  <c:v>66344891.416952044</c:v>
                </c:pt>
                <c:pt idx="92">
                  <c:v>66459209.510010518</c:v>
                </c:pt>
                <c:pt idx="93">
                  <c:v>66560163.545508422</c:v>
                </c:pt>
                <c:pt idx="94">
                  <c:v>66647753.523445718</c:v>
                </c:pt>
                <c:pt idx="95">
                  <c:v>66721979.443822443</c:v>
                </c:pt>
                <c:pt idx="96">
                  <c:v>66782841.306638569</c:v>
                </c:pt>
                <c:pt idx="97">
                  <c:v>66830339.111894079</c:v>
                </c:pt>
                <c:pt idx="98">
                  <c:v>66864472.859589033</c:v>
                </c:pt>
                <c:pt idx="99">
                  <c:v>66885242.549723372</c:v>
                </c:pt>
                <c:pt idx="100">
                  <c:v>66892648.182297148</c:v>
                </c:pt>
                <c:pt idx="101">
                  <c:v>66886689.757310316</c:v>
                </c:pt>
                <c:pt idx="102">
                  <c:v>66867367.274762876</c:v>
                </c:pt>
                <c:pt idx="103">
                  <c:v>66834680.734654889</c:v>
                </c:pt>
                <c:pt idx="104">
                  <c:v>66788630.136986285</c:v>
                </c:pt>
                <c:pt idx="105">
                  <c:v>66729215.481757104</c:v>
                </c:pt>
                <c:pt idx="106">
                  <c:v>66656436.768967316</c:v>
                </c:pt>
                <c:pt idx="107">
                  <c:v>66570293.998616941</c:v>
                </c:pt>
                <c:pt idx="108">
                  <c:v>66470787.170705989</c:v>
                </c:pt>
                <c:pt idx="109">
                  <c:v>66357916.285234444</c:v>
                </c:pt>
                <c:pt idx="110">
                  <c:v>66231681.342202321</c:v>
                </c:pt>
                <c:pt idx="111">
                  <c:v>66092082.341609582</c:v>
                </c:pt>
                <c:pt idx="112">
                  <c:v>65939119.283456273</c:v>
                </c:pt>
                <c:pt idx="113">
                  <c:v>65772792.167742349</c:v>
                </c:pt>
                <c:pt idx="114">
                  <c:v>65593100.994467832</c:v>
                </c:pt>
                <c:pt idx="115">
                  <c:v>65400045.763632759</c:v>
                </c:pt>
                <c:pt idx="116">
                  <c:v>65193626.475237079</c:v>
                </c:pt>
                <c:pt idx="117">
                  <c:v>64973843.12928082</c:v>
                </c:pt>
                <c:pt idx="118">
                  <c:v>64740695.725763954</c:v>
                </c:pt>
                <c:pt idx="119">
                  <c:v>64494184.264686495</c:v>
                </c:pt>
                <c:pt idx="120">
                  <c:v>64234308.746048465</c:v>
                </c:pt>
                <c:pt idx="121">
                  <c:v>63959260.160366163</c:v>
                </c:pt>
                <c:pt idx="122">
                  <c:v>63670847.517123275</c:v>
                </c:pt>
                <c:pt idx="123">
                  <c:v>63369070.816319801</c:v>
                </c:pt>
                <c:pt idx="124">
                  <c:v>63053930.05795572</c:v>
                </c:pt>
                <c:pt idx="125">
                  <c:v>62725425.242031068</c:v>
                </c:pt>
                <c:pt idx="126">
                  <c:v>62383556.368545815</c:v>
                </c:pt>
                <c:pt idx="127">
                  <c:v>62028323.437499978</c:v>
                </c:pt>
                <c:pt idx="128">
                  <c:v>61659726.448893562</c:v>
                </c:pt>
                <c:pt idx="129">
                  <c:v>61277765.402726538</c:v>
                </c:pt>
                <c:pt idx="130">
                  <c:v>60882440.298998915</c:v>
                </c:pt>
                <c:pt idx="131">
                  <c:v>60473751.137710735</c:v>
                </c:pt>
                <c:pt idx="132">
                  <c:v>60051697.918861963</c:v>
                </c:pt>
                <c:pt idx="133">
                  <c:v>59616280.642452568</c:v>
                </c:pt>
                <c:pt idx="134">
                  <c:v>59167499.30848258</c:v>
                </c:pt>
                <c:pt idx="135">
                  <c:v>58705353.916952036</c:v>
                </c:pt>
                <c:pt idx="136">
                  <c:v>58229844.467860878</c:v>
                </c:pt>
                <c:pt idx="137">
                  <c:v>57740970.961209163</c:v>
                </c:pt>
                <c:pt idx="138">
                  <c:v>57238733.396996804</c:v>
                </c:pt>
                <c:pt idx="139">
                  <c:v>56723131.775223896</c:v>
                </c:pt>
                <c:pt idx="140">
                  <c:v>56194166.095890395</c:v>
                </c:pt>
                <c:pt idx="141">
                  <c:v>55651836.358996272</c:v>
                </c:pt>
                <c:pt idx="142">
                  <c:v>55096142.56454163</c:v>
                </c:pt>
                <c:pt idx="143">
                  <c:v>54527084.712526314</c:v>
                </c:pt>
                <c:pt idx="144">
                  <c:v>53944662.802950464</c:v>
                </c:pt>
                <c:pt idx="145">
                  <c:v>53348876.835813984</c:v>
                </c:pt>
                <c:pt idx="146">
                  <c:v>52739726.811116949</c:v>
                </c:pt>
                <c:pt idx="147">
                  <c:v>52117212.728859276</c:v>
                </c:pt>
                <c:pt idx="148">
                  <c:v>51481334.589041077</c:v>
                </c:pt>
                <c:pt idx="149">
                  <c:v>50832092.391662255</c:v>
                </c:pt>
                <c:pt idx="150">
                  <c:v>50169486.136722818</c:v>
                </c:pt>
                <c:pt idx="151">
                  <c:v>49493515.824222825</c:v>
                </c:pt>
                <c:pt idx="152">
                  <c:v>48804181.454162247</c:v>
                </c:pt>
                <c:pt idx="153">
                  <c:v>48101483.026541069</c:v>
                </c:pt>
                <c:pt idx="154">
                  <c:v>47385420.541359283</c:v>
                </c:pt>
                <c:pt idx="155">
                  <c:v>46655993.998616956</c:v>
                </c:pt>
                <c:pt idx="156">
                  <c:v>45913203.398313999</c:v>
                </c:pt>
                <c:pt idx="157">
                  <c:v>45157048.740450442</c:v>
                </c:pt>
                <c:pt idx="158">
                  <c:v>44387530.025026299</c:v>
                </c:pt>
                <c:pt idx="159">
                  <c:v>43604647.252041616</c:v>
                </c:pt>
                <c:pt idx="160">
                  <c:v>42808400.421496272</c:v>
                </c:pt>
                <c:pt idx="161">
                  <c:v>41998789.53339038</c:v>
                </c:pt>
                <c:pt idx="162">
                  <c:v>41175814.587723881</c:v>
                </c:pt>
                <c:pt idx="163">
                  <c:v>40339475.584496841</c:v>
                </c:pt>
                <c:pt idx="164">
                  <c:v>39489772.523709111</c:v>
                </c:pt>
                <c:pt idx="165">
                  <c:v>38626705.405360878</c:v>
                </c:pt>
                <c:pt idx="166">
                  <c:v>37750274.229452029</c:v>
                </c:pt>
                <c:pt idx="167">
                  <c:v>36860478.995982565</c:v>
                </c:pt>
                <c:pt idx="168">
                  <c:v>35957319.704952553</c:v>
                </c:pt>
                <c:pt idx="169">
                  <c:v>35040796.356361926</c:v>
                </c:pt>
                <c:pt idx="170">
                  <c:v>34110908.950210758</c:v>
                </c:pt>
                <c:pt idx="171">
                  <c:v>33167657.486498877</c:v>
                </c:pt>
                <c:pt idx="172">
                  <c:v>32211041.965226524</c:v>
                </c:pt>
                <c:pt idx="173">
                  <c:v>31241062.386393543</c:v>
                </c:pt>
                <c:pt idx="174">
                  <c:v>30257718.749999981</c:v>
                </c:pt>
                <c:pt idx="175">
                  <c:v>29261011.056045789</c:v>
                </c:pt>
                <c:pt idx="176">
                  <c:v>28250939.304531056</c:v>
                </c:pt>
                <c:pt idx="177">
                  <c:v>27227503.495455693</c:v>
                </c:pt>
                <c:pt idx="178">
                  <c:v>26190703.628819756</c:v>
                </c:pt>
                <c:pt idx="179">
                  <c:v>25140539.70462323</c:v>
                </c:pt>
                <c:pt idx="180">
                  <c:v>24077011.722866159</c:v>
                </c:pt>
                <c:pt idx="181">
                  <c:v>23000119.683548424</c:v>
                </c:pt>
                <c:pt idx="182">
                  <c:v>21909863.586670145</c:v>
                </c:pt>
                <c:pt idx="183">
                  <c:v>20806243.432231288</c:v>
                </c:pt>
                <c:pt idx="184">
                  <c:v>19689259.22023176</c:v>
                </c:pt>
                <c:pt idx="185">
                  <c:v>18558910.950671732</c:v>
                </c:pt>
                <c:pt idx="186">
                  <c:v>17415198.623551078</c:v>
                </c:pt>
                <c:pt idx="187">
                  <c:v>16258122.238869797</c:v>
                </c:pt>
                <c:pt idx="188">
                  <c:v>15087681.796627978</c:v>
                </c:pt>
                <c:pt idx="189">
                  <c:v>13903877.296825573</c:v>
                </c:pt>
                <c:pt idx="190">
                  <c:v>12706708.739462543</c:v>
                </c:pt>
                <c:pt idx="191">
                  <c:v>11496176.124538926</c:v>
                </c:pt>
                <c:pt idx="192">
                  <c:v>10272279.452054774</c:v>
                </c:pt>
                <c:pt idx="193">
                  <c:v>9035018.7220099904</c:v>
                </c:pt>
                <c:pt idx="194">
                  <c:v>7784393.9344045836</c:v>
                </c:pt>
                <c:pt idx="195">
                  <c:v>6520405.0892386353</c:v>
                </c:pt>
                <c:pt idx="196">
                  <c:v>5243052.1865121024</c:v>
                </c:pt>
                <c:pt idx="197">
                  <c:v>3952335.226224944</c:v>
                </c:pt>
                <c:pt idx="198">
                  <c:v>2648254.2083772011</c:v>
                </c:pt>
                <c:pt idx="199">
                  <c:v>1330809.1329688751</c:v>
                </c:pt>
                <c:pt idx="200">
                  <c:v>-3.4360618787673887E-8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Penyangga'!$L$33:$L$233</c:f>
              <c:numCache>
                <c:formatCode>0.000</c:formatCode>
                <c:ptCount val="201"/>
                <c:pt idx="0">
                  <c:v>0</c:v>
                </c:pt>
                <c:pt idx="1">
                  <c:v>723.60379346680725</c:v>
                </c:pt>
                <c:pt idx="2">
                  <c:v>1447.2075869336145</c:v>
                </c:pt>
                <c:pt idx="3">
                  <c:v>2170.811380400422</c:v>
                </c:pt>
                <c:pt idx="4">
                  <c:v>2894.415173867229</c:v>
                </c:pt>
                <c:pt idx="5">
                  <c:v>3618.0189673340365</c:v>
                </c:pt>
                <c:pt idx="6">
                  <c:v>4341.6227608008439</c:v>
                </c:pt>
                <c:pt idx="7">
                  <c:v>5065.2265542676505</c:v>
                </c:pt>
                <c:pt idx="8">
                  <c:v>5788.830347734458</c:v>
                </c:pt>
                <c:pt idx="9">
                  <c:v>6512.4341412012654</c:v>
                </c:pt>
                <c:pt idx="10">
                  <c:v>7236.0379346680729</c:v>
                </c:pt>
                <c:pt idx="11">
                  <c:v>7959.6417281348795</c:v>
                </c:pt>
                <c:pt idx="12">
                  <c:v>8683.2455216016879</c:v>
                </c:pt>
                <c:pt idx="13">
                  <c:v>9406.8493150684953</c:v>
                </c:pt>
                <c:pt idx="14">
                  <c:v>10130.453108535301</c:v>
                </c:pt>
                <c:pt idx="15">
                  <c:v>10854.056902002108</c:v>
                </c:pt>
                <c:pt idx="16">
                  <c:v>11577.660695468916</c:v>
                </c:pt>
                <c:pt idx="17">
                  <c:v>12301.264488935725</c:v>
                </c:pt>
                <c:pt idx="18">
                  <c:v>13024.868282402531</c:v>
                </c:pt>
                <c:pt idx="19">
                  <c:v>13748.472075869338</c:v>
                </c:pt>
                <c:pt idx="20">
                  <c:v>14472.075869336146</c:v>
                </c:pt>
                <c:pt idx="21">
                  <c:v>15195.679662802953</c:v>
                </c:pt>
                <c:pt idx="22">
                  <c:v>15919.283456269759</c:v>
                </c:pt>
                <c:pt idx="23">
                  <c:v>16642.887249736566</c:v>
                </c:pt>
                <c:pt idx="24">
                  <c:v>17366.491043203376</c:v>
                </c:pt>
                <c:pt idx="25">
                  <c:v>18090.094836670181</c:v>
                </c:pt>
                <c:pt idx="26">
                  <c:v>18813.698630136991</c:v>
                </c:pt>
                <c:pt idx="27">
                  <c:v>19537.302423603796</c:v>
                </c:pt>
                <c:pt idx="28">
                  <c:v>20260.906217070602</c:v>
                </c:pt>
                <c:pt idx="29">
                  <c:v>20984.510010537411</c:v>
                </c:pt>
                <c:pt idx="30">
                  <c:v>21708.113804004217</c:v>
                </c:pt>
                <c:pt idx="31">
                  <c:v>22431.717597471023</c:v>
                </c:pt>
                <c:pt idx="32">
                  <c:v>23155.321390937832</c:v>
                </c:pt>
                <c:pt idx="33">
                  <c:v>23878.925184404638</c:v>
                </c:pt>
                <c:pt idx="34">
                  <c:v>24602.52897787145</c:v>
                </c:pt>
                <c:pt idx="35">
                  <c:v>25326.132771338256</c:v>
                </c:pt>
                <c:pt idx="36">
                  <c:v>26049.736564805062</c:v>
                </c:pt>
                <c:pt idx="37">
                  <c:v>26773.340358271871</c:v>
                </c:pt>
                <c:pt idx="38">
                  <c:v>27496.944151738677</c:v>
                </c:pt>
                <c:pt idx="39">
                  <c:v>28220.547945205482</c:v>
                </c:pt>
                <c:pt idx="40">
                  <c:v>28944.151738672292</c:v>
                </c:pt>
                <c:pt idx="41">
                  <c:v>29667.755532139097</c:v>
                </c:pt>
                <c:pt idx="42">
                  <c:v>30391.359325605907</c:v>
                </c:pt>
                <c:pt idx="43">
                  <c:v>31114.963119072712</c:v>
                </c:pt>
                <c:pt idx="44">
                  <c:v>31838.566912539518</c:v>
                </c:pt>
                <c:pt idx="45">
                  <c:v>32562.170706006327</c:v>
                </c:pt>
                <c:pt idx="46">
                  <c:v>33285.774499473133</c:v>
                </c:pt>
                <c:pt idx="47">
                  <c:v>34009.378292939946</c:v>
                </c:pt>
                <c:pt idx="48">
                  <c:v>34732.982086406751</c:v>
                </c:pt>
                <c:pt idx="49">
                  <c:v>35456.585879873557</c:v>
                </c:pt>
                <c:pt idx="50">
                  <c:v>36180.189673340363</c:v>
                </c:pt>
                <c:pt idx="51">
                  <c:v>36903.793466807168</c:v>
                </c:pt>
                <c:pt idx="52">
                  <c:v>37627.397260273981</c:v>
                </c:pt>
                <c:pt idx="53">
                  <c:v>38351.001053740787</c:v>
                </c:pt>
                <c:pt idx="54">
                  <c:v>39074.604847207593</c:v>
                </c:pt>
                <c:pt idx="55">
                  <c:v>39798.208640674398</c:v>
                </c:pt>
                <c:pt idx="56">
                  <c:v>40521.812434141204</c:v>
                </c:pt>
                <c:pt idx="57">
                  <c:v>41245.416227608017</c:v>
                </c:pt>
                <c:pt idx="58">
                  <c:v>41969.020021074823</c:v>
                </c:pt>
                <c:pt idx="59">
                  <c:v>42692.623814541628</c:v>
                </c:pt>
                <c:pt idx="60">
                  <c:v>43416.227608008434</c:v>
                </c:pt>
                <c:pt idx="61">
                  <c:v>44139.831401475247</c:v>
                </c:pt>
                <c:pt idx="62">
                  <c:v>44863.435194942045</c:v>
                </c:pt>
                <c:pt idx="63">
                  <c:v>45587.038988408858</c:v>
                </c:pt>
                <c:pt idx="64">
                  <c:v>46310.642781875664</c:v>
                </c:pt>
                <c:pt idx="65">
                  <c:v>47034.246575342469</c:v>
                </c:pt>
                <c:pt idx="66">
                  <c:v>47757.850368809275</c:v>
                </c:pt>
                <c:pt idx="67">
                  <c:v>48481.454162276088</c:v>
                </c:pt>
                <c:pt idx="68">
                  <c:v>49205.057955742901</c:v>
                </c:pt>
                <c:pt idx="69">
                  <c:v>49928.661749209699</c:v>
                </c:pt>
                <c:pt idx="70">
                  <c:v>50652.265542676512</c:v>
                </c:pt>
                <c:pt idx="71">
                  <c:v>51375.869336143318</c:v>
                </c:pt>
                <c:pt idx="72">
                  <c:v>52099.473129610124</c:v>
                </c:pt>
                <c:pt idx="73">
                  <c:v>52823.076923076929</c:v>
                </c:pt>
                <c:pt idx="74">
                  <c:v>53546.680716543742</c:v>
                </c:pt>
                <c:pt idx="75">
                  <c:v>54270.284510010541</c:v>
                </c:pt>
                <c:pt idx="76">
                  <c:v>54993.888303477353</c:v>
                </c:pt>
                <c:pt idx="77">
                  <c:v>55717.492096944159</c:v>
                </c:pt>
                <c:pt idx="78">
                  <c:v>56441.095890410965</c:v>
                </c:pt>
                <c:pt idx="79">
                  <c:v>57164.69968387777</c:v>
                </c:pt>
                <c:pt idx="80">
                  <c:v>57888.303477344583</c:v>
                </c:pt>
                <c:pt idx="81">
                  <c:v>58611.907270811396</c:v>
                </c:pt>
                <c:pt idx="82">
                  <c:v>59335.511064278195</c:v>
                </c:pt>
                <c:pt idx="83">
                  <c:v>60059.114857745</c:v>
                </c:pt>
                <c:pt idx="84">
                  <c:v>60782.718651211813</c:v>
                </c:pt>
                <c:pt idx="85">
                  <c:v>61506.322444678612</c:v>
                </c:pt>
                <c:pt idx="86">
                  <c:v>62229.926238145425</c:v>
                </c:pt>
                <c:pt idx="87">
                  <c:v>62953.530031612238</c:v>
                </c:pt>
                <c:pt idx="88">
                  <c:v>63677.133825079036</c:v>
                </c:pt>
                <c:pt idx="89">
                  <c:v>64400.737618545842</c:v>
                </c:pt>
                <c:pt idx="90">
                  <c:v>65124.341412012654</c:v>
                </c:pt>
                <c:pt idx="91">
                  <c:v>65847.945205479467</c:v>
                </c:pt>
                <c:pt idx="92">
                  <c:v>66571.548998946266</c:v>
                </c:pt>
                <c:pt idx="93">
                  <c:v>67295.152792413079</c:v>
                </c:pt>
                <c:pt idx="94">
                  <c:v>68018.756585879892</c:v>
                </c:pt>
                <c:pt idx="95">
                  <c:v>68742.36037934669</c:v>
                </c:pt>
                <c:pt idx="96">
                  <c:v>69465.964172813503</c:v>
                </c:pt>
                <c:pt idx="97">
                  <c:v>70189.567966280301</c:v>
                </c:pt>
                <c:pt idx="98">
                  <c:v>70913.171759747114</c:v>
                </c:pt>
                <c:pt idx="99">
                  <c:v>71636.775553213913</c:v>
                </c:pt>
                <c:pt idx="100">
                  <c:v>72360.379346680726</c:v>
                </c:pt>
                <c:pt idx="101">
                  <c:v>73083.983140147524</c:v>
                </c:pt>
                <c:pt idx="102">
                  <c:v>73807.586933614337</c:v>
                </c:pt>
                <c:pt idx="103">
                  <c:v>74531.19072708115</c:v>
                </c:pt>
                <c:pt idx="104">
                  <c:v>75254.794520547963</c:v>
                </c:pt>
                <c:pt idx="105">
                  <c:v>75978.398314014761</c:v>
                </c:pt>
                <c:pt idx="106">
                  <c:v>76702.002107481574</c:v>
                </c:pt>
                <c:pt idx="107">
                  <c:v>77425.605900948387</c:v>
                </c:pt>
                <c:pt idx="108">
                  <c:v>78149.209694415185</c:v>
                </c:pt>
                <c:pt idx="109">
                  <c:v>78872.813487881998</c:v>
                </c:pt>
                <c:pt idx="110">
                  <c:v>79596.417281348797</c:v>
                </c:pt>
                <c:pt idx="111">
                  <c:v>80320.021074815595</c:v>
                </c:pt>
                <c:pt idx="112">
                  <c:v>81043.624868282408</c:v>
                </c:pt>
                <c:pt idx="113">
                  <c:v>81767.228661749221</c:v>
                </c:pt>
                <c:pt idx="114">
                  <c:v>82490.832455216034</c:v>
                </c:pt>
                <c:pt idx="115">
                  <c:v>83214.436248682832</c:v>
                </c:pt>
                <c:pt idx="116">
                  <c:v>83938.040042149645</c:v>
                </c:pt>
                <c:pt idx="117">
                  <c:v>84661.643835616458</c:v>
                </c:pt>
                <c:pt idx="118">
                  <c:v>85385.247629083256</c:v>
                </c:pt>
                <c:pt idx="119">
                  <c:v>86108.851422550069</c:v>
                </c:pt>
                <c:pt idx="120">
                  <c:v>86832.455216016868</c:v>
                </c:pt>
                <c:pt idx="121">
                  <c:v>85747.049525816648</c:v>
                </c:pt>
                <c:pt idx="122">
                  <c:v>84661.643835616458</c:v>
                </c:pt>
                <c:pt idx="123">
                  <c:v>83576.238145416239</c:v>
                </c:pt>
                <c:pt idx="124">
                  <c:v>82490.832455216019</c:v>
                </c:pt>
                <c:pt idx="125">
                  <c:v>81405.426765015829</c:v>
                </c:pt>
                <c:pt idx="126">
                  <c:v>80320.021074815595</c:v>
                </c:pt>
                <c:pt idx="127">
                  <c:v>79234.615384615405</c:v>
                </c:pt>
                <c:pt idx="128">
                  <c:v>78149.209694415185</c:v>
                </c:pt>
                <c:pt idx="129">
                  <c:v>77063.804004214966</c:v>
                </c:pt>
                <c:pt idx="130">
                  <c:v>75978.398314014761</c:v>
                </c:pt>
                <c:pt idx="131">
                  <c:v>74892.992623814556</c:v>
                </c:pt>
                <c:pt idx="132">
                  <c:v>73807.586933614337</c:v>
                </c:pt>
                <c:pt idx="133">
                  <c:v>72722.181243414132</c:v>
                </c:pt>
                <c:pt idx="134">
                  <c:v>71636.775553213913</c:v>
                </c:pt>
                <c:pt idx="135">
                  <c:v>70551.369863013708</c:v>
                </c:pt>
                <c:pt idx="136">
                  <c:v>69465.964172813503</c:v>
                </c:pt>
                <c:pt idx="137">
                  <c:v>68380.558482613298</c:v>
                </c:pt>
                <c:pt idx="138">
                  <c:v>67295.152792413079</c:v>
                </c:pt>
                <c:pt idx="139">
                  <c:v>66209.747102212859</c:v>
                </c:pt>
                <c:pt idx="140">
                  <c:v>65124.341412012647</c:v>
                </c:pt>
                <c:pt idx="141">
                  <c:v>64038.935721812457</c:v>
                </c:pt>
                <c:pt idx="142">
                  <c:v>62953.530031612238</c:v>
                </c:pt>
                <c:pt idx="143">
                  <c:v>61868.124341412025</c:v>
                </c:pt>
                <c:pt idx="144">
                  <c:v>60782.718651211813</c:v>
                </c:pt>
                <c:pt idx="145">
                  <c:v>59697.312961011594</c:v>
                </c:pt>
                <c:pt idx="146">
                  <c:v>58611.907270811404</c:v>
                </c:pt>
                <c:pt idx="147">
                  <c:v>57526.501580611184</c:v>
                </c:pt>
                <c:pt idx="148">
                  <c:v>56441.095890410972</c:v>
                </c:pt>
                <c:pt idx="149">
                  <c:v>55355.69020021076</c:v>
                </c:pt>
                <c:pt idx="150">
                  <c:v>54270.284510010541</c:v>
                </c:pt>
                <c:pt idx="151">
                  <c:v>53184.878819810328</c:v>
                </c:pt>
                <c:pt idx="152">
                  <c:v>52099.473129610131</c:v>
                </c:pt>
                <c:pt idx="153">
                  <c:v>51014.067439409919</c:v>
                </c:pt>
                <c:pt idx="154">
                  <c:v>49928.661749209699</c:v>
                </c:pt>
                <c:pt idx="155">
                  <c:v>48843.256059009487</c:v>
                </c:pt>
                <c:pt idx="156">
                  <c:v>47757.850368809268</c:v>
                </c:pt>
                <c:pt idx="157">
                  <c:v>46672.444678609078</c:v>
                </c:pt>
                <c:pt idx="158">
                  <c:v>45587.038988408865</c:v>
                </c:pt>
                <c:pt idx="159">
                  <c:v>44501.633298208646</c:v>
                </c:pt>
                <c:pt idx="160">
                  <c:v>43416.227608008434</c:v>
                </c:pt>
                <c:pt idx="161">
                  <c:v>42330.821917808214</c:v>
                </c:pt>
                <c:pt idx="162">
                  <c:v>41245.416227608024</c:v>
                </c:pt>
                <c:pt idx="163">
                  <c:v>40160.010537407805</c:v>
                </c:pt>
                <c:pt idx="164">
                  <c:v>39074.604847207593</c:v>
                </c:pt>
                <c:pt idx="165">
                  <c:v>37989.199157007373</c:v>
                </c:pt>
                <c:pt idx="166">
                  <c:v>36903.793466807161</c:v>
                </c:pt>
                <c:pt idx="167">
                  <c:v>35818.387776606964</c:v>
                </c:pt>
                <c:pt idx="168">
                  <c:v>34732.982086406766</c:v>
                </c:pt>
                <c:pt idx="169">
                  <c:v>33647.576396206547</c:v>
                </c:pt>
                <c:pt idx="170">
                  <c:v>32562.170706006335</c:v>
                </c:pt>
                <c:pt idx="171">
                  <c:v>31476.765015806119</c:v>
                </c:pt>
                <c:pt idx="172">
                  <c:v>30391.359325605921</c:v>
                </c:pt>
                <c:pt idx="173">
                  <c:v>29305.953635405698</c:v>
                </c:pt>
                <c:pt idx="174">
                  <c:v>28220.54794520549</c:v>
                </c:pt>
                <c:pt idx="175">
                  <c:v>27135.142255005267</c:v>
                </c:pt>
                <c:pt idx="176">
                  <c:v>26049.736564805062</c:v>
                </c:pt>
                <c:pt idx="177">
                  <c:v>24964.330874604853</c:v>
                </c:pt>
                <c:pt idx="178">
                  <c:v>23878.925184404648</c:v>
                </c:pt>
                <c:pt idx="179">
                  <c:v>22793.519494204425</c:v>
                </c:pt>
                <c:pt idx="180">
                  <c:v>21708.113804004221</c:v>
                </c:pt>
                <c:pt idx="181">
                  <c:v>20622.708113803994</c:v>
                </c:pt>
                <c:pt idx="182">
                  <c:v>19537.302423603811</c:v>
                </c:pt>
                <c:pt idx="183">
                  <c:v>18451.896733403584</c:v>
                </c:pt>
                <c:pt idx="184">
                  <c:v>17366.491043203383</c:v>
                </c:pt>
                <c:pt idx="185">
                  <c:v>16281.085353003176</c:v>
                </c:pt>
                <c:pt idx="186">
                  <c:v>15195.679662802951</c:v>
                </c:pt>
                <c:pt idx="187">
                  <c:v>14110.273972602767</c:v>
                </c:pt>
                <c:pt idx="188">
                  <c:v>13024.86828240254</c:v>
                </c:pt>
                <c:pt idx="189">
                  <c:v>11939.462592202335</c:v>
                </c:pt>
                <c:pt idx="190">
                  <c:v>10854.05690200211</c:v>
                </c:pt>
                <c:pt idx="191">
                  <c:v>9768.6512118019054</c:v>
                </c:pt>
                <c:pt idx="192">
                  <c:v>8683.2455216017006</c:v>
                </c:pt>
                <c:pt idx="193">
                  <c:v>7597.8398314014967</c:v>
                </c:pt>
                <c:pt idx="194">
                  <c:v>6512.43414120127</c:v>
                </c:pt>
                <c:pt idx="195">
                  <c:v>5427.0284510010661</c:v>
                </c:pt>
                <c:pt idx="196">
                  <c:v>4341.6227608008394</c:v>
                </c:pt>
                <c:pt idx="197">
                  <c:v>3256.217070600635</c:v>
                </c:pt>
                <c:pt idx="198">
                  <c:v>2170.8113804004306</c:v>
                </c:pt>
                <c:pt idx="199">
                  <c:v>1085.4056902002258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5296"/>
        <c:axId val="115913856"/>
      </c:scatterChart>
      <c:valAx>
        <c:axId val="1158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856"/>
        <c:crosses val="autoZero"/>
        <c:crossBetween val="midCat"/>
      </c:valAx>
      <c:valAx>
        <c:axId val="1159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</c:v>
                </c:pt>
                <c:pt idx="1">
                  <c:v>46220859.379939415</c:v>
                </c:pt>
                <c:pt idx="2">
                  <c:v>92428354.702318236</c:v>
                </c:pt>
                <c:pt idx="3">
                  <c:v>138622485.96713647</c:v>
                </c:pt>
                <c:pt idx="4">
                  <c:v>184803253.17439413</c:v>
                </c:pt>
                <c:pt idx="5">
                  <c:v>230970656.32409117</c:v>
                </c:pt>
                <c:pt idx="6">
                  <c:v>277124695.41622764</c:v>
                </c:pt>
                <c:pt idx="7">
                  <c:v>323265370.45080352</c:v>
                </c:pt>
                <c:pt idx="8">
                  <c:v>369392681.42781878</c:v>
                </c:pt>
                <c:pt idx="9">
                  <c:v>415506628.34727347</c:v>
                </c:pt>
                <c:pt idx="10">
                  <c:v>461607211.20916748</c:v>
                </c:pt>
                <c:pt idx="11">
                  <c:v>507694430.01350111</c:v>
                </c:pt>
                <c:pt idx="12">
                  <c:v>553768284.76027405</c:v>
                </c:pt>
                <c:pt idx="13">
                  <c:v>599828775.44948637</c:v>
                </c:pt>
                <c:pt idx="14">
                  <c:v>645875902.08113813</c:v>
                </c:pt>
                <c:pt idx="15">
                  <c:v>691909664.65522921</c:v>
                </c:pt>
                <c:pt idx="16">
                  <c:v>737930063.17175972</c:v>
                </c:pt>
                <c:pt idx="17">
                  <c:v>783937097.63072979</c:v>
                </c:pt>
                <c:pt idx="18">
                  <c:v>829930768.03213918</c:v>
                </c:pt>
                <c:pt idx="19">
                  <c:v>875911074.37598801</c:v>
                </c:pt>
                <c:pt idx="20">
                  <c:v>921878016.66227591</c:v>
                </c:pt>
                <c:pt idx="21">
                  <c:v>967831594.89100361</c:v>
                </c:pt>
                <c:pt idx="22">
                  <c:v>1013771809.0621709</c:v>
                </c:pt>
                <c:pt idx="23">
                  <c:v>1059698659.1757773</c:v>
                </c:pt>
                <c:pt idx="24">
                  <c:v>1105612145.2318232</c:v>
                </c:pt>
                <c:pt idx="25">
                  <c:v>1151512267.2303083</c:v>
                </c:pt>
                <c:pt idx="26">
                  <c:v>1197399025.1712329</c:v>
                </c:pt>
                <c:pt idx="27">
                  <c:v>1243272419.0545971</c:v>
                </c:pt>
                <c:pt idx="28">
                  <c:v>1289132448.8804007</c:v>
                </c:pt>
                <c:pt idx="29">
                  <c:v>1334979114.6486433</c:v>
                </c:pt>
                <c:pt idx="30">
                  <c:v>1380812416.3593256</c:v>
                </c:pt>
                <c:pt idx="31">
                  <c:v>1426632354.0124474</c:v>
                </c:pt>
                <c:pt idx="32">
                  <c:v>1472438927.6080086</c:v>
                </c:pt>
                <c:pt idx="33">
                  <c:v>1518232137.1460092</c:v>
                </c:pt>
                <c:pt idx="34">
                  <c:v>1564011982.6264491</c:v>
                </c:pt>
                <c:pt idx="35">
                  <c:v>1609778464.0493283</c:v>
                </c:pt>
                <c:pt idx="36">
                  <c:v>1655531581.4146471</c:v>
                </c:pt>
                <c:pt idx="37">
                  <c:v>1701271334.722405</c:v>
                </c:pt>
                <c:pt idx="38">
                  <c:v>1746997723.9726031</c:v>
                </c:pt>
                <c:pt idx="39">
                  <c:v>1792710749.1652398</c:v>
                </c:pt>
                <c:pt idx="40">
                  <c:v>1838410410.3003163</c:v>
                </c:pt>
                <c:pt idx="41">
                  <c:v>1884096707.3778319</c:v>
                </c:pt>
                <c:pt idx="42">
                  <c:v>1929769640.3977873</c:v>
                </c:pt>
                <c:pt idx="43">
                  <c:v>1975429209.360182</c:v>
                </c:pt>
                <c:pt idx="44">
                  <c:v>2021075414.2650163</c:v>
                </c:pt>
                <c:pt idx="45">
                  <c:v>2066708255.1122894</c:v>
                </c:pt>
                <c:pt idx="46">
                  <c:v>2112327731.9020021</c:v>
                </c:pt>
                <c:pt idx="47">
                  <c:v>2157933844.6341548</c:v>
                </c:pt>
                <c:pt idx="48">
                  <c:v>2203526593.3087463</c:v>
                </c:pt>
                <c:pt idx="49">
                  <c:v>2249105977.925777</c:v>
                </c:pt>
                <c:pt idx="50">
                  <c:v>2294671998.4852481</c:v>
                </c:pt>
                <c:pt idx="51">
                  <c:v>2340224654.9871578</c:v>
                </c:pt>
                <c:pt idx="52">
                  <c:v>2385763947.4315066</c:v>
                </c:pt>
                <c:pt idx="53">
                  <c:v>2431289875.8182955</c:v>
                </c:pt>
                <c:pt idx="54">
                  <c:v>2476802440.1475239</c:v>
                </c:pt>
                <c:pt idx="55">
                  <c:v>2522301640.4191918</c:v>
                </c:pt>
                <c:pt idx="56">
                  <c:v>2567787476.6332984</c:v>
                </c:pt>
                <c:pt idx="57">
                  <c:v>2613259948.789845</c:v>
                </c:pt>
                <c:pt idx="58">
                  <c:v>2658719056.8888307</c:v>
                </c:pt>
                <c:pt idx="59">
                  <c:v>2704164800.9302559</c:v>
                </c:pt>
                <c:pt idx="60">
                  <c:v>2749597180.9141207</c:v>
                </c:pt>
                <c:pt idx="61">
                  <c:v>2795016196.8404245</c:v>
                </c:pt>
                <c:pt idx="62">
                  <c:v>2840421848.7091675</c:v>
                </c:pt>
                <c:pt idx="63">
                  <c:v>2885814136.5203505</c:v>
                </c:pt>
                <c:pt idx="64">
                  <c:v>2931193060.273973</c:v>
                </c:pt>
                <c:pt idx="65">
                  <c:v>2976558619.9700351</c:v>
                </c:pt>
                <c:pt idx="66">
                  <c:v>3021910815.6085358</c:v>
                </c:pt>
                <c:pt idx="67">
                  <c:v>3067249647.189476</c:v>
                </c:pt>
                <c:pt idx="68">
                  <c:v>3112575114.7128563</c:v>
                </c:pt>
                <c:pt idx="69">
                  <c:v>3157887218.1786752</c:v>
                </c:pt>
                <c:pt idx="70">
                  <c:v>3203185957.5869341</c:v>
                </c:pt>
                <c:pt idx="71">
                  <c:v>3248471332.9376316</c:v>
                </c:pt>
                <c:pt idx="72">
                  <c:v>3293743344.2307687</c:v>
                </c:pt>
                <c:pt idx="73">
                  <c:v>3339001991.4663467</c:v>
                </c:pt>
                <c:pt idx="74">
                  <c:v>3384247274.6443629</c:v>
                </c:pt>
                <c:pt idx="75">
                  <c:v>3429479193.7648182</c:v>
                </c:pt>
                <c:pt idx="76">
                  <c:v>3474697748.827714</c:v>
                </c:pt>
                <c:pt idx="77">
                  <c:v>3519902939.8330479</c:v>
                </c:pt>
                <c:pt idx="78">
                  <c:v>3565094766.7808223</c:v>
                </c:pt>
                <c:pt idx="79">
                  <c:v>3610273229.6710353</c:v>
                </c:pt>
                <c:pt idx="80">
                  <c:v>3655438328.5036883</c:v>
                </c:pt>
                <c:pt idx="81">
                  <c:v>3700590063.2787809</c:v>
                </c:pt>
                <c:pt idx="82">
                  <c:v>3745728433.9963117</c:v>
                </c:pt>
                <c:pt idx="83">
                  <c:v>3790853440.6562839</c:v>
                </c:pt>
                <c:pt idx="84">
                  <c:v>3835965083.2586937</c:v>
                </c:pt>
                <c:pt idx="85">
                  <c:v>3881063361.8035436</c:v>
                </c:pt>
                <c:pt idx="86">
                  <c:v>3926148276.290833</c:v>
                </c:pt>
                <c:pt idx="87">
                  <c:v>3971219826.720561</c:v>
                </c:pt>
                <c:pt idx="88">
                  <c:v>4016278013.09273</c:v>
                </c:pt>
                <c:pt idx="89">
                  <c:v>4061322835.4073372</c:v>
                </c:pt>
                <c:pt idx="90">
                  <c:v>4106354293.6643839</c:v>
                </c:pt>
                <c:pt idx="91">
                  <c:v>4151372387.8638701</c:v>
                </c:pt>
                <c:pt idx="92">
                  <c:v>4196377118.0057955</c:v>
                </c:pt>
                <c:pt idx="93">
                  <c:v>4241368484.0901618</c:v>
                </c:pt>
                <c:pt idx="94">
                  <c:v>4286346486.1169662</c:v>
                </c:pt>
                <c:pt idx="95">
                  <c:v>4331311124.0862103</c:v>
                </c:pt>
                <c:pt idx="96">
                  <c:v>4376262397.9978933</c:v>
                </c:pt>
                <c:pt idx="97">
                  <c:v>4421200307.8520164</c:v>
                </c:pt>
                <c:pt idx="98">
                  <c:v>4466124853.6485777</c:v>
                </c:pt>
                <c:pt idx="99">
                  <c:v>4511036035.3875799</c:v>
                </c:pt>
                <c:pt idx="100">
                  <c:v>4555933853.0690203</c:v>
                </c:pt>
                <c:pt idx="101">
                  <c:v>4600818306.6929007</c:v>
                </c:pt>
                <c:pt idx="102">
                  <c:v>4645689396.2592201</c:v>
                </c:pt>
                <c:pt idx="103">
                  <c:v>4690547121.7679806</c:v>
                </c:pt>
                <c:pt idx="104">
                  <c:v>4735391483.2191782</c:v>
                </c:pt>
                <c:pt idx="105">
                  <c:v>4780222480.6128168</c:v>
                </c:pt>
                <c:pt idx="106">
                  <c:v>4825040113.9488935</c:v>
                </c:pt>
                <c:pt idx="107">
                  <c:v>4869844383.2274103</c:v>
                </c:pt>
                <c:pt idx="108">
                  <c:v>4914635288.4483671</c:v>
                </c:pt>
                <c:pt idx="109">
                  <c:v>4959412829.611763</c:v>
                </c:pt>
                <c:pt idx="110">
                  <c:v>5004177006.717597</c:v>
                </c:pt>
                <c:pt idx="111">
                  <c:v>5048927819.765872</c:v>
                </c:pt>
                <c:pt idx="112">
                  <c:v>5093665268.756587</c:v>
                </c:pt>
                <c:pt idx="113">
                  <c:v>5138389353.6897402</c:v>
                </c:pt>
                <c:pt idx="114">
                  <c:v>5183100074.5653324</c:v>
                </c:pt>
                <c:pt idx="115">
                  <c:v>5227797431.3833637</c:v>
                </c:pt>
                <c:pt idx="116">
                  <c:v>5272481424.143836</c:v>
                </c:pt>
                <c:pt idx="117">
                  <c:v>5317152052.8467474</c:v>
                </c:pt>
                <c:pt idx="118">
                  <c:v>5361809317.4920979</c:v>
                </c:pt>
                <c:pt idx="119">
                  <c:v>5406453218.0798864</c:v>
                </c:pt>
                <c:pt idx="120">
                  <c:v>5451083754.6101179</c:v>
                </c:pt>
                <c:pt idx="121">
                  <c:v>5314799978.7160826</c:v>
                </c:pt>
                <c:pt idx="122">
                  <c:v>5178502838.7644892</c:v>
                </c:pt>
                <c:pt idx="123">
                  <c:v>5042192334.7553349</c:v>
                </c:pt>
                <c:pt idx="124">
                  <c:v>4905868466.6886196</c:v>
                </c:pt>
                <c:pt idx="125">
                  <c:v>4769531234.5643444</c:v>
                </c:pt>
                <c:pt idx="126">
                  <c:v>4633180638.3825073</c:v>
                </c:pt>
                <c:pt idx="127">
                  <c:v>4496816678.1431122</c:v>
                </c:pt>
                <c:pt idx="128">
                  <c:v>4360439353.8461542</c:v>
                </c:pt>
                <c:pt idx="129">
                  <c:v>4224048665.4916358</c:v>
                </c:pt>
                <c:pt idx="130">
                  <c:v>4087644613.0795588</c:v>
                </c:pt>
                <c:pt idx="131">
                  <c:v>3951227196.6099186</c:v>
                </c:pt>
                <c:pt idx="132">
                  <c:v>3814796416.0827198</c:v>
                </c:pt>
                <c:pt idx="133">
                  <c:v>3678352271.4979591</c:v>
                </c:pt>
                <c:pt idx="134">
                  <c:v>3541894762.8556385</c:v>
                </c:pt>
                <c:pt idx="135">
                  <c:v>3405423890.1557555</c:v>
                </c:pt>
                <c:pt idx="136">
                  <c:v>3268939653.398315</c:v>
                </c:pt>
                <c:pt idx="137">
                  <c:v>3132442052.5833111</c:v>
                </c:pt>
                <c:pt idx="138">
                  <c:v>2995931087.7107482</c:v>
                </c:pt>
                <c:pt idx="139">
                  <c:v>2859406758.7806239</c:v>
                </c:pt>
                <c:pt idx="140">
                  <c:v>2722869065.7929397</c:v>
                </c:pt>
                <c:pt idx="141">
                  <c:v>2586318008.7476954</c:v>
                </c:pt>
                <c:pt idx="142">
                  <c:v>2449753587.6448898</c:v>
                </c:pt>
                <c:pt idx="143">
                  <c:v>2313175802.4845238</c:v>
                </c:pt>
                <c:pt idx="144">
                  <c:v>2176584653.2665968</c:v>
                </c:pt>
                <c:pt idx="145">
                  <c:v>2039980139.9911091</c:v>
                </c:pt>
                <c:pt idx="146">
                  <c:v>1903362262.6580617</c:v>
                </c:pt>
                <c:pt idx="147">
                  <c:v>1766731021.2674532</c:v>
                </c:pt>
                <c:pt idx="148">
                  <c:v>1630086415.8192844</c:v>
                </c:pt>
                <c:pt idx="149">
                  <c:v>1493428446.3135545</c:v>
                </c:pt>
                <c:pt idx="150">
                  <c:v>1356757112.7502635</c:v>
                </c:pt>
                <c:pt idx="151">
                  <c:v>1220072415.1294138</c:v>
                </c:pt>
                <c:pt idx="152">
                  <c:v>1083374353.4510016</c:v>
                </c:pt>
                <c:pt idx="153">
                  <c:v>946662927.71502972</c:v>
                </c:pt>
                <c:pt idx="154">
                  <c:v>809938137.92149639</c:v>
                </c:pt>
                <c:pt idx="155">
                  <c:v>673199984.07040334</c:v>
                </c:pt>
                <c:pt idx="156">
                  <c:v>536448466.16175044</c:v>
                </c:pt>
                <c:pt idx="157">
                  <c:v>399683584.1955362</c:v>
                </c:pt>
                <c:pt idx="158">
                  <c:v>262905338.1717608</c:v>
                </c:pt>
                <c:pt idx="159">
                  <c:v>126113728.09042414</c:v>
                </c:pt>
                <c:pt idx="160">
                  <c:v>-10691246.04847235</c:v>
                </c:pt>
                <c:pt idx="161">
                  <c:v>-10163365.774827218</c:v>
                </c:pt>
                <c:pt idx="162">
                  <c:v>-9648849.5587446857</c:v>
                </c:pt>
                <c:pt idx="163">
                  <c:v>-9147697.4002233818</c:v>
                </c:pt>
                <c:pt idx="164">
                  <c:v>-8659909.2992619313</c:v>
                </c:pt>
                <c:pt idx="165">
                  <c:v>-8185485.2558603343</c:v>
                </c:pt>
                <c:pt idx="166">
                  <c:v>-7724425.2700199652</c:v>
                </c:pt>
                <c:pt idx="167">
                  <c:v>-7276729.3417408224</c:v>
                </c:pt>
                <c:pt idx="168">
                  <c:v>-6842397.4710215349</c:v>
                </c:pt>
                <c:pt idx="169">
                  <c:v>-6421429.6578634745</c:v>
                </c:pt>
                <c:pt idx="170">
                  <c:v>-6013825.9022638937</c:v>
                </c:pt>
                <c:pt idx="171">
                  <c:v>-5619586.2042269148</c:v>
                </c:pt>
                <c:pt idx="172">
                  <c:v>-5238710.563751163</c:v>
                </c:pt>
                <c:pt idx="173">
                  <c:v>-4871198.9808352655</c:v>
                </c:pt>
                <c:pt idx="174">
                  <c:v>-4517051.4554792214</c:v>
                </c:pt>
                <c:pt idx="175">
                  <c:v>-4176267.9876830303</c:v>
                </c:pt>
                <c:pt idx="176">
                  <c:v>-3848848.5774494414</c:v>
                </c:pt>
                <c:pt idx="177">
                  <c:v>-3534793.2247757064</c:v>
                </c:pt>
                <c:pt idx="178">
                  <c:v>-3234101.9296618248</c:v>
                </c:pt>
                <c:pt idx="179">
                  <c:v>-2946774.6921091704</c:v>
                </c:pt>
                <c:pt idx="180">
                  <c:v>-2672811.5121163703</c:v>
                </c:pt>
                <c:pt idx="181">
                  <c:v>-2412212.3896847973</c:v>
                </c:pt>
                <c:pt idx="182">
                  <c:v>-2164977.3248144523</c:v>
                </c:pt>
                <c:pt idx="183">
                  <c:v>-1931106.3175053345</c:v>
                </c:pt>
                <c:pt idx="184">
                  <c:v>-1710599.3677546969</c:v>
                </c:pt>
                <c:pt idx="185">
                  <c:v>-1503456.4755652866</c:v>
                </c:pt>
                <c:pt idx="186">
                  <c:v>-1309677.6409371039</c:v>
                </c:pt>
                <c:pt idx="187">
                  <c:v>-1129262.8638687748</c:v>
                </c:pt>
                <c:pt idx="188">
                  <c:v>-962212.14436167339</c:v>
                </c:pt>
                <c:pt idx="189">
                  <c:v>-808525.48241717357</c:v>
                </c:pt>
                <c:pt idx="190">
                  <c:v>-668202.8780284056</c:v>
                </c:pt>
                <c:pt idx="191">
                  <c:v>-541244.33120361308</c:v>
                </c:pt>
                <c:pt idx="192">
                  <c:v>-427649.84193730028</c:v>
                </c:pt>
                <c:pt idx="193">
                  <c:v>-327419.41023496294</c:v>
                </c:pt>
                <c:pt idx="194">
                  <c:v>-240553.03609110531</c:v>
                </c:pt>
                <c:pt idx="195">
                  <c:v>-167050.71950847533</c:v>
                </c:pt>
                <c:pt idx="196">
                  <c:v>-106912.46048432507</c:v>
                </c:pt>
                <c:pt idx="197">
                  <c:v>-60138.259021402409</c:v>
                </c:pt>
                <c:pt idx="198">
                  <c:v>-26728.115119707345</c:v>
                </c:pt>
                <c:pt idx="199">
                  <c:v>-6682.0287819877185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</c:v>
                </c:pt>
                <c:pt idx="1">
                  <c:v>45225237.091675453</c:v>
                </c:pt>
                <c:pt idx="2">
                  <c:v>90450474.183350906</c:v>
                </c:pt>
                <c:pt idx="3">
                  <c:v>135675711.27502632</c:v>
                </c:pt>
                <c:pt idx="4">
                  <c:v>180900948.36670181</c:v>
                </c:pt>
                <c:pt idx="5">
                  <c:v>226126185.45837721</c:v>
                </c:pt>
                <c:pt idx="6">
                  <c:v>271351422.55005264</c:v>
                </c:pt>
                <c:pt idx="7">
                  <c:v>316576659.64172816</c:v>
                </c:pt>
                <c:pt idx="8">
                  <c:v>361801896.73340362</c:v>
                </c:pt>
                <c:pt idx="9">
                  <c:v>407027133.82507902</c:v>
                </c:pt>
                <c:pt idx="10">
                  <c:v>452252370.91675442</c:v>
                </c:pt>
                <c:pt idx="11">
                  <c:v>497477608.00842988</c:v>
                </c:pt>
                <c:pt idx="12">
                  <c:v>542702845.10010529</c:v>
                </c:pt>
                <c:pt idx="13">
                  <c:v>587928082.19178081</c:v>
                </c:pt>
                <c:pt idx="14">
                  <c:v>633153319.28345633</c:v>
                </c:pt>
                <c:pt idx="15">
                  <c:v>678378556.37513173</c:v>
                </c:pt>
                <c:pt idx="16">
                  <c:v>723603793.46680725</c:v>
                </c:pt>
                <c:pt idx="17">
                  <c:v>768829030.55848265</c:v>
                </c:pt>
                <c:pt idx="18">
                  <c:v>814054267.65015805</c:v>
                </c:pt>
                <c:pt idx="19">
                  <c:v>859279504.74183345</c:v>
                </c:pt>
                <c:pt idx="20">
                  <c:v>904504741.83350885</c:v>
                </c:pt>
                <c:pt idx="21">
                  <c:v>949729978.92518437</c:v>
                </c:pt>
                <c:pt idx="22">
                  <c:v>994955216.01685977</c:v>
                </c:pt>
                <c:pt idx="23">
                  <c:v>1040180453.1085352</c:v>
                </c:pt>
                <c:pt idx="24">
                  <c:v>1085405690.2002106</c:v>
                </c:pt>
                <c:pt idx="25">
                  <c:v>1130630927.2918861</c:v>
                </c:pt>
                <c:pt idx="26">
                  <c:v>1175856164.3835616</c:v>
                </c:pt>
                <c:pt idx="27">
                  <c:v>1221081401.4752371</c:v>
                </c:pt>
                <c:pt idx="28">
                  <c:v>1266306638.5669127</c:v>
                </c:pt>
                <c:pt idx="29">
                  <c:v>1311531875.6585882</c:v>
                </c:pt>
                <c:pt idx="30">
                  <c:v>1356757112.7502635</c:v>
                </c:pt>
                <c:pt idx="31">
                  <c:v>1401982349.841939</c:v>
                </c:pt>
                <c:pt idx="32">
                  <c:v>1447207586.9336145</c:v>
                </c:pt>
                <c:pt idx="33">
                  <c:v>1492432824.0252898</c:v>
                </c:pt>
                <c:pt idx="34">
                  <c:v>1537658061.1169653</c:v>
                </c:pt>
                <c:pt idx="35">
                  <c:v>1582883298.2086408</c:v>
                </c:pt>
                <c:pt idx="36">
                  <c:v>1628108535.3003161</c:v>
                </c:pt>
                <c:pt idx="37">
                  <c:v>1673333772.3919914</c:v>
                </c:pt>
                <c:pt idx="38">
                  <c:v>1718559009.4836669</c:v>
                </c:pt>
                <c:pt idx="39">
                  <c:v>1763784246.5753424</c:v>
                </c:pt>
                <c:pt idx="40">
                  <c:v>1809009483.6670177</c:v>
                </c:pt>
                <c:pt idx="41">
                  <c:v>1854234720.7586932</c:v>
                </c:pt>
                <c:pt idx="42">
                  <c:v>1899459957.8503687</c:v>
                </c:pt>
                <c:pt idx="43">
                  <c:v>1944685194.942044</c:v>
                </c:pt>
                <c:pt idx="44">
                  <c:v>1989910432.0337195</c:v>
                </c:pt>
                <c:pt idx="45">
                  <c:v>2035135669.1253951</c:v>
                </c:pt>
                <c:pt idx="46">
                  <c:v>2080360906.2170703</c:v>
                </c:pt>
                <c:pt idx="47">
                  <c:v>2125586143.3087459</c:v>
                </c:pt>
                <c:pt idx="48">
                  <c:v>2170811380.4004211</c:v>
                </c:pt>
                <c:pt idx="49">
                  <c:v>2216036617.4920969</c:v>
                </c:pt>
                <c:pt idx="50">
                  <c:v>2261261854.5837722</c:v>
                </c:pt>
                <c:pt idx="51">
                  <c:v>2306487091.6754475</c:v>
                </c:pt>
                <c:pt idx="52">
                  <c:v>2351712328.7671232</c:v>
                </c:pt>
                <c:pt idx="53">
                  <c:v>2396937565.858799</c:v>
                </c:pt>
                <c:pt idx="54">
                  <c:v>2442162802.9504743</c:v>
                </c:pt>
                <c:pt idx="55">
                  <c:v>2487388040.04215</c:v>
                </c:pt>
                <c:pt idx="56">
                  <c:v>2532613277.1338253</c:v>
                </c:pt>
                <c:pt idx="57">
                  <c:v>2577838514.2255006</c:v>
                </c:pt>
                <c:pt idx="58">
                  <c:v>2623063751.3171763</c:v>
                </c:pt>
                <c:pt idx="59">
                  <c:v>2668288988.4088516</c:v>
                </c:pt>
                <c:pt idx="60">
                  <c:v>2713514225.5005269</c:v>
                </c:pt>
                <c:pt idx="61">
                  <c:v>2758739462.5922027</c:v>
                </c:pt>
                <c:pt idx="62">
                  <c:v>2803964699.6838779</c:v>
                </c:pt>
                <c:pt idx="63">
                  <c:v>2849189936.7755532</c:v>
                </c:pt>
                <c:pt idx="64">
                  <c:v>2894415173.867229</c:v>
                </c:pt>
                <c:pt idx="65">
                  <c:v>2939640410.9589043</c:v>
                </c:pt>
                <c:pt idx="66">
                  <c:v>2984865648.0505795</c:v>
                </c:pt>
                <c:pt idx="67">
                  <c:v>3030090885.1422553</c:v>
                </c:pt>
                <c:pt idx="68">
                  <c:v>3075316122.2339306</c:v>
                </c:pt>
                <c:pt idx="69">
                  <c:v>3120541359.3256059</c:v>
                </c:pt>
                <c:pt idx="70">
                  <c:v>3165766596.4172816</c:v>
                </c:pt>
                <c:pt idx="71">
                  <c:v>3210991833.5089569</c:v>
                </c:pt>
                <c:pt idx="72">
                  <c:v>3256217070.6006322</c:v>
                </c:pt>
                <c:pt idx="73">
                  <c:v>3301442307.6923079</c:v>
                </c:pt>
                <c:pt idx="74">
                  <c:v>3346667544.7839828</c:v>
                </c:pt>
                <c:pt idx="75">
                  <c:v>3391892781.8756585</c:v>
                </c:pt>
                <c:pt idx="76">
                  <c:v>3437118018.9673338</c:v>
                </c:pt>
                <c:pt idx="77">
                  <c:v>3482343256.0590096</c:v>
                </c:pt>
                <c:pt idx="78">
                  <c:v>3527568493.1506848</c:v>
                </c:pt>
                <c:pt idx="79">
                  <c:v>3572793730.2423606</c:v>
                </c:pt>
                <c:pt idx="80">
                  <c:v>3618018967.3340354</c:v>
                </c:pt>
                <c:pt idx="81">
                  <c:v>3663244204.4257112</c:v>
                </c:pt>
                <c:pt idx="82">
                  <c:v>3708469441.5173864</c:v>
                </c:pt>
                <c:pt idx="83">
                  <c:v>3753694678.6090622</c:v>
                </c:pt>
                <c:pt idx="84">
                  <c:v>3798919915.7007375</c:v>
                </c:pt>
                <c:pt idx="85">
                  <c:v>3844145152.7924132</c:v>
                </c:pt>
                <c:pt idx="86">
                  <c:v>3889370389.884088</c:v>
                </c:pt>
                <c:pt idx="87">
                  <c:v>3934595626.9757638</c:v>
                </c:pt>
                <c:pt idx="88">
                  <c:v>3979820864.0674391</c:v>
                </c:pt>
                <c:pt idx="89">
                  <c:v>4025046101.1591148</c:v>
                </c:pt>
                <c:pt idx="90">
                  <c:v>4070271338.2507901</c:v>
                </c:pt>
                <c:pt idx="91">
                  <c:v>4115496575.3424659</c:v>
                </c:pt>
                <c:pt idx="92">
                  <c:v>4160721812.4341407</c:v>
                </c:pt>
                <c:pt idx="93">
                  <c:v>4205947049.5258169</c:v>
                </c:pt>
                <c:pt idx="94">
                  <c:v>4251172286.6174917</c:v>
                </c:pt>
                <c:pt idx="95">
                  <c:v>4296397523.7091675</c:v>
                </c:pt>
                <c:pt idx="96">
                  <c:v>4341622760.8008423</c:v>
                </c:pt>
                <c:pt idx="97">
                  <c:v>4386847997.892518</c:v>
                </c:pt>
                <c:pt idx="98">
                  <c:v>4432073234.9841938</c:v>
                </c:pt>
                <c:pt idx="99">
                  <c:v>4477298472.0758696</c:v>
                </c:pt>
                <c:pt idx="100">
                  <c:v>4522523709.1675444</c:v>
                </c:pt>
                <c:pt idx="101">
                  <c:v>4567748946.2592201</c:v>
                </c:pt>
                <c:pt idx="102">
                  <c:v>4612974183.3508949</c:v>
                </c:pt>
                <c:pt idx="103">
                  <c:v>4658199420.4425707</c:v>
                </c:pt>
                <c:pt idx="104">
                  <c:v>4703424657.5342464</c:v>
                </c:pt>
                <c:pt idx="105">
                  <c:v>4748649894.6259222</c:v>
                </c:pt>
                <c:pt idx="106">
                  <c:v>4793875131.717598</c:v>
                </c:pt>
                <c:pt idx="107">
                  <c:v>4839100368.8092728</c:v>
                </c:pt>
                <c:pt idx="108">
                  <c:v>4884325605.9009485</c:v>
                </c:pt>
                <c:pt idx="109">
                  <c:v>4929550842.9926233</c:v>
                </c:pt>
                <c:pt idx="110">
                  <c:v>4974776080.0843</c:v>
                </c:pt>
                <c:pt idx="111">
                  <c:v>5020001317.1759748</c:v>
                </c:pt>
                <c:pt idx="112">
                  <c:v>5065226554.2676506</c:v>
                </c:pt>
                <c:pt idx="113">
                  <c:v>5110451791.3593254</c:v>
                </c:pt>
                <c:pt idx="114">
                  <c:v>5155677028.4510012</c:v>
                </c:pt>
                <c:pt idx="115">
                  <c:v>5200902265.5426769</c:v>
                </c:pt>
                <c:pt idx="116">
                  <c:v>5246127502.6343527</c:v>
                </c:pt>
                <c:pt idx="117">
                  <c:v>5291352739.7260275</c:v>
                </c:pt>
                <c:pt idx="118">
                  <c:v>5336577976.8177032</c:v>
                </c:pt>
                <c:pt idx="119">
                  <c:v>5381803213.9093781</c:v>
                </c:pt>
                <c:pt idx="120">
                  <c:v>5427028451.0010538</c:v>
                </c:pt>
                <c:pt idx="121">
                  <c:v>5291352739.7260275</c:v>
                </c:pt>
                <c:pt idx="122">
                  <c:v>5155677028.4510012</c:v>
                </c:pt>
                <c:pt idx="123">
                  <c:v>5020001317.1759748</c:v>
                </c:pt>
                <c:pt idx="124">
                  <c:v>4884325605.9009485</c:v>
                </c:pt>
                <c:pt idx="125">
                  <c:v>4748649894.6259222</c:v>
                </c:pt>
                <c:pt idx="126">
                  <c:v>4612974183.3508949</c:v>
                </c:pt>
                <c:pt idx="127">
                  <c:v>4477298472.0758696</c:v>
                </c:pt>
                <c:pt idx="128">
                  <c:v>4341622760.8008423</c:v>
                </c:pt>
                <c:pt idx="129">
                  <c:v>4205947049.5258169</c:v>
                </c:pt>
                <c:pt idx="130">
                  <c:v>4070271338.2507901</c:v>
                </c:pt>
                <c:pt idx="131">
                  <c:v>3934595626.9757638</c:v>
                </c:pt>
                <c:pt idx="132">
                  <c:v>3798919915.7007375</c:v>
                </c:pt>
                <c:pt idx="133">
                  <c:v>3663244204.4257112</c:v>
                </c:pt>
                <c:pt idx="134">
                  <c:v>3527568493.1506848</c:v>
                </c:pt>
                <c:pt idx="135">
                  <c:v>3391892781.8756585</c:v>
                </c:pt>
                <c:pt idx="136">
                  <c:v>3256217070.6006322</c:v>
                </c:pt>
                <c:pt idx="137">
                  <c:v>3120541359.3256059</c:v>
                </c:pt>
                <c:pt idx="138">
                  <c:v>2984865648.0505795</c:v>
                </c:pt>
                <c:pt idx="139">
                  <c:v>2849189936.7755532</c:v>
                </c:pt>
                <c:pt idx="140">
                  <c:v>2713514225.5005269</c:v>
                </c:pt>
                <c:pt idx="141">
                  <c:v>2577838514.2255006</c:v>
                </c:pt>
                <c:pt idx="142">
                  <c:v>2442162802.9504743</c:v>
                </c:pt>
                <c:pt idx="143">
                  <c:v>2306487091.6754475</c:v>
                </c:pt>
                <c:pt idx="144">
                  <c:v>2170811380.4004211</c:v>
                </c:pt>
                <c:pt idx="145">
                  <c:v>2035135669.1253951</c:v>
                </c:pt>
                <c:pt idx="146">
                  <c:v>1899459957.8503687</c:v>
                </c:pt>
                <c:pt idx="147">
                  <c:v>1763784246.5753424</c:v>
                </c:pt>
                <c:pt idx="148">
                  <c:v>1628108535.3003161</c:v>
                </c:pt>
                <c:pt idx="149">
                  <c:v>1492432824.0252898</c:v>
                </c:pt>
                <c:pt idx="150">
                  <c:v>1356757112.7502635</c:v>
                </c:pt>
                <c:pt idx="151">
                  <c:v>1221081401.4752371</c:v>
                </c:pt>
                <c:pt idx="152">
                  <c:v>1085405690.2002106</c:v>
                </c:pt>
                <c:pt idx="153">
                  <c:v>949729978.92518437</c:v>
                </c:pt>
                <c:pt idx="154">
                  <c:v>814054267.65015805</c:v>
                </c:pt>
                <c:pt idx="155">
                  <c:v>678378556.37513173</c:v>
                </c:pt>
                <c:pt idx="156">
                  <c:v>542702845.10010529</c:v>
                </c:pt>
                <c:pt idx="157">
                  <c:v>407027133.82507902</c:v>
                </c:pt>
                <c:pt idx="158">
                  <c:v>271351422.55005264</c:v>
                </c:pt>
                <c:pt idx="159">
                  <c:v>135675711.27502632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5360"/>
        <c:axId val="128096896"/>
      </c:lineChart>
      <c:catAx>
        <c:axId val="12809536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6896"/>
        <c:crosses val="autoZero"/>
        <c:auto val="1"/>
        <c:lblAlgn val="ctr"/>
        <c:lblOffset val="100"/>
        <c:noMultiLvlLbl val="0"/>
      </c:catAx>
      <c:valAx>
        <c:axId val="1280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197824414.84063748</c:v>
                </c:pt>
                <c:pt idx="1">
                  <c:v>244045274.22057688</c:v>
                </c:pt>
                <c:pt idx="2">
                  <c:v>290252769.5429557</c:v>
                </c:pt>
                <c:pt idx="3">
                  <c:v>336446900.80777395</c:v>
                </c:pt>
                <c:pt idx="4">
                  <c:v>382627668.01503158</c:v>
                </c:pt>
                <c:pt idx="5">
                  <c:v>428795071.16472864</c:v>
                </c:pt>
                <c:pt idx="6">
                  <c:v>474949110.25686514</c:v>
                </c:pt>
                <c:pt idx="7">
                  <c:v>521089785.29144096</c:v>
                </c:pt>
                <c:pt idx="8">
                  <c:v>567217096.26845622</c:v>
                </c:pt>
                <c:pt idx="9">
                  <c:v>613331043.18791091</c:v>
                </c:pt>
                <c:pt idx="10">
                  <c:v>659431626.04980493</c:v>
                </c:pt>
                <c:pt idx="11">
                  <c:v>705518844.85413861</c:v>
                </c:pt>
                <c:pt idx="12">
                  <c:v>751592699.6009115</c:v>
                </c:pt>
                <c:pt idx="13">
                  <c:v>797653190.29012382</c:v>
                </c:pt>
                <c:pt idx="14">
                  <c:v>843700316.92177558</c:v>
                </c:pt>
                <c:pt idx="15">
                  <c:v>889734079.49586666</c:v>
                </c:pt>
                <c:pt idx="16">
                  <c:v>935754478.01239717</c:v>
                </c:pt>
                <c:pt idx="17">
                  <c:v>981761512.47136724</c:v>
                </c:pt>
                <c:pt idx="18">
                  <c:v>1027755182.8727766</c:v>
                </c:pt>
                <c:pt idx="19">
                  <c:v>1073735489.2166255</c:v>
                </c:pt>
                <c:pt idx="20">
                  <c:v>1119702431.5029135</c:v>
                </c:pt>
                <c:pt idx="21">
                  <c:v>1165656009.7316411</c:v>
                </c:pt>
                <c:pt idx="22">
                  <c:v>1211596223.9028084</c:v>
                </c:pt>
                <c:pt idx="23">
                  <c:v>1257523074.0164149</c:v>
                </c:pt>
                <c:pt idx="24">
                  <c:v>1303436560.0724607</c:v>
                </c:pt>
                <c:pt idx="25">
                  <c:v>1349336682.0709457</c:v>
                </c:pt>
                <c:pt idx="26">
                  <c:v>1395223440.0118704</c:v>
                </c:pt>
                <c:pt idx="27">
                  <c:v>1441096833.8952346</c:v>
                </c:pt>
                <c:pt idx="28">
                  <c:v>1486956863.7210381</c:v>
                </c:pt>
                <c:pt idx="29">
                  <c:v>1532803529.4892807</c:v>
                </c:pt>
                <c:pt idx="30">
                  <c:v>1578636831.1999631</c:v>
                </c:pt>
                <c:pt idx="31">
                  <c:v>1624456768.8530848</c:v>
                </c:pt>
                <c:pt idx="32">
                  <c:v>1670263342.4486461</c:v>
                </c:pt>
                <c:pt idx="33">
                  <c:v>1716056551.9866467</c:v>
                </c:pt>
                <c:pt idx="34">
                  <c:v>1761836397.4670866</c:v>
                </c:pt>
                <c:pt idx="35">
                  <c:v>1807602878.8899658</c:v>
                </c:pt>
                <c:pt idx="36">
                  <c:v>1853355996.2552845</c:v>
                </c:pt>
                <c:pt idx="37">
                  <c:v>1899095749.5630424</c:v>
                </c:pt>
                <c:pt idx="38">
                  <c:v>1944822138.8132405</c:v>
                </c:pt>
                <c:pt idx="39">
                  <c:v>1990535164.0058773</c:v>
                </c:pt>
                <c:pt idx="40">
                  <c:v>2036234825.1409538</c:v>
                </c:pt>
                <c:pt idx="41">
                  <c:v>2081921122.2184694</c:v>
                </c:pt>
                <c:pt idx="42">
                  <c:v>2127594055.2384248</c:v>
                </c:pt>
                <c:pt idx="43">
                  <c:v>2173253624.2008195</c:v>
                </c:pt>
                <c:pt idx="44">
                  <c:v>2218899829.1056538</c:v>
                </c:pt>
                <c:pt idx="45">
                  <c:v>2264532669.9529271</c:v>
                </c:pt>
                <c:pt idx="46">
                  <c:v>2310152146.7426395</c:v>
                </c:pt>
                <c:pt idx="47">
                  <c:v>2355758259.4747925</c:v>
                </c:pt>
                <c:pt idx="48">
                  <c:v>2401351008.149384</c:v>
                </c:pt>
                <c:pt idx="49">
                  <c:v>2446930392.7664146</c:v>
                </c:pt>
                <c:pt idx="50">
                  <c:v>2492496413.3258858</c:v>
                </c:pt>
                <c:pt idx="51">
                  <c:v>2538049069.8277955</c:v>
                </c:pt>
                <c:pt idx="52">
                  <c:v>2583588362.2721443</c:v>
                </c:pt>
                <c:pt idx="53">
                  <c:v>2629114290.6589332</c:v>
                </c:pt>
                <c:pt idx="54">
                  <c:v>2674626854.9881616</c:v>
                </c:pt>
                <c:pt idx="55">
                  <c:v>2720126055.2598295</c:v>
                </c:pt>
                <c:pt idx="56">
                  <c:v>2765611891.4739361</c:v>
                </c:pt>
                <c:pt idx="57">
                  <c:v>2811084363.6304827</c:v>
                </c:pt>
                <c:pt idx="58">
                  <c:v>2856543471.7294683</c:v>
                </c:pt>
                <c:pt idx="59">
                  <c:v>2901989215.7708936</c:v>
                </c:pt>
                <c:pt idx="60">
                  <c:v>2947421595.7547584</c:v>
                </c:pt>
                <c:pt idx="61">
                  <c:v>2992840611.6810622</c:v>
                </c:pt>
                <c:pt idx="62">
                  <c:v>3038246263.5498052</c:v>
                </c:pt>
                <c:pt idx="63">
                  <c:v>3083638551.3609881</c:v>
                </c:pt>
                <c:pt idx="64">
                  <c:v>3129017475.1146107</c:v>
                </c:pt>
                <c:pt idx="65">
                  <c:v>3174383034.8106728</c:v>
                </c:pt>
                <c:pt idx="66">
                  <c:v>3219735230.4491735</c:v>
                </c:pt>
                <c:pt idx="67">
                  <c:v>3265074062.0301137</c:v>
                </c:pt>
                <c:pt idx="68">
                  <c:v>3310399529.553494</c:v>
                </c:pt>
                <c:pt idx="69">
                  <c:v>3355711633.0193129</c:v>
                </c:pt>
                <c:pt idx="70">
                  <c:v>3401010372.4275718</c:v>
                </c:pt>
                <c:pt idx="71">
                  <c:v>3446295747.7782693</c:v>
                </c:pt>
                <c:pt idx="72">
                  <c:v>3491567759.0714064</c:v>
                </c:pt>
                <c:pt idx="73">
                  <c:v>3536826406.3069844</c:v>
                </c:pt>
                <c:pt idx="74">
                  <c:v>3582071689.4850006</c:v>
                </c:pt>
                <c:pt idx="75">
                  <c:v>3627303608.6054559</c:v>
                </c:pt>
                <c:pt idx="76">
                  <c:v>3672522163.6683517</c:v>
                </c:pt>
                <c:pt idx="77">
                  <c:v>3717727354.6736856</c:v>
                </c:pt>
                <c:pt idx="78">
                  <c:v>3762919181.62146</c:v>
                </c:pt>
                <c:pt idx="79">
                  <c:v>3808097644.511673</c:v>
                </c:pt>
                <c:pt idx="80">
                  <c:v>3853262743.344326</c:v>
                </c:pt>
                <c:pt idx="81">
                  <c:v>3898414478.1194186</c:v>
                </c:pt>
                <c:pt idx="82">
                  <c:v>3943552848.8369493</c:v>
                </c:pt>
                <c:pt idx="83">
                  <c:v>3988677855.4969215</c:v>
                </c:pt>
                <c:pt idx="84">
                  <c:v>4033789498.0993314</c:v>
                </c:pt>
                <c:pt idx="85">
                  <c:v>4078887776.6441813</c:v>
                </c:pt>
                <c:pt idx="86">
                  <c:v>4123972691.1314707</c:v>
                </c:pt>
                <c:pt idx="87">
                  <c:v>4169044241.5611987</c:v>
                </c:pt>
                <c:pt idx="88">
                  <c:v>4214102427.9333677</c:v>
                </c:pt>
                <c:pt idx="89">
                  <c:v>4259147250.2479749</c:v>
                </c:pt>
                <c:pt idx="90">
                  <c:v>4304178708.5050211</c:v>
                </c:pt>
                <c:pt idx="91">
                  <c:v>4349196802.7045078</c:v>
                </c:pt>
                <c:pt idx="92">
                  <c:v>4394201532.8464327</c:v>
                </c:pt>
                <c:pt idx="93">
                  <c:v>4439192898.9307995</c:v>
                </c:pt>
                <c:pt idx="94">
                  <c:v>4484170900.9576035</c:v>
                </c:pt>
                <c:pt idx="95">
                  <c:v>4529135538.9268475</c:v>
                </c:pt>
                <c:pt idx="96">
                  <c:v>4574086812.8385305</c:v>
                </c:pt>
                <c:pt idx="97">
                  <c:v>4619024722.6926537</c:v>
                </c:pt>
                <c:pt idx="98">
                  <c:v>4663949268.4892149</c:v>
                </c:pt>
                <c:pt idx="99">
                  <c:v>4708860450.2282171</c:v>
                </c:pt>
                <c:pt idx="100">
                  <c:v>4753758267.9096575</c:v>
                </c:pt>
                <c:pt idx="101">
                  <c:v>4798642721.5335379</c:v>
                </c:pt>
                <c:pt idx="102">
                  <c:v>4843513811.0998573</c:v>
                </c:pt>
                <c:pt idx="103">
                  <c:v>4888371536.6086178</c:v>
                </c:pt>
                <c:pt idx="104">
                  <c:v>4933215898.0598154</c:v>
                </c:pt>
                <c:pt idx="105">
                  <c:v>4978046895.453454</c:v>
                </c:pt>
                <c:pt idx="106">
                  <c:v>5022864528.7895308</c:v>
                </c:pt>
                <c:pt idx="107">
                  <c:v>5067668798.0680475</c:v>
                </c:pt>
                <c:pt idx="108">
                  <c:v>5112459703.2890043</c:v>
                </c:pt>
                <c:pt idx="109">
                  <c:v>5157237244.4524002</c:v>
                </c:pt>
                <c:pt idx="110">
                  <c:v>5202001421.5582342</c:v>
                </c:pt>
                <c:pt idx="111">
                  <c:v>5246752234.6065092</c:v>
                </c:pt>
                <c:pt idx="112">
                  <c:v>5291489683.5972242</c:v>
                </c:pt>
                <c:pt idx="113">
                  <c:v>5336213768.5303774</c:v>
                </c:pt>
                <c:pt idx="114">
                  <c:v>5380924489.4059696</c:v>
                </c:pt>
                <c:pt idx="115">
                  <c:v>5425621846.2240009</c:v>
                </c:pt>
                <c:pt idx="116">
                  <c:v>5470305838.9844732</c:v>
                </c:pt>
                <c:pt idx="117">
                  <c:v>5514976467.6873846</c:v>
                </c:pt>
                <c:pt idx="118">
                  <c:v>5559633732.3327351</c:v>
                </c:pt>
                <c:pt idx="119">
                  <c:v>5604277632.9205236</c:v>
                </c:pt>
                <c:pt idx="120">
                  <c:v>5648908169.4507551</c:v>
                </c:pt>
                <c:pt idx="121">
                  <c:v>5512624393.5567198</c:v>
                </c:pt>
                <c:pt idx="122">
                  <c:v>5376327253.6051264</c:v>
                </c:pt>
                <c:pt idx="123">
                  <c:v>5240016749.5959721</c:v>
                </c:pt>
                <c:pt idx="124">
                  <c:v>5103692881.5292568</c:v>
                </c:pt>
                <c:pt idx="125">
                  <c:v>4967355649.4049816</c:v>
                </c:pt>
                <c:pt idx="126">
                  <c:v>4831005053.2231445</c:v>
                </c:pt>
                <c:pt idx="127">
                  <c:v>4694641092.9837494</c:v>
                </c:pt>
                <c:pt idx="128">
                  <c:v>4558263768.6867914</c:v>
                </c:pt>
                <c:pt idx="129">
                  <c:v>4421873080.3322735</c:v>
                </c:pt>
                <c:pt idx="130">
                  <c:v>4285469027.9201965</c:v>
                </c:pt>
                <c:pt idx="131">
                  <c:v>4149051611.4505563</c:v>
                </c:pt>
                <c:pt idx="132">
                  <c:v>4012620830.9233575</c:v>
                </c:pt>
                <c:pt idx="133">
                  <c:v>3876176686.3385968</c:v>
                </c:pt>
                <c:pt idx="134">
                  <c:v>3739719177.6962762</c:v>
                </c:pt>
                <c:pt idx="135">
                  <c:v>3603248304.9963932</c:v>
                </c:pt>
                <c:pt idx="136">
                  <c:v>3466764068.2389526</c:v>
                </c:pt>
                <c:pt idx="137">
                  <c:v>3330266467.4239488</c:v>
                </c:pt>
                <c:pt idx="138">
                  <c:v>3193755502.5513859</c:v>
                </c:pt>
                <c:pt idx="139">
                  <c:v>3057231173.6212616</c:v>
                </c:pt>
                <c:pt idx="140">
                  <c:v>2920693480.6335773</c:v>
                </c:pt>
                <c:pt idx="141">
                  <c:v>2784142423.5883331</c:v>
                </c:pt>
                <c:pt idx="142">
                  <c:v>2647578002.4855275</c:v>
                </c:pt>
                <c:pt idx="143">
                  <c:v>2511000217.3251615</c:v>
                </c:pt>
                <c:pt idx="144">
                  <c:v>2374409068.1072345</c:v>
                </c:pt>
                <c:pt idx="145">
                  <c:v>2237804554.8317466</c:v>
                </c:pt>
                <c:pt idx="146">
                  <c:v>2101186677.4986992</c:v>
                </c:pt>
                <c:pt idx="147">
                  <c:v>1964555436.1080906</c:v>
                </c:pt>
                <c:pt idx="148">
                  <c:v>1827910830.6599219</c:v>
                </c:pt>
                <c:pt idx="149">
                  <c:v>1691252861.154192</c:v>
                </c:pt>
                <c:pt idx="150">
                  <c:v>1554581527.5909009</c:v>
                </c:pt>
                <c:pt idx="151">
                  <c:v>1417896829.9700513</c:v>
                </c:pt>
                <c:pt idx="152">
                  <c:v>1281198768.2916391</c:v>
                </c:pt>
                <c:pt idx="153">
                  <c:v>1144487342.5556672</c:v>
                </c:pt>
                <c:pt idx="154">
                  <c:v>1007762552.7621338</c:v>
                </c:pt>
                <c:pt idx="155">
                  <c:v>871024398.91104078</c:v>
                </c:pt>
                <c:pt idx="156">
                  <c:v>734272881.00238788</c:v>
                </c:pt>
                <c:pt idx="157">
                  <c:v>597507999.0361737</c:v>
                </c:pt>
                <c:pt idx="158">
                  <c:v>460729753.01239824</c:v>
                </c:pt>
                <c:pt idx="159">
                  <c:v>323938142.93106163</c:v>
                </c:pt>
                <c:pt idx="160">
                  <c:v>10691246.04847235</c:v>
                </c:pt>
                <c:pt idx="161">
                  <c:v>10163365.774827218</c:v>
                </c:pt>
                <c:pt idx="162">
                  <c:v>9648849.5587446857</c:v>
                </c:pt>
                <c:pt idx="163">
                  <c:v>9147697.4002233818</c:v>
                </c:pt>
                <c:pt idx="164">
                  <c:v>8659909.2992619313</c:v>
                </c:pt>
                <c:pt idx="165">
                  <c:v>8185485.2558603343</c:v>
                </c:pt>
                <c:pt idx="166">
                  <c:v>7724425.2700199652</c:v>
                </c:pt>
                <c:pt idx="167">
                  <c:v>7276729.3417408224</c:v>
                </c:pt>
                <c:pt idx="168">
                  <c:v>6842397.4710215349</c:v>
                </c:pt>
                <c:pt idx="169">
                  <c:v>6421429.6578634745</c:v>
                </c:pt>
                <c:pt idx="170">
                  <c:v>6013825.9022638937</c:v>
                </c:pt>
                <c:pt idx="171">
                  <c:v>5619586.2042269148</c:v>
                </c:pt>
                <c:pt idx="172">
                  <c:v>5238710.563751163</c:v>
                </c:pt>
                <c:pt idx="173">
                  <c:v>4871198.9808352655</c:v>
                </c:pt>
                <c:pt idx="174">
                  <c:v>4517051.4554792214</c:v>
                </c:pt>
                <c:pt idx="175">
                  <c:v>4176267.9876830303</c:v>
                </c:pt>
                <c:pt idx="176">
                  <c:v>3848848.5774494414</c:v>
                </c:pt>
                <c:pt idx="177">
                  <c:v>3534793.2247757064</c:v>
                </c:pt>
                <c:pt idx="178">
                  <c:v>3234101.9296618248</c:v>
                </c:pt>
                <c:pt idx="179">
                  <c:v>2946774.6921091704</c:v>
                </c:pt>
                <c:pt idx="180">
                  <c:v>2672811.5121163703</c:v>
                </c:pt>
                <c:pt idx="181">
                  <c:v>2412212.3896847973</c:v>
                </c:pt>
                <c:pt idx="182">
                  <c:v>2164977.3248144523</c:v>
                </c:pt>
                <c:pt idx="183">
                  <c:v>1931106.3175053345</c:v>
                </c:pt>
                <c:pt idx="184">
                  <c:v>1710599.3677546969</c:v>
                </c:pt>
                <c:pt idx="185">
                  <c:v>1503456.4755652866</c:v>
                </c:pt>
                <c:pt idx="186">
                  <c:v>1309677.6409371039</c:v>
                </c:pt>
                <c:pt idx="187">
                  <c:v>1129262.8638687748</c:v>
                </c:pt>
                <c:pt idx="188">
                  <c:v>962212.14436167339</c:v>
                </c:pt>
                <c:pt idx="189">
                  <c:v>808525.48241717357</c:v>
                </c:pt>
                <c:pt idx="190">
                  <c:v>668202.8780284056</c:v>
                </c:pt>
                <c:pt idx="191">
                  <c:v>541244.33120361308</c:v>
                </c:pt>
                <c:pt idx="192">
                  <c:v>427649.84193730028</c:v>
                </c:pt>
                <c:pt idx="193">
                  <c:v>327419.41023496294</c:v>
                </c:pt>
                <c:pt idx="194">
                  <c:v>240553.03609110531</c:v>
                </c:pt>
                <c:pt idx="195">
                  <c:v>167050.71950847533</c:v>
                </c:pt>
                <c:pt idx="196">
                  <c:v>106912.46048432507</c:v>
                </c:pt>
                <c:pt idx="197">
                  <c:v>60138.259021402409</c:v>
                </c:pt>
                <c:pt idx="198">
                  <c:v>26728.115119707345</c:v>
                </c:pt>
                <c:pt idx="199">
                  <c:v>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195418326.69322711</c:v>
                </c:pt>
                <c:pt idx="1">
                  <c:v>240643563.78490257</c:v>
                </c:pt>
                <c:pt idx="2">
                  <c:v>285868800.87657803</c:v>
                </c:pt>
                <c:pt idx="3">
                  <c:v>331094037.96825343</c:v>
                </c:pt>
                <c:pt idx="4">
                  <c:v>376319275.05992889</c:v>
                </c:pt>
                <c:pt idx="5">
                  <c:v>421544512.15160429</c:v>
                </c:pt>
                <c:pt idx="6">
                  <c:v>466769749.24327976</c:v>
                </c:pt>
                <c:pt idx="7">
                  <c:v>511994986.33495528</c:v>
                </c:pt>
                <c:pt idx="8">
                  <c:v>557220223.42663074</c:v>
                </c:pt>
                <c:pt idx="9">
                  <c:v>602445460.51830614</c:v>
                </c:pt>
                <c:pt idx="10">
                  <c:v>647670697.60998154</c:v>
                </c:pt>
                <c:pt idx="11">
                  <c:v>692895934.70165706</c:v>
                </c:pt>
                <c:pt idx="12">
                  <c:v>738121171.79333234</c:v>
                </c:pt>
                <c:pt idx="13">
                  <c:v>783346408.88500786</c:v>
                </c:pt>
                <c:pt idx="14">
                  <c:v>828571645.97668338</c:v>
                </c:pt>
                <c:pt idx="15">
                  <c:v>873796883.0683589</c:v>
                </c:pt>
                <c:pt idx="16">
                  <c:v>919022120.16003442</c:v>
                </c:pt>
                <c:pt idx="17">
                  <c:v>964247357.2517097</c:v>
                </c:pt>
                <c:pt idx="18">
                  <c:v>1009472594.3433852</c:v>
                </c:pt>
                <c:pt idx="19">
                  <c:v>1054697831.4350605</c:v>
                </c:pt>
                <c:pt idx="20">
                  <c:v>1099923068.526736</c:v>
                </c:pt>
                <c:pt idx="21">
                  <c:v>1145148305.6184115</c:v>
                </c:pt>
                <c:pt idx="22">
                  <c:v>1190373542.7100868</c:v>
                </c:pt>
                <c:pt idx="23">
                  <c:v>1235598779.8017623</c:v>
                </c:pt>
                <c:pt idx="24">
                  <c:v>1280824016.8934376</c:v>
                </c:pt>
                <c:pt idx="25">
                  <c:v>1326049253.9851131</c:v>
                </c:pt>
                <c:pt idx="26">
                  <c:v>1371274491.0767887</c:v>
                </c:pt>
                <c:pt idx="27">
                  <c:v>1416499728.1684642</c:v>
                </c:pt>
                <c:pt idx="28">
                  <c:v>1461724965.2601397</c:v>
                </c:pt>
                <c:pt idx="29">
                  <c:v>1506950202.3518152</c:v>
                </c:pt>
                <c:pt idx="30">
                  <c:v>1552175439.4434905</c:v>
                </c:pt>
                <c:pt idx="31">
                  <c:v>1597400676.535166</c:v>
                </c:pt>
                <c:pt idx="32">
                  <c:v>1642625913.6268415</c:v>
                </c:pt>
                <c:pt idx="33">
                  <c:v>1687851150.7185168</c:v>
                </c:pt>
                <c:pt idx="34">
                  <c:v>1733076387.8101923</c:v>
                </c:pt>
                <c:pt idx="35">
                  <c:v>1778301624.9018679</c:v>
                </c:pt>
                <c:pt idx="36">
                  <c:v>1823526861.9935431</c:v>
                </c:pt>
                <c:pt idx="37">
                  <c:v>1868752099.0852184</c:v>
                </c:pt>
                <c:pt idx="38">
                  <c:v>1913977336.1768939</c:v>
                </c:pt>
                <c:pt idx="39">
                  <c:v>1959202573.2685695</c:v>
                </c:pt>
                <c:pt idx="40">
                  <c:v>2004427810.3602448</c:v>
                </c:pt>
                <c:pt idx="41">
                  <c:v>2049653047.4519203</c:v>
                </c:pt>
                <c:pt idx="42">
                  <c:v>2094878284.5435958</c:v>
                </c:pt>
                <c:pt idx="43">
                  <c:v>2140103521.6352711</c:v>
                </c:pt>
                <c:pt idx="44">
                  <c:v>2185328758.7269468</c:v>
                </c:pt>
                <c:pt idx="45">
                  <c:v>2230553995.8186221</c:v>
                </c:pt>
                <c:pt idx="46">
                  <c:v>2275779232.9102974</c:v>
                </c:pt>
                <c:pt idx="47">
                  <c:v>2321004470.0019732</c:v>
                </c:pt>
                <c:pt idx="48">
                  <c:v>2366229707.0936484</c:v>
                </c:pt>
                <c:pt idx="49">
                  <c:v>2411454944.1853242</c:v>
                </c:pt>
                <c:pt idx="50">
                  <c:v>2456680181.2769995</c:v>
                </c:pt>
                <c:pt idx="51">
                  <c:v>2501905418.3686748</c:v>
                </c:pt>
                <c:pt idx="52">
                  <c:v>2547130655.4603505</c:v>
                </c:pt>
                <c:pt idx="53">
                  <c:v>2592355892.5520263</c:v>
                </c:pt>
                <c:pt idx="54">
                  <c:v>2637581129.6437016</c:v>
                </c:pt>
                <c:pt idx="55">
                  <c:v>2682806366.7353773</c:v>
                </c:pt>
                <c:pt idx="56">
                  <c:v>2728031603.8270526</c:v>
                </c:pt>
                <c:pt idx="57">
                  <c:v>2773256840.9187279</c:v>
                </c:pt>
                <c:pt idx="58">
                  <c:v>2818482078.0104036</c:v>
                </c:pt>
                <c:pt idx="59">
                  <c:v>2863707315.1020789</c:v>
                </c:pt>
                <c:pt idx="60">
                  <c:v>2908932552.1937542</c:v>
                </c:pt>
                <c:pt idx="61">
                  <c:v>2954157789.28543</c:v>
                </c:pt>
                <c:pt idx="62">
                  <c:v>2999383026.3771052</c:v>
                </c:pt>
                <c:pt idx="63">
                  <c:v>3044608263.4687805</c:v>
                </c:pt>
                <c:pt idx="64">
                  <c:v>3089833500.5604563</c:v>
                </c:pt>
                <c:pt idx="65">
                  <c:v>3135058737.6521316</c:v>
                </c:pt>
                <c:pt idx="66">
                  <c:v>3180283974.7438068</c:v>
                </c:pt>
                <c:pt idx="67">
                  <c:v>3225509211.8354826</c:v>
                </c:pt>
                <c:pt idx="68">
                  <c:v>3270734448.9271579</c:v>
                </c:pt>
                <c:pt idx="69">
                  <c:v>3315959686.0188332</c:v>
                </c:pt>
                <c:pt idx="70">
                  <c:v>3361184923.1105089</c:v>
                </c:pt>
                <c:pt idx="71">
                  <c:v>3406410160.2021842</c:v>
                </c:pt>
                <c:pt idx="72">
                  <c:v>3451635397.2938595</c:v>
                </c:pt>
                <c:pt idx="73">
                  <c:v>3496860634.3855352</c:v>
                </c:pt>
                <c:pt idx="74">
                  <c:v>3542085871.47721</c:v>
                </c:pt>
                <c:pt idx="75">
                  <c:v>3587311108.5688858</c:v>
                </c:pt>
                <c:pt idx="76">
                  <c:v>3632536345.6605611</c:v>
                </c:pt>
                <c:pt idx="77">
                  <c:v>3677761582.7522368</c:v>
                </c:pt>
                <c:pt idx="78">
                  <c:v>3722986819.8439121</c:v>
                </c:pt>
                <c:pt idx="79">
                  <c:v>3768212056.9355879</c:v>
                </c:pt>
                <c:pt idx="80">
                  <c:v>3813437294.0272627</c:v>
                </c:pt>
                <c:pt idx="81">
                  <c:v>3858662531.1189384</c:v>
                </c:pt>
                <c:pt idx="82">
                  <c:v>3903887768.2106137</c:v>
                </c:pt>
                <c:pt idx="83">
                  <c:v>3949113005.3022895</c:v>
                </c:pt>
                <c:pt idx="84">
                  <c:v>3994338242.3939648</c:v>
                </c:pt>
                <c:pt idx="85">
                  <c:v>4039563479.4856405</c:v>
                </c:pt>
                <c:pt idx="86">
                  <c:v>4084788716.5773153</c:v>
                </c:pt>
                <c:pt idx="87">
                  <c:v>4130013953.6689911</c:v>
                </c:pt>
                <c:pt idx="88">
                  <c:v>4175239190.7606664</c:v>
                </c:pt>
                <c:pt idx="89">
                  <c:v>4220464427.8523421</c:v>
                </c:pt>
                <c:pt idx="90">
                  <c:v>4265689664.9440174</c:v>
                </c:pt>
                <c:pt idx="91">
                  <c:v>4310914902.0356932</c:v>
                </c:pt>
                <c:pt idx="92">
                  <c:v>4356140139.127368</c:v>
                </c:pt>
                <c:pt idx="93">
                  <c:v>4401365376.2190437</c:v>
                </c:pt>
                <c:pt idx="94">
                  <c:v>4446590613.3107185</c:v>
                </c:pt>
                <c:pt idx="95">
                  <c:v>4491815850.4023943</c:v>
                </c:pt>
                <c:pt idx="96">
                  <c:v>4537041087.4940691</c:v>
                </c:pt>
                <c:pt idx="97">
                  <c:v>4582266324.5857449</c:v>
                </c:pt>
                <c:pt idx="98">
                  <c:v>4627491561.6774206</c:v>
                </c:pt>
                <c:pt idx="99">
                  <c:v>4672716798.7690964</c:v>
                </c:pt>
                <c:pt idx="100">
                  <c:v>4717942035.8607712</c:v>
                </c:pt>
                <c:pt idx="101">
                  <c:v>4763167272.9524469</c:v>
                </c:pt>
                <c:pt idx="102">
                  <c:v>4808392510.0441217</c:v>
                </c:pt>
                <c:pt idx="103">
                  <c:v>4853617747.1357975</c:v>
                </c:pt>
                <c:pt idx="104">
                  <c:v>4898842984.2274733</c:v>
                </c:pt>
                <c:pt idx="105">
                  <c:v>4944068221.319149</c:v>
                </c:pt>
                <c:pt idx="106">
                  <c:v>4989293458.4108248</c:v>
                </c:pt>
                <c:pt idx="107">
                  <c:v>5034518695.5024996</c:v>
                </c:pt>
                <c:pt idx="108">
                  <c:v>5079743932.5941753</c:v>
                </c:pt>
                <c:pt idx="109">
                  <c:v>5124969169.6858501</c:v>
                </c:pt>
                <c:pt idx="110">
                  <c:v>5170194406.7775269</c:v>
                </c:pt>
                <c:pt idx="111">
                  <c:v>5215419643.8692017</c:v>
                </c:pt>
                <c:pt idx="112">
                  <c:v>5260644880.9608774</c:v>
                </c:pt>
                <c:pt idx="113">
                  <c:v>5305870118.0525522</c:v>
                </c:pt>
                <c:pt idx="114">
                  <c:v>5351095355.144228</c:v>
                </c:pt>
                <c:pt idx="115">
                  <c:v>5396320592.2359037</c:v>
                </c:pt>
                <c:pt idx="116">
                  <c:v>5441545829.3275795</c:v>
                </c:pt>
                <c:pt idx="117">
                  <c:v>5486771066.4192543</c:v>
                </c:pt>
                <c:pt idx="118">
                  <c:v>5531996303.5109301</c:v>
                </c:pt>
                <c:pt idx="119">
                  <c:v>5577221540.6026049</c:v>
                </c:pt>
                <c:pt idx="120">
                  <c:v>5622446777.6942806</c:v>
                </c:pt>
                <c:pt idx="121">
                  <c:v>5486771066.4192543</c:v>
                </c:pt>
                <c:pt idx="122">
                  <c:v>5351095355.144228</c:v>
                </c:pt>
                <c:pt idx="123">
                  <c:v>5215419643.8692017</c:v>
                </c:pt>
                <c:pt idx="124">
                  <c:v>5079743932.5941753</c:v>
                </c:pt>
                <c:pt idx="125">
                  <c:v>4944068221.319149</c:v>
                </c:pt>
                <c:pt idx="126">
                  <c:v>4808392510.0441217</c:v>
                </c:pt>
                <c:pt idx="127">
                  <c:v>4672716798.7690964</c:v>
                </c:pt>
                <c:pt idx="128">
                  <c:v>4537041087.4940691</c:v>
                </c:pt>
                <c:pt idx="129">
                  <c:v>4401365376.2190437</c:v>
                </c:pt>
                <c:pt idx="130">
                  <c:v>4265689664.9440174</c:v>
                </c:pt>
                <c:pt idx="131">
                  <c:v>4130013953.6689911</c:v>
                </c:pt>
                <c:pt idx="132">
                  <c:v>3994338242.3939648</c:v>
                </c:pt>
                <c:pt idx="133">
                  <c:v>3858662531.1189384</c:v>
                </c:pt>
                <c:pt idx="134">
                  <c:v>3722986819.8439121</c:v>
                </c:pt>
                <c:pt idx="135">
                  <c:v>3587311108.5688858</c:v>
                </c:pt>
                <c:pt idx="136">
                  <c:v>3451635397.2938595</c:v>
                </c:pt>
                <c:pt idx="137">
                  <c:v>3315959686.0188332</c:v>
                </c:pt>
                <c:pt idx="138">
                  <c:v>3180283974.7438068</c:v>
                </c:pt>
                <c:pt idx="139">
                  <c:v>3044608263.4687805</c:v>
                </c:pt>
                <c:pt idx="140">
                  <c:v>2908932552.1937542</c:v>
                </c:pt>
                <c:pt idx="141">
                  <c:v>2773256840.9187279</c:v>
                </c:pt>
                <c:pt idx="142">
                  <c:v>2637581129.6437016</c:v>
                </c:pt>
                <c:pt idx="143">
                  <c:v>2501905418.3686748</c:v>
                </c:pt>
                <c:pt idx="144">
                  <c:v>2366229707.0936484</c:v>
                </c:pt>
                <c:pt idx="145">
                  <c:v>2230553995.8186221</c:v>
                </c:pt>
                <c:pt idx="146">
                  <c:v>2094878284.5435958</c:v>
                </c:pt>
                <c:pt idx="147">
                  <c:v>1959202573.2685695</c:v>
                </c:pt>
                <c:pt idx="148">
                  <c:v>1823526861.9935431</c:v>
                </c:pt>
                <c:pt idx="149">
                  <c:v>1687851150.7185168</c:v>
                </c:pt>
                <c:pt idx="150">
                  <c:v>1552175439.4434905</c:v>
                </c:pt>
                <c:pt idx="151">
                  <c:v>1416499728.1684642</c:v>
                </c:pt>
                <c:pt idx="152">
                  <c:v>1280824016.8934376</c:v>
                </c:pt>
                <c:pt idx="153">
                  <c:v>1145148305.6184115</c:v>
                </c:pt>
                <c:pt idx="154">
                  <c:v>1009472594.3433852</c:v>
                </c:pt>
                <c:pt idx="155">
                  <c:v>873796883.0683589</c:v>
                </c:pt>
                <c:pt idx="156">
                  <c:v>738121171.79333234</c:v>
                </c:pt>
                <c:pt idx="157">
                  <c:v>602445460.51830614</c:v>
                </c:pt>
                <c:pt idx="158">
                  <c:v>466769749.24327976</c:v>
                </c:pt>
                <c:pt idx="159">
                  <c:v>331094037.96825343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7376"/>
        <c:axId val="128147840"/>
      </c:lineChart>
      <c:catAx>
        <c:axId val="1281173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7840"/>
        <c:crosses val="autoZero"/>
        <c:auto val="1"/>
        <c:lblAlgn val="ctr"/>
        <c:lblOffset val="100"/>
        <c:noMultiLvlLbl val="0"/>
      </c:catAx>
      <c:valAx>
        <c:axId val="1281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baja'!$C$7:$C$12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3517.4981250000001</c:v>
                </c:pt>
                <c:pt idx="2">
                  <c:v>618.64312500000005</c:v>
                </c:pt>
                <c:pt idx="3">
                  <c:v>-6204.211875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baja'!$D$7:$D$12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3517.4981249999996</c:v>
                </c:pt>
                <c:pt idx="2">
                  <c:v>618.6431249999996</c:v>
                </c:pt>
                <c:pt idx="3">
                  <c:v>-6204.2118750000009</c:v>
                </c:pt>
                <c:pt idx="4">
                  <c:v>2898.8550000000014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68512"/>
        <c:axId val="125570432"/>
      </c:barChart>
      <c:catAx>
        <c:axId val="1255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70432"/>
        <c:crosses val="autoZero"/>
        <c:auto val="1"/>
        <c:lblAlgn val="ctr"/>
        <c:lblOffset val="100"/>
        <c:noMultiLvlLbl val="0"/>
      </c:catAx>
      <c:valAx>
        <c:axId val="1255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568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baja'!$F$7:$F$12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baja'!$G$7:$G$12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04608"/>
        <c:axId val="125606528"/>
      </c:barChart>
      <c:catAx>
        <c:axId val="1256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06528"/>
        <c:crosses val="autoZero"/>
        <c:auto val="1"/>
        <c:lblAlgn val="ctr"/>
        <c:lblOffset val="100"/>
        <c:noMultiLvlLbl val="0"/>
      </c:catAx>
      <c:valAx>
        <c:axId val="12560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04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baja'!$C$18:$C$23</c:f>
              <c:numCache>
                <c:formatCode>0.000</c:formatCode>
                <c:ptCount val="6"/>
                <c:pt idx="0">
                  <c:v>0</c:v>
                </c:pt>
                <c:pt idx="1">
                  <c:v>24834.628000000001</c:v>
                </c:pt>
                <c:pt idx="2">
                  <c:v>35174.981</c:v>
                </c:pt>
                <c:pt idx="3">
                  <c:v>31021.059000000001</c:v>
                </c:pt>
                <c:pt idx="4">
                  <c:v>-7247.1379999999999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baja'!$D$18:$D$23</c:f>
              <c:numCache>
                <c:formatCode>0.000</c:formatCode>
                <c:ptCount val="6"/>
                <c:pt idx="0">
                  <c:v>0</c:v>
                </c:pt>
                <c:pt idx="1">
                  <c:v>24834.628124999999</c:v>
                </c:pt>
                <c:pt idx="2">
                  <c:v>35174.981249999997</c:v>
                </c:pt>
                <c:pt idx="3">
                  <c:v>31021.059374999997</c:v>
                </c:pt>
                <c:pt idx="4">
                  <c:v>-7247.1374999999971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44800"/>
        <c:axId val="125646720"/>
      </c:barChart>
      <c:catAx>
        <c:axId val="1256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46720"/>
        <c:crosses val="autoZero"/>
        <c:auto val="1"/>
        <c:lblAlgn val="ctr"/>
        <c:lblOffset val="100"/>
        <c:noMultiLvlLbl val="0"/>
      </c:catAx>
      <c:valAx>
        <c:axId val="12564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44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baja'!$F$18:$F$23</c:f>
              <c:numCache>
                <c:formatCode>0.000</c:formatCode>
                <c:ptCount val="6"/>
                <c:pt idx="0">
                  <c:v>0</c:v>
                </c:pt>
                <c:pt idx="1">
                  <c:v>4905</c:v>
                </c:pt>
                <c:pt idx="2">
                  <c:v>9810</c:v>
                </c:pt>
                <c:pt idx="3">
                  <c:v>14715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baja'!$G$18:$G$23</c:f>
              <c:numCache>
                <c:formatCode>0.000</c:formatCode>
                <c:ptCount val="6"/>
                <c:pt idx="0">
                  <c:v>0</c:v>
                </c:pt>
                <c:pt idx="1">
                  <c:v>4905</c:v>
                </c:pt>
                <c:pt idx="2">
                  <c:v>9810</c:v>
                </c:pt>
                <c:pt idx="3">
                  <c:v>14715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72448"/>
        <c:axId val="125703296"/>
      </c:barChart>
      <c:catAx>
        <c:axId val="1256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03296"/>
        <c:crosses val="autoZero"/>
        <c:auto val="1"/>
        <c:lblAlgn val="ctr"/>
        <c:lblOffset val="100"/>
        <c:noMultiLvlLbl val="0"/>
      </c:catAx>
      <c:valAx>
        <c:axId val="1257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72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baja'!$C$69:$C$74</c:f>
              <c:numCache>
                <c:formatCode>0.000</c:formatCode>
                <c:ptCount val="6"/>
                <c:pt idx="0">
                  <c:v>24003.84375</c:v>
                </c:pt>
                <c:pt idx="1">
                  <c:v>24003.84375</c:v>
                </c:pt>
                <c:pt idx="2">
                  <c:v>24003.84375</c:v>
                </c:pt>
                <c:pt idx="3">
                  <c:v>24003.84375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baja'!$D$69:$D$74</c:f>
              <c:numCache>
                <c:formatCode>0.000</c:formatCode>
                <c:ptCount val="6"/>
                <c:pt idx="0">
                  <c:v>24003.843750000004</c:v>
                </c:pt>
                <c:pt idx="1">
                  <c:v>24003.843750000004</c:v>
                </c:pt>
                <c:pt idx="2">
                  <c:v>24003.843750000004</c:v>
                </c:pt>
                <c:pt idx="3">
                  <c:v>24003.843750000004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29024"/>
        <c:axId val="125735296"/>
      </c:barChart>
      <c:catAx>
        <c:axId val="1257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35296"/>
        <c:crosses val="autoZero"/>
        <c:auto val="1"/>
        <c:lblAlgn val="ctr"/>
        <c:lblOffset val="100"/>
        <c:noMultiLvlLbl val="0"/>
      </c:catAx>
      <c:valAx>
        <c:axId val="12573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</a:t>
                </a:r>
                <a:r>
                  <a:rPr lang="mr-IN" b="1"/>
                  <a:t>(i)</a:t>
                </a:r>
                <a:r>
                  <a:rPr lang="en-US" b="1"/>
                  <a:t>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72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baja'!$F$69:$F$74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baja'!$G$69:$G$74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61024"/>
        <c:axId val="125762944"/>
      </c:barChart>
      <c:catAx>
        <c:axId val="1257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62944"/>
        <c:crosses val="autoZero"/>
        <c:auto val="1"/>
        <c:lblAlgn val="ctr"/>
        <c:lblOffset val="100"/>
        <c:noMultiLvlLbl val="0"/>
      </c:catAx>
      <c:valAx>
        <c:axId val="1257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00" b="1" i="0" baseline="0">
                    <a:effectLst/>
                  </a:rPr>
                  <a:t>N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761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baja'!$C$28:$C$33</c:f>
              <c:numCache>
                <c:formatCode>0.000</c:formatCode>
                <c:ptCount val="6"/>
                <c:pt idx="0">
                  <c:v>0</c:v>
                </c:pt>
                <c:pt idx="1">
                  <c:v>36636964.568000004</c:v>
                </c:pt>
                <c:pt idx="2">
                  <c:v>51891437.038999997</c:v>
                </c:pt>
                <c:pt idx="3">
                  <c:v>45763417.413000003</c:v>
                </c:pt>
                <c:pt idx="4">
                  <c:v>-10691246.048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baja'!$D$28:$D$33</c:f>
              <c:numCache>
                <c:formatCode>0.000</c:formatCode>
                <c:ptCount val="6"/>
                <c:pt idx="0">
                  <c:v>0</c:v>
                </c:pt>
                <c:pt idx="1">
                  <c:v>36636964.567966275</c:v>
                </c:pt>
                <c:pt idx="2">
                  <c:v>51891437.038988397</c:v>
                </c:pt>
                <c:pt idx="3">
                  <c:v>45763417.413066387</c:v>
                </c:pt>
                <c:pt idx="4">
                  <c:v>-10691246.048472071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5312"/>
        <c:axId val="128367232"/>
      </c:barChart>
      <c:catAx>
        <c:axId val="1283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67232"/>
        <c:crosses val="autoZero"/>
        <c:auto val="1"/>
        <c:lblAlgn val="ctr"/>
        <c:lblOffset val="100"/>
        <c:noMultiLvlLbl val="0"/>
      </c:catAx>
      <c:valAx>
        <c:axId val="12836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83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baja'!$F$28:$F$33</c:f>
              <c:numCache>
                <c:formatCode>0.000</c:formatCode>
                <c:ptCount val="6"/>
                <c:pt idx="0">
                  <c:v>0</c:v>
                </c:pt>
                <c:pt idx="1">
                  <c:v>7236037.9349999996</c:v>
                </c:pt>
                <c:pt idx="2">
                  <c:v>14472075.869000001</c:v>
                </c:pt>
                <c:pt idx="3">
                  <c:v>21708113.804000001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baja'!$G$28:$G$33</c:f>
              <c:numCache>
                <c:formatCode>0.000</c:formatCode>
                <c:ptCount val="6"/>
                <c:pt idx="0">
                  <c:v>0</c:v>
                </c:pt>
                <c:pt idx="1">
                  <c:v>7236037.9346680716</c:v>
                </c:pt>
                <c:pt idx="2">
                  <c:v>14472075.869336143</c:v>
                </c:pt>
                <c:pt idx="3">
                  <c:v>21708113.804004215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97312"/>
        <c:axId val="128399232"/>
      </c:barChart>
      <c:catAx>
        <c:axId val="1283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99232"/>
        <c:crosses val="autoZero"/>
        <c:auto val="1"/>
        <c:lblAlgn val="ctr"/>
        <c:lblOffset val="100"/>
        <c:noMultiLvlLbl val="0"/>
      </c:catAx>
      <c:valAx>
        <c:axId val="12839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8397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Penyangga'!$M$33:$M$133</c:f>
              <c:numCache>
                <c:formatCode>0.000</c:formatCode>
                <c:ptCount val="101"/>
                <c:pt idx="0">
                  <c:v>3490799.0487881978</c:v>
                </c:pt>
                <c:pt idx="1">
                  <c:v>3455909.9491833504</c:v>
                </c:pt>
                <c:pt idx="2">
                  <c:v>3421020.8495785031</c:v>
                </c:pt>
                <c:pt idx="3">
                  <c:v>3386131.7499736566</c:v>
                </c:pt>
                <c:pt idx="4">
                  <c:v>3351242.6503688088</c:v>
                </c:pt>
                <c:pt idx="5">
                  <c:v>3316353.5507639623</c:v>
                </c:pt>
                <c:pt idx="6">
                  <c:v>3281464.451159114</c:v>
                </c:pt>
                <c:pt idx="7">
                  <c:v>3246575.3515542676</c:v>
                </c:pt>
                <c:pt idx="8">
                  <c:v>3211686.2519494207</c:v>
                </c:pt>
                <c:pt idx="9">
                  <c:v>3176797.1523445733</c:v>
                </c:pt>
                <c:pt idx="10">
                  <c:v>3141908.0527397264</c:v>
                </c:pt>
                <c:pt idx="11">
                  <c:v>3107018.9531348785</c:v>
                </c:pt>
                <c:pt idx="12">
                  <c:v>3072129.8535300316</c:v>
                </c:pt>
                <c:pt idx="13">
                  <c:v>3037240.7539251843</c:v>
                </c:pt>
                <c:pt idx="14">
                  <c:v>3002351.6543203369</c:v>
                </c:pt>
                <c:pt idx="15">
                  <c:v>2967462.55471549</c:v>
                </c:pt>
                <c:pt idx="16">
                  <c:v>2932573.4551106421</c:v>
                </c:pt>
                <c:pt idx="17">
                  <c:v>2897684.3555057952</c:v>
                </c:pt>
                <c:pt idx="18">
                  <c:v>2862795.2559009483</c:v>
                </c:pt>
                <c:pt idx="19">
                  <c:v>2827906.1562961009</c:v>
                </c:pt>
                <c:pt idx="20">
                  <c:v>2793017.056691254</c:v>
                </c:pt>
                <c:pt idx="21">
                  <c:v>2758127.9570864062</c:v>
                </c:pt>
                <c:pt idx="22">
                  <c:v>2723238.8574815593</c:v>
                </c:pt>
                <c:pt idx="23">
                  <c:v>2688349.7578767119</c:v>
                </c:pt>
                <c:pt idx="24">
                  <c:v>2653460.658271865</c:v>
                </c:pt>
                <c:pt idx="25">
                  <c:v>2618571.5586670176</c:v>
                </c:pt>
                <c:pt idx="26">
                  <c:v>2583682.4590621707</c:v>
                </c:pt>
                <c:pt idx="27">
                  <c:v>2548793.3594573233</c:v>
                </c:pt>
                <c:pt idx="28">
                  <c:v>2513904.259852476</c:v>
                </c:pt>
                <c:pt idx="29">
                  <c:v>2479015.160247629</c:v>
                </c:pt>
                <c:pt idx="30">
                  <c:v>2444126.0606427817</c:v>
                </c:pt>
                <c:pt idx="31">
                  <c:v>2409236.9610379348</c:v>
                </c:pt>
                <c:pt idx="32">
                  <c:v>2374347.8614330869</c:v>
                </c:pt>
                <c:pt idx="33">
                  <c:v>2339458.7618282405</c:v>
                </c:pt>
                <c:pt idx="34">
                  <c:v>2304569.6622233926</c:v>
                </c:pt>
                <c:pt idx="35">
                  <c:v>2269680.5626185457</c:v>
                </c:pt>
                <c:pt idx="36">
                  <c:v>2234791.4630136983</c:v>
                </c:pt>
                <c:pt idx="37">
                  <c:v>2199902.363408851</c:v>
                </c:pt>
                <c:pt idx="38">
                  <c:v>2165013.2638040041</c:v>
                </c:pt>
                <c:pt idx="39">
                  <c:v>2130124.1641991567</c:v>
                </c:pt>
                <c:pt idx="40">
                  <c:v>2095235.0645943098</c:v>
                </c:pt>
                <c:pt idx="41">
                  <c:v>2060345.9649894624</c:v>
                </c:pt>
                <c:pt idx="42">
                  <c:v>2025456.8653846148</c:v>
                </c:pt>
                <c:pt idx="43">
                  <c:v>1990567.7657797679</c:v>
                </c:pt>
                <c:pt idx="44">
                  <c:v>1955678.6661749207</c:v>
                </c:pt>
                <c:pt idx="45">
                  <c:v>1920789.5665700736</c:v>
                </c:pt>
                <c:pt idx="46">
                  <c:v>1885900.4669652267</c:v>
                </c:pt>
                <c:pt idx="47">
                  <c:v>1851011.3673603788</c:v>
                </c:pt>
                <c:pt idx="48">
                  <c:v>1816122.2677555322</c:v>
                </c:pt>
                <c:pt idx="49">
                  <c:v>1781233.1681506846</c:v>
                </c:pt>
                <c:pt idx="50">
                  <c:v>1746344.0685458372</c:v>
                </c:pt>
                <c:pt idx="51">
                  <c:v>1711454.9689409905</c:v>
                </c:pt>
                <c:pt idx="52">
                  <c:v>1676565.8693361427</c:v>
                </c:pt>
                <c:pt idx="53">
                  <c:v>1641676.7697312958</c:v>
                </c:pt>
                <c:pt idx="54">
                  <c:v>1606787.6701264489</c:v>
                </c:pt>
                <c:pt idx="55">
                  <c:v>1571898.5705216015</c:v>
                </c:pt>
                <c:pt idx="56">
                  <c:v>1537009.4709167543</c:v>
                </c:pt>
                <c:pt idx="57">
                  <c:v>1502120.3713119067</c:v>
                </c:pt>
                <c:pt idx="58">
                  <c:v>1467231.2717070598</c:v>
                </c:pt>
                <c:pt idx="59">
                  <c:v>1432342.1721022127</c:v>
                </c:pt>
                <c:pt idx="60">
                  <c:v>1397453.0724973655</c:v>
                </c:pt>
                <c:pt idx="61">
                  <c:v>1362563.9728925182</c:v>
                </c:pt>
                <c:pt idx="62">
                  <c:v>1327674.873287671</c:v>
                </c:pt>
                <c:pt idx="63">
                  <c:v>1292785.7736828236</c:v>
                </c:pt>
                <c:pt idx="64">
                  <c:v>1257896.6740779765</c:v>
                </c:pt>
                <c:pt idx="65">
                  <c:v>1223007.5744731291</c:v>
                </c:pt>
                <c:pt idx="66">
                  <c:v>1188118.4748682822</c:v>
                </c:pt>
                <c:pt idx="67">
                  <c:v>1153229.3752634346</c:v>
                </c:pt>
                <c:pt idx="68">
                  <c:v>1118340.2756585875</c:v>
                </c:pt>
                <c:pt idx="69">
                  <c:v>1083451.1760537408</c:v>
                </c:pt>
                <c:pt idx="70">
                  <c:v>1048562.0764488934</c:v>
                </c:pt>
                <c:pt idx="71">
                  <c:v>1013672.9768440458</c:v>
                </c:pt>
                <c:pt idx="72">
                  <c:v>978783.87723919901</c:v>
                </c:pt>
                <c:pt idx="73">
                  <c:v>943894.77763435175</c:v>
                </c:pt>
                <c:pt idx="74">
                  <c:v>909005.67802950391</c:v>
                </c:pt>
                <c:pt idx="75">
                  <c:v>874116.57842465723</c:v>
                </c:pt>
                <c:pt idx="76">
                  <c:v>839227.47881980997</c:v>
                </c:pt>
                <c:pt idx="77">
                  <c:v>804338.37921496318</c:v>
                </c:pt>
                <c:pt idx="78">
                  <c:v>769449.27961011545</c:v>
                </c:pt>
                <c:pt idx="79">
                  <c:v>734560.18000526819</c:v>
                </c:pt>
                <c:pt idx="80">
                  <c:v>699671.08040042128</c:v>
                </c:pt>
                <c:pt idx="81">
                  <c:v>664781.98079557368</c:v>
                </c:pt>
                <c:pt idx="82">
                  <c:v>629892.88119072688</c:v>
                </c:pt>
                <c:pt idx="83">
                  <c:v>595003.78158587962</c:v>
                </c:pt>
                <c:pt idx="84">
                  <c:v>560114.68198103202</c:v>
                </c:pt>
                <c:pt idx="85">
                  <c:v>525225.58237618511</c:v>
                </c:pt>
                <c:pt idx="86">
                  <c:v>490336.48277133791</c:v>
                </c:pt>
                <c:pt idx="87">
                  <c:v>455447.38316649111</c:v>
                </c:pt>
                <c:pt idx="88">
                  <c:v>420558.28356164345</c:v>
                </c:pt>
                <c:pt idx="89">
                  <c:v>385669.18395679613</c:v>
                </c:pt>
                <c:pt idx="90">
                  <c:v>350780.08435194934</c:v>
                </c:pt>
                <c:pt idx="91">
                  <c:v>315890.98474710167</c:v>
                </c:pt>
                <c:pt idx="92">
                  <c:v>281001.88514225482</c:v>
                </c:pt>
                <c:pt idx="93">
                  <c:v>246112.78553740759</c:v>
                </c:pt>
                <c:pt idx="94">
                  <c:v>211223.68593255992</c:v>
                </c:pt>
                <c:pt idx="95">
                  <c:v>176334.58632771313</c:v>
                </c:pt>
                <c:pt idx="96">
                  <c:v>141445.48672286587</c:v>
                </c:pt>
                <c:pt idx="97">
                  <c:v>106556.38711801864</c:v>
                </c:pt>
                <c:pt idx="98">
                  <c:v>71667.287513171395</c:v>
                </c:pt>
                <c:pt idx="99">
                  <c:v>36778.187908324137</c:v>
                </c:pt>
                <c:pt idx="100">
                  <c:v>1889.0883034768963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Penyangga'!$N$33:$N$133</c:f>
              <c:numCache>
                <c:formatCode>0.000</c:formatCode>
                <c:ptCount val="101"/>
                <c:pt idx="0">
                  <c:v>1889.0883034773449</c:v>
                </c:pt>
                <c:pt idx="1">
                  <c:v>1889.0883034773449</c:v>
                </c:pt>
                <c:pt idx="2">
                  <c:v>1889.0883034773449</c:v>
                </c:pt>
                <c:pt idx="3">
                  <c:v>1889.0883034773449</c:v>
                </c:pt>
                <c:pt idx="4">
                  <c:v>1889.0883034773449</c:v>
                </c:pt>
                <c:pt idx="5">
                  <c:v>1889.0883034773449</c:v>
                </c:pt>
                <c:pt idx="6">
                  <c:v>1889.0883034773449</c:v>
                </c:pt>
                <c:pt idx="7">
                  <c:v>1889.0883034773449</c:v>
                </c:pt>
                <c:pt idx="8">
                  <c:v>1889.0883034773449</c:v>
                </c:pt>
                <c:pt idx="9">
                  <c:v>1889.0883034773449</c:v>
                </c:pt>
                <c:pt idx="10">
                  <c:v>1889.0883034773449</c:v>
                </c:pt>
                <c:pt idx="11">
                  <c:v>1889.0883034773449</c:v>
                </c:pt>
                <c:pt idx="12">
                  <c:v>1889.0883034773449</c:v>
                </c:pt>
                <c:pt idx="13">
                  <c:v>1889.0883034773449</c:v>
                </c:pt>
                <c:pt idx="14">
                  <c:v>1889.0883034773449</c:v>
                </c:pt>
                <c:pt idx="15">
                  <c:v>1889.0883034773449</c:v>
                </c:pt>
                <c:pt idx="16">
                  <c:v>1889.0883034773449</c:v>
                </c:pt>
                <c:pt idx="17">
                  <c:v>1889.0883034773449</c:v>
                </c:pt>
                <c:pt idx="18">
                  <c:v>1889.0883034773449</c:v>
                </c:pt>
                <c:pt idx="19">
                  <c:v>1889.0883034773449</c:v>
                </c:pt>
                <c:pt idx="20">
                  <c:v>1889.0883034773449</c:v>
                </c:pt>
                <c:pt idx="21">
                  <c:v>1889.0883034773449</c:v>
                </c:pt>
                <c:pt idx="22">
                  <c:v>1889.0883034773449</c:v>
                </c:pt>
                <c:pt idx="23">
                  <c:v>1889.0883034773449</c:v>
                </c:pt>
                <c:pt idx="24">
                  <c:v>1889.0883034773449</c:v>
                </c:pt>
                <c:pt idx="25">
                  <c:v>1889.0883034773449</c:v>
                </c:pt>
                <c:pt idx="26">
                  <c:v>1889.0883034773449</c:v>
                </c:pt>
                <c:pt idx="27">
                  <c:v>1889.0883034773449</c:v>
                </c:pt>
                <c:pt idx="28">
                  <c:v>1889.0883034773449</c:v>
                </c:pt>
                <c:pt idx="29">
                  <c:v>1889.0883034773449</c:v>
                </c:pt>
                <c:pt idx="30">
                  <c:v>1889.0883034773449</c:v>
                </c:pt>
                <c:pt idx="31">
                  <c:v>1889.0883034773449</c:v>
                </c:pt>
                <c:pt idx="32">
                  <c:v>1889.0883034773449</c:v>
                </c:pt>
                <c:pt idx="33">
                  <c:v>1889.0883034773449</c:v>
                </c:pt>
                <c:pt idx="34">
                  <c:v>1889.0883034773449</c:v>
                </c:pt>
                <c:pt idx="35">
                  <c:v>1889.0883034773449</c:v>
                </c:pt>
                <c:pt idx="36">
                  <c:v>1889.0883034773449</c:v>
                </c:pt>
                <c:pt idx="37">
                  <c:v>1889.0883034773449</c:v>
                </c:pt>
                <c:pt idx="38">
                  <c:v>1889.0883034773449</c:v>
                </c:pt>
                <c:pt idx="39">
                  <c:v>1889.0883034773449</c:v>
                </c:pt>
                <c:pt idx="40">
                  <c:v>1889.0883034773449</c:v>
                </c:pt>
                <c:pt idx="41">
                  <c:v>1889.0883034773449</c:v>
                </c:pt>
                <c:pt idx="42">
                  <c:v>1889.0883034773449</c:v>
                </c:pt>
                <c:pt idx="43">
                  <c:v>1889.0883034773449</c:v>
                </c:pt>
                <c:pt idx="44">
                  <c:v>1889.0883034773449</c:v>
                </c:pt>
                <c:pt idx="45">
                  <c:v>1889.0883034773449</c:v>
                </c:pt>
                <c:pt idx="46">
                  <c:v>1889.0883034773449</c:v>
                </c:pt>
                <c:pt idx="47">
                  <c:v>1889.0883034773449</c:v>
                </c:pt>
                <c:pt idx="48">
                  <c:v>1889.0883034773449</c:v>
                </c:pt>
                <c:pt idx="49">
                  <c:v>1889.0883034773449</c:v>
                </c:pt>
                <c:pt idx="50">
                  <c:v>1889.0883034773449</c:v>
                </c:pt>
                <c:pt idx="51">
                  <c:v>1889.0883034773449</c:v>
                </c:pt>
                <c:pt idx="52">
                  <c:v>1889.0883034773449</c:v>
                </c:pt>
                <c:pt idx="53">
                  <c:v>1889.0883034773449</c:v>
                </c:pt>
                <c:pt idx="54">
                  <c:v>1889.0883034773449</c:v>
                </c:pt>
                <c:pt idx="55">
                  <c:v>1889.0883034773449</c:v>
                </c:pt>
                <c:pt idx="56">
                  <c:v>1889.0883034773449</c:v>
                </c:pt>
                <c:pt idx="57">
                  <c:v>1889.0883034773449</c:v>
                </c:pt>
                <c:pt idx="58">
                  <c:v>1889.0883034773449</c:v>
                </c:pt>
                <c:pt idx="59">
                  <c:v>1889.0883034773449</c:v>
                </c:pt>
                <c:pt idx="60">
                  <c:v>1889.0883034773449</c:v>
                </c:pt>
                <c:pt idx="61">
                  <c:v>1889.0883034773449</c:v>
                </c:pt>
                <c:pt idx="62">
                  <c:v>1889.0883034773449</c:v>
                </c:pt>
                <c:pt idx="63">
                  <c:v>1889.0883034773449</c:v>
                </c:pt>
                <c:pt idx="64">
                  <c:v>1889.0883034773449</c:v>
                </c:pt>
                <c:pt idx="65">
                  <c:v>1889.0883034773449</c:v>
                </c:pt>
                <c:pt idx="66">
                  <c:v>1889.0883034773449</c:v>
                </c:pt>
                <c:pt idx="67">
                  <c:v>1889.0883034773449</c:v>
                </c:pt>
                <c:pt idx="68">
                  <c:v>1889.0883034773449</c:v>
                </c:pt>
                <c:pt idx="69">
                  <c:v>1889.0883034773449</c:v>
                </c:pt>
                <c:pt idx="70">
                  <c:v>1889.0883034773449</c:v>
                </c:pt>
                <c:pt idx="71">
                  <c:v>1889.0883034773449</c:v>
                </c:pt>
                <c:pt idx="72">
                  <c:v>1889.0883034773449</c:v>
                </c:pt>
                <c:pt idx="73">
                  <c:v>1889.0883034773449</c:v>
                </c:pt>
                <c:pt idx="74">
                  <c:v>1889.0883034773449</c:v>
                </c:pt>
                <c:pt idx="75">
                  <c:v>1889.0883034773449</c:v>
                </c:pt>
                <c:pt idx="76">
                  <c:v>1889.0883034773449</c:v>
                </c:pt>
                <c:pt idx="77">
                  <c:v>1889.0883034773449</c:v>
                </c:pt>
                <c:pt idx="78">
                  <c:v>1889.0883034773449</c:v>
                </c:pt>
                <c:pt idx="79">
                  <c:v>1889.0883034773449</c:v>
                </c:pt>
                <c:pt idx="80">
                  <c:v>1889.0883034773449</c:v>
                </c:pt>
                <c:pt idx="81">
                  <c:v>1889.0883034773449</c:v>
                </c:pt>
                <c:pt idx="82">
                  <c:v>1889.0883034773449</c:v>
                </c:pt>
                <c:pt idx="83">
                  <c:v>1889.0883034773449</c:v>
                </c:pt>
                <c:pt idx="84">
                  <c:v>1889.0883034773449</c:v>
                </c:pt>
                <c:pt idx="85">
                  <c:v>1889.0883034773449</c:v>
                </c:pt>
                <c:pt idx="86">
                  <c:v>1889.0883034773449</c:v>
                </c:pt>
                <c:pt idx="87">
                  <c:v>1889.0883034773449</c:v>
                </c:pt>
                <c:pt idx="88">
                  <c:v>1889.0883034773449</c:v>
                </c:pt>
                <c:pt idx="89">
                  <c:v>1889.0883034773449</c:v>
                </c:pt>
                <c:pt idx="90">
                  <c:v>1889.0883034773449</c:v>
                </c:pt>
                <c:pt idx="91">
                  <c:v>1889.0883034773449</c:v>
                </c:pt>
                <c:pt idx="92">
                  <c:v>1889.0883034773449</c:v>
                </c:pt>
                <c:pt idx="93">
                  <c:v>1889.0883034773449</c:v>
                </c:pt>
                <c:pt idx="94">
                  <c:v>1889.0883034773449</c:v>
                </c:pt>
                <c:pt idx="95">
                  <c:v>1889.0883034773449</c:v>
                </c:pt>
                <c:pt idx="96">
                  <c:v>1889.0883034773449</c:v>
                </c:pt>
                <c:pt idx="97">
                  <c:v>1889.0883034773449</c:v>
                </c:pt>
                <c:pt idx="98">
                  <c:v>1889.0883034773449</c:v>
                </c:pt>
                <c:pt idx="99">
                  <c:v>1889.0883034773449</c:v>
                </c:pt>
                <c:pt idx="100">
                  <c:v>1889.0883034773449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6384"/>
        <c:axId val="115698304"/>
      </c:scatterChart>
      <c:valAx>
        <c:axId val="1156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8304"/>
        <c:crosses val="autoZero"/>
        <c:crossBetween val="midCat"/>
      </c:valAx>
      <c:valAx>
        <c:axId val="1156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baja'!$C$39:$C$44</c:f>
              <c:numCache>
                <c:formatCode>0.000</c:formatCode>
                <c:ptCount val="6"/>
                <c:pt idx="0">
                  <c:v>3088954.5460000001</c:v>
                </c:pt>
                <c:pt idx="1">
                  <c:v>1693390.5619999999</c:v>
                </c:pt>
                <c:pt idx="2">
                  <c:v>297826.57799999998</c:v>
                </c:pt>
                <c:pt idx="3">
                  <c:v>-2986825.71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baja'!$D$39:$D$44</c:f>
              <c:numCache>
                <c:formatCode>0.000</c:formatCode>
                <c:ptCount val="6"/>
                <c:pt idx="0">
                  <c:v>3088954.5462328764</c:v>
                </c:pt>
                <c:pt idx="1">
                  <c:v>1693390.5620389883</c:v>
                </c:pt>
                <c:pt idx="2">
                  <c:v>297826.57784509991</c:v>
                </c:pt>
                <c:pt idx="3">
                  <c:v>-2986825.7098261332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3152"/>
        <c:axId val="128435328"/>
      </c:barChart>
      <c:catAx>
        <c:axId val="1284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435328"/>
        <c:crosses val="autoZero"/>
        <c:auto val="1"/>
        <c:lblAlgn val="ctr"/>
        <c:lblOffset val="100"/>
        <c:noMultiLvlLbl val="0"/>
      </c:catAx>
      <c:valAx>
        <c:axId val="12843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8433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baja'!$F$39:$F$44</c:f>
              <c:numCache>
                <c:formatCode>0.000</c:formatCode>
                <c:ptCount val="6"/>
                <c:pt idx="0">
                  <c:v>472272.076</c:v>
                </c:pt>
                <c:pt idx="1">
                  <c:v>472272.076</c:v>
                </c:pt>
                <c:pt idx="2">
                  <c:v>472272.076</c:v>
                </c:pt>
                <c:pt idx="3">
                  <c:v>-1416816.2279999999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baja'!$G$39:$G$44</c:f>
              <c:numCache>
                <c:formatCode>0.000</c:formatCode>
                <c:ptCount val="6"/>
                <c:pt idx="0">
                  <c:v>472272.0758693362</c:v>
                </c:pt>
                <c:pt idx="1">
                  <c:v>472272.0758693362</c:v>
                </c:pt>
                <c:pt idx="2">
                  <c:v>472272.0758693362</c:v>
                </c:pt>
                <c:pt idx="3">
                  <c:v>-1416816.2276080083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68928"/>
        <c:axId val="131883392"/>
      </c:barChart>
      <c:catAx>
        <c:axId val="1318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83392"/>
        <c:crosses val="autoZero"/>
        <c:auto val="1"/>
        <c:lblAlgn val="ctr"/>
        <c:lblOffset val="100"/>
        <c:noMultiLvlLbl val="0"/>
      </c:catAx>
      <c:valAx>
        <c:axId val="13188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868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baja'!$C$49:$C$54</c:f>
              <c:numCache>
                <c:formatCode>0.000</c:formatCode>
                <c:ptCount val="6"/>
                <c:pt idx="0">
                  <c:v>3187761.4539999999</c:v>
                </c:pt>
                <c:pt idx="1">
                  <c:v>39824726.022</c:v>
                </c:pt>
                <c:pt idx="2">
                  <c:v>55079198.493000001</c:v>
                </c:pt>
                <c:pt idx="3">
                  <c:v>48951178.866999999</c:v>
                </c:pt>
                <c:pt idx="4">
                  <c:v>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baja'!$D$49:$D$54</c:f>
              <c:numCache>
                <c:formatCode>0.000</c:formatCode>
                <c:ptCount val="6"/>
                <c:pt idx="0">
                  <c:v>3187761.4541832674</c:v>
                </c:pt>
                <c:pt idx="1">
                  <c:v>39824726.02214954</c:v>
                </c:pt>
                <c:pt idx="2">
                  <c:v>55079198.493171662</c:v>
                </c:pt>
                <c:pt idx="3">
                  <c:v>48951178.867249653</c:v>
                </c:pt>
                <c:pt idx="4">
                  <c:v>10691246.048472071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21408"/>
        <c:axId val="131923328"/>
      </c:barChart>
      <c:catAx>
        <c:axId val="1319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23328"/>
        <c:crosses val="autoZero"/>
        <c:auto val="1"/>
        <c:lblAlgn val="ctr"/>
        <c:lblOffset val="100"/>
        <c:noMultiLvlLbl val="0"/>
      </c:catAx>
      <c:valAx>
        <c:axId val="13192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921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baja'!$F$49:$F$54</c:f>
              <c:numCache>
                <c:formatCode>0.000</c:formatCode>
                <c:ptCount val="6"/>
                <c:pt idx="0">
                  <c:v>781673.30700000003</c:v>
                </c:pt>
                <c:pt idx="1">
                  <c:v>8017711.2410000004</c:v>
                </c:pt>
                <c:pt idx="2">
                  <c:v>15253749.176000001</c:v>
                </c:pt>
                <c:pt idx="3">
                  <c:v>22489787.111000001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baja'!$G$49:$G$54</c:f>
              <c:numCache>
                <c:formatCode>0.000</c:formatCode>
                <c:ptCount val="6"/>
                <c:pt idx="0">
                  <c:v>781673.30677290831</c:v>
                </c:pt>
                <c:pt idx="1">
                  <c:v>8017711.2414409798</c:v>
                </c:pt>
                <c:pt idx="2">
                  <c:v>15253749.176109051</c:v>
                </c:pt>
                <c:pt idx="3">
                  <c:v>22489787.110777125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61600"/>
        <c:axId val="131963520"/>
      </c:barChart>
      <c:catAx>
        <c:axId val="1319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63520"/>
        <c:crosses val="autoZero"/>
        <c:auto val="1"/>
        <c:lblAlgn val="ctr"/>
        <c:lblOffset val="100"/>
        <c:noMultiLvlLbl val="0"/>
      </c:catAx>
      <c:valAx>
        <c:axId val="13196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961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baja'!$C$59:$C$64</c:f>
              <c:numCache>
                <c:formatCode>0.000</c:formatCode>
                <c:ptCount val="6"/>
                <c:pt idx="0">
                  <c:v>5069811.676</c:v>
                </c:pt>
                <c:pt idx="1">
                  <c:v>3919397.3080000002</c:v>
                </c:pt>
                <c:pt idx="2">
                  <c:v>3215348.1</c:v>
                </c:pt>
                <c:pt idx="3">
                  <c:v>4979376.79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baja'!$D$59:$D$64</c:f>
              <c:numCache>
                <c:formatCode>0.000</c:formatCode>
                <c:ptCount val="6"/>
                <c:pt idx="0">
                  <c:v>5069811.6759004425</c:v>
                </c:pt>
                <c:pt idx="1">
                  <c:v>3919397.307939183</c:v>
                </c:pt>
                <c:pt idx="2">
                  <c:v>3215348.1003881423</c:v>
                </c:pt>
                <c:pt idx="3">
                  <c:v>4979376.7901631203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05888"/>
        <c:axId val="132007808"/>
      </c:barChart>
      <c:catAx>
        <c:axId val="1320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07808"/>
        <c:crosses val="autoZero"/>
        <c:auto val="1"/>
        <c:lblAlgn val="ctr"/>
        <c:lblOffset val="100"/>
        <c:noMultiLvlLbl val="0"/>
      </c:catAx>
      <c:valAx>
        <c:axId val="13200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005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baja'!$F$59:$F$64</c:f>
              <c:numCache>
                <c:formatCode>0.000</c:formatCode>
                <c:ptCount val="6"/>
                <c:pt idx="0">
                  <c:v>1003857.21</c:v>
                </c:pt>
                <c:pt idx="1">
                  <c:v>1003857.21</c:v>
                </c:pt>
                <c:pt idx="2">
                  <c:v>1003857.21</c:v>
                </c:pt>
                <c:pt idx="3">
                  <c:v>1860571.838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baja'!$G$59:$G$64</c:f>
              <c:numCache>
                <c:formatCode>0.000</c:formatCode>
                <c:ptCount val="6"/>
                <c:pt idx="0">
                  <c:v>1003857.2103633434</c:v>
                </c:pt>
                <c:pt idx="1">
                  <c:v>1003857.2103633434</c:v>
                </c:pt>
                <c:pt idx="2">
                  <c:v>1003857.2103633434</c:v>
                </c:pt>
                <c:pt idx="3">
                  <c:v>1860571.838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25344"/>
        <c:axId val="132052096"/>
      </c:barChart>
      <c:catAx>
        <c:axId val="1320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52096"/>
        <c:crosses val="autoZero"/>
        <c:auto val="1"/>
        <c:lblAlgn val="ctr"/>
        <c:lblOffset val="100"/>
        <c:noMultiLvlLbl val="0"/>
      </c:catAx>
      <c:valAx>
        <c:axId val="13205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025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baja'!$C$80:$C$85</c:f>
              <c:numCache>
                <c:formatCode>0.000</c:formatCode>
                <c:ptCount val="6"/>
                <c:pt idx="0">
                  <c:v>3187761.4539999999</c:v>
                </c:pt>
                <c:pt idx="1">
                  <c:v>3187761.4539999999</c:v>
                </c:pt>
                <c:pt idx="2">
                  <c:v>3187761.4539999999</c:v>
                </c:pt>
                <c:pt idx="3">
                  <c:v>3187761.4539999999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baja'!$D$80:$D$85</c:f>
              <c:numCache>
                <c:formatCode>0.000</c:formatCode>
                <c:ptCount val="6"/>
                <c:pt idx="0">
                  <c:v>3187761.4541832674</c:v>
                </c:pt>
                <c:pt idx="1">
                  <c:v>3187761.4541832674</c:v>
                </c:pt>
                <c:pt idx="2">
                  <c:v>3187761.4541832674</c:v>
                </c:pt>
                <c:pt idx="3">
                  <c:v>3187761.4541832674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86016"/>
        <c:axId val="132088192"/>
      </c:barChart>
      <c:catAx>
        <c:axId val="1320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88192"/>
        <c:crosses val="autoZero"/>
        <c:auto val="1"/>
        <c:lblAlgn val="ctr"/>
        <c:lblOffset val="100"/>
        <c:noMultiLvlLbl val="0"/>
      </c:catAx>
      <c:valAx>
        <c:axId val="1320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σ(i)</a:t>
                </a:r>
                <a:r>
                  <a:rPr lang="en-US" b="1"/>
                  <a:t>:Pascal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08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baja'!$F$80:$F$85</c:f>
              <c:numCache>
                <c:formatCode>0.000</c:formatCode>
                <c:ptCount val="6"/>
                <c:pt idx="0">
                  <c:v>781673.30700000003</c:v>
                </c:pt>
                <c:pt idx="1">
                  <c:v>781673.30700000003</c:v>
                </c:pt>
                <c:pt idx="2">
                  <c:v>781673.30700000003</c:v>
                </c:pt>
                <c:pt idx="3">
                  <c:v>781673.30700000003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baja'!$G$80:$G$85</c:f>
              <c:numCache>
                <c:formatCode>0.000</c:formatCode>
                <c:ptCount val="6"/>
                <c:pt idx="0">
                  <c:v>781673.30677290831</c:v>
                </c:pt>
                <c:pt idx="1">
                  <c:v>781673.30677290831</c:v>
                </c:pt>
                <c:pt idx="2">
                  <c:v>781673.30677290831</c:v>
                </c:pt>
                <c:pt idx="3">
                  <c:v>781673.30677290831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52416"/>
        <c:axId val="132254336"/>
      </c:barChart>
      <c:catAx>
        <c:axId val="1322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54336"/>
        <c:crosses val="autoZero"/>
        <c:auto val="1"/>
        <c:lblAlgn val="ctr"/>
        <c:lblOffset val="100"/>
        <c:noMultiLvlLbl val="0"/>
      </c:catAx>
      <c:valAx>
        <c:axId val="13225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σ(i):Pascal</a:t>
                </a:r>
                <a:endParaRPr lang="mr-IN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252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'pengujian beam cantilever'!$D$95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tali baja'!$D$96:$D$101</c:f>
              <c:numCache>
                <c:formatCode>General</c:formatCode>
                <c:ptCount val="6"/>
                <c:pt idx="0">
                  <c:v>8.6189999999999998</c:v>
                </c:pt>
                <c:pt idx="1">
                  <c:v>8.5500000000000007</c:v>
                </c:pt>
                <c:pt idx="2">
                  <c:v>7.9029999999999996</c:v>
                </c:pt>
                <c:pt idx="3">
                  <c:v>4.1310000000000002</c:v>
                </c:pt>
                <c:pt idx="4">
                  <c:v>0.58599999999999997</c:v>
                </c:pt>
                <c:pt idx="5">
                  <c:v>6.0999999999999999E-2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tali baja'!$E$96:$E$101</c:f>
              <c:numCache>
                <c:formatCode>General</c:formatCode>
                <c:ptCount val="6"/>
                <c:pt idx="0">
                  <c:v>6136.1189999999997</c:v>
                </c:pt>
                <c:pt idx="1">
                  <c:v>613.61199999999997</c:v>
                </c:pt>
                <c:pt idx="2">
                  <c:v>61.360999999999997</c:v>
                </c:pt>
                <c:pt idx="3">
                  <c:v>6.1360000000000001</c:v>
                </c:pt>
                <c:pt idx="4">
                  <c:v>0.61399999999999999</c:v>
                </c:pt>
                <c:pt idx="5">
                  <c:v>6.0999999999999999E-2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75200"/>
        <c:axId val="132285568"/>
      </c:lineChart>
      <c:catAx>
        <c:axId val="1322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85568"/>
        <c:crosses val="autoZero"/>
        <c:auto val="1"/>
        <c:lblAlgn val="ctr"/>
        <c:lblOffset val="100"/>
        <c:noMultiLvlLbl val="0"/>
      </c:catAx>
      <c:valAx>
        <c:axId val="1322855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Nilai Rata-Rata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275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tali baja'!$F$96:$F$101</c:f>
              <c:numCache>
                <c:formatCode>0.00%</c:formatCode>
                <c:ptCount val="6"/>
                <c:pt idx="0">
                  <c:v>710.93870000000004</c:v>
                </c:pt>
                <c:pt idx="1">
                  <c:v>70.768100000000004</c:v>
                </c:pt>
                <c:pt idx="2">
                  <c:v>6.7645</c:v>
                </c:pt>
                <c:pt idx="3">
                  <c:v>0.4854</c:v>
                </c:pt>
                <c:pt idx="4">
                  <c:v>4.7100000000000003E-2</c:v>
                </c:pt>
                <c:pt idx="5">
                  <c:v>4.7000000000000002E-3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6528"/>
        <c:axId val="132328448"/>
      </c:lineChart>
      <c:catAx>
        <c:axId val="1323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28448"/>
        <c:crosses val="autoZero"/>
        <c:auto val="1"/>
        <c:lblAlgn val="ctr"/>
        <c:lblOffset val="100"/>
        <c:noMultiLvlLbl val="0"/>
      </c:catAx>
      <c:valAx>
        <c:axId val="132328448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232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cantilever'!$C$6:$C$11</c:f>
              <c:numCache>
                <c:formatCode>0.000</c:formatCode>
                <c:ptCount val="6"/>
                <c:pt idx="0">
                  <c:v>18418.275000000001</c:v>
                </c:pt>
                <c:pt idx="1">
                  <c:v>15519.42</c:v>
                </c:pt>
                <c:pt idx="2">
                  <c:v>12620.565000000001</c:v>
                </c:pt>
                <c:pt idx="3">
                  <c:v>5797.71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cantilever'!$D$6:$D$11</c:f>
              <c:numCache>
                <c:formatCode>0.000</c:formatCode>
                <c:ptCount val="6"/>
                <c:pt idx="0">
                  <c:v>18418.275000000001</c:v>
                </c:pt>
                <c:pt idx="1">
                  <c:v>15519.42</c:v>
                </c:pt>
                <c:pt idx="2">
                  <c:v>12620.565000000001</c:v>
                </c:pt>
                <c:pt idx="3">
                  <c:v>5797.71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77952"/>
        <c:axId val="114879872"/>
      </c:barChart>
      <c:catAx>
        <c:axId val="1148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79872"/>
        <c:crosses val="autoZero"/>
        <c:auto val="1"/>
        <c:lblAlgn val="ctr"/>
        <c:lblOffset val="100"/>
        <c:noMultiLvlLbl val="0"/>
      </c:catAx>
      <c:valAx>
        <c:axId val="11487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4877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'pembuktian massa jenis'!$C$4</c:f>
              <c:strCache>
                <c:ptCount val="1"/>
                <c:pt idx="0">
                  <c:v>Massa jenis batang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jenis'!$C$5:$C$10</c:f>
              <c:numCache>
                <c:formatCode>0.000</c:formatCode>
                <c:ptCount val="6"/>
                <c:pt idx="0">
                  <c:v>44367324.468999997</c:v>
                </c:pt>
                <c:pt idx="1">
                  <c:v>44756126.506999999</c:v>
                </c:pt>
                <c:pt idx="2">
                  <c:v>48644146.890000001</c:v>
                </c:pt>
                <c:pt idx="3">
                  <c:v>87524350.717999995</c:v>
                </c:pt>
                <c:pt idx="4">
                  <c:v>476326388.99900001</c:v>
                </c:pt>
                <c:pt idx="5">
                  <c:v>4364346771.8059998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'pembuktian massa jenis'!$D$4</c:f>
              <c:strCache>
                <c:ptCount val="1"/>
                <c:pt idx="0">
                  <c:v>Massa jenis batang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jenis'!$D$5:$D$10</c:f>
              <c:numCache>
                <c:formatCode>0.000</c:formatCode>
                <c:ptCount val="6"/>
                <c:pt idx="0">
                  <c:v>43200.226000000002</c:v>
                </c:pt>
                <c:pt idx="1">
                  <c:v>432002.26500000001</c:v>
                </c:pt>
                <c:pt idx="2">
                  <c:v>4320022.648</c:v>
                </c:pt>
                <c:pt idx="3">
                  <c:v>43200226.476000004</c:v>
                </c:pt>
                <c:pt idx="4">
                  <c:v>432002264.75599998</c:v>
                </c:pt>
                <c:pt idx="5">
                  <c:v>4320022647.5629997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15488"/>
        <c:axId val="132417408"/>
      </c:lineChart>
      <c:catAx>
        <c:axId val="1324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17408"/>
        <c:crosses val="autoZero"/>
        <c:auto val="1"/>
        <c:lblAlgn val="ctr"/>
        <c:lblOffset val="100"/>
        <c:noMultiLvlLbl val="0"/>
      </c:catAx>
      <c:valAx>
        <c:axId val="132417408"/>
        <c:scaling>
          <c:logBase val="10"/>
          <c:orientation val="minMax"/>
          <c:min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σ</a:t>
                </a:r>
                <a:r>
                  <a:rPr lang="en-US" sz="1000" b="1" i="0" u="none" strike="noStrike" baseline="-25000">
                    <a:effectLst/>
                  </a:rPr>
                  <a:t>max (c=y) </a:t>
                </a:r>
                <a:r>
                  <a:rPr lang="en-US"/>
                  <a:t>: Pascal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415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'pembuktian massa jenis'!$E$3:$E$4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jenis'!$E$5:$E$10</c:f>
              <c:numCache>
                <c:formatCode>0.00%</c:formatCode>
                <c:ptCount val="6"/>
                <c:pt idx="0">
                  <c:v>0.999</c:v>
                </c:pt>
                <c:pt idx="1">
                  <c:v>0.99029999999999996</c:v>
                </c:pt>
                <c:pt idx="2">
                  <c:v>0.91120000000000001</c:v>
                </c:pt>
                <c:pt idx="3">
                  <c:v>0.50639999999999996</c:v>
                </c:pt>
                <c:pt idx="4">
                  <c:v>9.3100000000000002E-2</c:v>
                </c:pt>
                <c:pt idx="5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3744"/>
        <c:axId val="131670016"/>
      </c:lineChart>
      <c:catAx>
        <c:axId val="1316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70016"/>
        <c:crosses val="autoZero"/>
        <c:auto val="1"/>
        <c:lblAlgn val="ctr"/>
        <c:lblOffset val="100"/>
        <c:noMultiLvlLbl val="0"/>
      </c:catAx>
      <c:valAx>
        <c:axId val="1316700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 Rata σ</a:t>
                </a:r>
                <a:r>
                  <a:rPr lang="en-US" sz="1000" b="1" i="0" u="none" strike="noStrike" baseline="-25000">
                    <a:effectLst/>
                  </a:rPr>
                  <a:t>max (c=y) </a:t>
                </a:r>
                <a:endParaRPr 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166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Massa Jenis Diabaikan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'pembebanan terhadap keamanan'!$E$13</c:f>
              <c:strCache>
                <c:ptCount val="1"/>
                <c:pt idx="0">
                  <c:v>Dua Tumpuan</c:v>
                </c:pt>
              </c:strCache>
            </c:strRef>
          </c:tx>
          <c:marker>
            <c:symbol val="none"/>
          </c:marker>
          <c:cat>
            <c:numRef>
              <c:f>'pembebanan terhadap keamanan'!$D$14:$D$16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100000</c:v>
                </c:pt>
              </c:numCache>
            </c:numRef>
          </c:cat>
          <c:val>
            <c:numRef>
              <c:f>'pembebanan terhadap keamanan'!$E$17:$E$19</c:f>
              <c:numCache>
                <c:formatCode>General</c:formatCode>
                <c:ptCount val="3"/>
                <c:pt idx="0">
                  <c:v>3973.1689999999999</c:v>
                </c:pt>
                <c:pt idx="1">
                  <c:v>39.731999999999999</c:v>
                </c:pt>
                <c:pt idx="2">
                  <c:v>0.39700000000000002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'pembebanan terhadap keamanan'!$H$13</c:f>
              <c:strCache>
                <c:ptCount val="1"/>
                <c:pt idx="0">
                  <c:v>Tali Baja</c:v>
                </c:pt>
              </c:strCache>
            </c:strRef>
          </c:tx>
          <c:marker>
            <c:symbol val="none"/>
          </c:marker>
          <c:val>
            <c:numRef>
              <c:f>'pembebanan terhadap keamanan'!$H$17:$H$19</c:f>
              <c:numCache>
                <c:formatCode>General</c:formatCode>
                <c:ptCount val="3"/>
                <c:pt idx="0">
                  <c:v>6136.1189999999997</c:v>
                </c:pt>
                <c:pt idx="1">
                  <c:v>61.360999999999997</c:v>
                </c:pt>
                <c:pt idx="2">
                  <c:v>0.61399999999999999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'pembebanan terhadap keamanan'!$F$13</c:f>
              <c:strCache>
                <c:ptCount val="1"/>
                <c:pt idx="0">
                  <c:v>Cantilever</c:v>
                </c:pt>
              </c:strCache>
            </c:strRef>
          </c:tx>
          <c:marker>
            <c:symbol val="none"/>
          </c:marker>
          <c:val>
            <c:numRef>
              <c:f>'pembebanan terhadap keamanan'!$F$17:$F$19</c:f>
              <c:numCache>
                <c:formatCode>General</c:formatCode>
                <c:ptCount val="3"/>
                <c:pt idx="0">
                  <c:v>1589.268</c:v>
                </c:pt>
                <c:pt idx="1">
                  <c:v>15.893000000000001</c:v>
                </c:pt>
                <c:pt idx="2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5024"/>
        <c:axId val="113986944"/>
      </c:lineChart>
      <c:catAx>
        <c:axId val="1139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6944"/>
        <c:crosses val="autoZero"/>
        <c:auto val="1"/>
        <c:lblAlgn val="ctr"/>
        <c:lblOffset val="100"/>
        <c:noMultiLvlLbl val="0"/>
      </c:catAx>
      <c:valAx>
        <c:axId val="113986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Faktor Keamanan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5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cantilever'!$F$6:$F$11</c:f>
              <c:numCache>
                <c:formatCode>0.000</c:formatCode>
                <c:ptCount val="6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cantilever'!$G$6:$G$11</c:f>
              <c:numCache>
                <c:formatCode>0.000</c:formatCode>
                <c:ptCount val="6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51552"/>
        <c:axId val="115766016"/>
      </c:barChart>
      <c:catAx>
        <c:axId val="1157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6016"/>
        <c:crosses val="autoZero"/>
        <c:auto val="1"/>
        <c:lblAlgn val="ctr"/>
        <c:lblOffset val="100"/>
        <c:noMultiLvlLbl val="0"/>
      </c:catAx>
      <c:valAx>
        <c:axId val="11576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5751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cantilever'!$C$17:$C$22</c:f>
              <c:numCache>
                <c:formatCode>0.000</c:formatCode>
                <c:ptCount val="6"/>
                <c:pt idx="0">
                  <c:v>-240038.43799999999</c:v>
                </c:pt>
                <c:pt idx="1">
                  <c:v>-155194.20000000001</c:v>
                </c:pt>
                <c:pt idx="2">
                  <c:v>-84844.237999999998</c:v>
                </c:pt>
                <c:pt idx="3">
                  <c:v>-28988.55</c:v>
                </c:pt>
                <c:pt idx="4">
                  <c:v>-7247.1379999999999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cantilever'!$D$17:$D$22</c:f>
              <c:numCache>
                <c:formatCode>0.000</c:formatCode>
                <c:ptCount val="6"/>
                <c:pt idx="0">
                  <c:v>-240038.43750000003</c:v>
                </c:pt>
                <c:pt idx="1">
                  <c:v>-155194.20000000001</c:v>
                </c:pt>
                <c:pt idx="2">
                  <c:v>-84844.237500000017</c:v>
                </c:pt>
                <c:pt idx="3">
                  <c:v>-28988.550000000017</c:v>
                </c:pt>
                <c:pt idx="4">
                  <c:v>-7247.1375000000407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71296"/>
        <c:axId val="116473216"/>
      </c:barChart>
      <c:catAx>
        <c:axId val="1164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73216"/>
        <c:crosses val="autoZero"/>
        <c:auto val="1"/>
        <c:lblAlgn val="ctr"/>
        <c:lblOffset val="100"/>
        <c:noMultiLvlLbl val="0"/>
      </c:catAx>
      <c:valAx>
        <c:axId val="11647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471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cantilever'!$F$17:$F$22</c:f>
              <c:numCache>
                <c:formatCode>0.000</c:formatCode>
                <c:ptCount val="6"/>
                <c:pt idx="0">
                  <c:v>-58860</c:v>
                </c:pt>
                <c:pt idx="1">
                  <c:v>-39240</c:v>
                </c:pt>
                <c:pt idx="2">
                  <c:v>-19620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cantilever'!$G$17:$G$22</c:f>
              <c:numCache>
                <c:formatCode>0.000</c:formatCode>
                <c:ptCount val="6"/>
                <c:pt idx="0">
                  <c:v>-58860</c:v>
                </c:pt>
                <c:pt idx="1">
                  <c:v>-39240</c:v>
                </c:pt>
                <c:pt idx="2">
                  <c:v>-19620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07392"/>
        <c:axId val="116509312"/>
      </c:barChart>
      <c:catAx>
        <c:axId val="1165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09312"/>
        <c:crosses val="autoZero"/>
        <c:auto val="1"/>
        <c:lblAlgn val="ctr"/>
        <c:lblOffset val="100"/>
        <c:noMultiLvlLbl val="0"/>
      </c:catAx>
      <c:valAx>
        <c:axId val="11650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507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18" Type="http://schemas.openxmlformats.org/officeDocument/2006/relationships/chart" Target="../charts/chart5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17" Type="http://schemas.openxmlformats.org/officeDocument/2006/relationships/chart" Target="../charts/chart58.xml"/><Relationship Id="rId2" Type="http://schemas.openxmlformats.org/officeDocument/2006/relationships/chart" Target="../charts/chart43.xml"/><Relationship Id="rId16" Type="http://schemas.openxmlformats.org/officeDocument/2006/relationships/chart" Target="../charts/chart57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91440</xdr:colOff>
      <xdr:row>10</xdr:row>
      <xdr:rowOff>30480</xdr:rowOff>
    </xdr:from>
    <xdr:to>
      <xdr:col>29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15</xdr:col>
      <xdr:colOff>32884</xdr:colOff>
      <xdr:row>22</xdr:row>
      <xdr:rowOff>50374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224971</xdr:colOff>
      <xdr:row>2</xdr:row>
      <xdr:rowOff>12700</xdr:rowOff>
    </xdr:from>
    <xdr:to>
      <xdr:col>21</xdr:col>
      <xdr:colOff>242434</xdr:colOff>
      <xdr:row>22</xdr:row>
      <xdr:rowOff>37674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123852</xdr:rowOff>
    </xdr:from>
    <xdr:to>
      <xdr:col>15</xdr:col>
      <xdr:colOff>20184</xdr:colOff>
      <xdr:row>43</xdr:row>
      <xdr:rowOff>184792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263071</xdr:colOff>
      <xdr:row>23</xdr:row>
      <xdr:rowOff>136552</xdr:rowOff>
    </xdr:from>
    <xdr:to>
      <xdr:col>21</xdr:col>
      <xdr:colOff>280534</xdr:colOff>
      <xdr:row>44</xdr:row>
      <xdr:rowOff>6992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45</xdr:row>
      <xdr:rowOff>119849</xdr:rowOff>
    </xdr:from>
    <xdr:to>
      <xdr:col>15</xdr:col>
      <xdr:colOff>70984</xdr:colOff>
      <xdr:row>65</xdr:row>
      <xdr:rowOff>81804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313871</xdr:colOff>
      <xdr:row>45</xdr:row>
      <xdr:rowOff>132549</xdr:rowOff>
    </xdr:from>
    <xdr:to>
      <xdr:col>21</xdr:col>
      <xdr:colOff>331334</xdr:colOff>
      <xdr:row>65</xdr:row>
      <xdr:rowOff>105710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536121</xdr:colOff>
      <xdr:row>34</xdr:row>
      <xdr:rowOff>123958</xdr:rowOff>
    </xdr:from>
    <xdr:to>
      <xdr:col>27</xdr:col>
      <xdr:colOff>556306</xdr:colOff>
      <xdr:row>54</xdr:row>
      <xdr:rowOff>133297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34471</xdr:colOff>
      <xdr:row>34</xdr:row>
      <xdr:rowOff>136658</xdr:rowOff>
    </xdr:from>
    <xdr:to>
      <xdr:col>34</xdr:col>
      <xdr:colOff>54656</xdr:colOff>
      <xdr:row>54</xdr:row>
      <xdr:rowOff>152801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510721</xdr:colOff>
      <xdr:row>55</xdr:row>
      <xdr:rowOff>182656</xdr:rowOff>
    </xdr:from>
    <xdr:to>
      <xdr:col>27</xdr:col>
      <xdr:colOff>530906</xdr:colOff>
      <xdr:row>76</xdr:row>
      <xdr:rowOff>41463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9071</xdr:colOff>
      <xdr:row>55</xdr:row>
      <xdr:rowOff>195356</xdr:rowOff>
    </xdr:from>
    <xdr:to>
      <xdr:col>34</xdr:col>
      <xdr:colOff>29256</xdr:colOff>
      <xdr:row>76</xdr:row>
      <xdr:rowOff>54163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50800</xdr:colOff>
      <xdr:row>67</xdr:row>
      <xdr:rowOff>69290</xdr:rowOff>
    </xdr:from>
    <xdr:to>
      <xdr:col>15</xdr:col>
      <xdr:colOff>70984</xdr:colOff>
      <xdr:row>87</xdr:row>
      <xdr:rowOff>167716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313871</xdr:colOff>
      <xdr:row>67</xdr:row>
      <xdr:rowOff>81990</xdr:rowOff>
    </xdr:from>
    <xdr:to>
      <xdr:col>21</xdr:col>
      <xdr:colOff>331334</xdr:colOff>
      <xdr:row>87</xdr:row>
      <xdr:rowOff>180416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50346</xdr:colOff>
      <xdr:row>94</xdr:row>
      <xdr:rowOff>95250</xdr:rowOff>
    </xdr:from>
    <xdr:to>
      <xdr:col>14</xdr:col>
      <xdr:colOff>46787</xdr:colOff>
      <xdr:row>107</xdr:row>
      <xdr:rowOff>30040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517071</xdr:colOff>
      <xdr:row>105</xdr:row>
      <xdr:rowOff>57150</xdr:rowOff>
    </xdr:from>
    <xdr:to>
      <xdr:col>6</xdr:col>
      <xdr:colOff>758441</xdr:colOff>
      <xdr:row>119</xdr:row>
      <xdr:rowOff>87190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15</xdr:col>
      <xdr:colOff>277813</xdr:colOff>
      <xdr:row>22</xdr:row>
      <xdr:rowOff>23160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</xdr:row>
      <xdr:rowOff>12700</xdr:rowOff>
    </xdr:from>
    <xdr:to>
      <xdr:col>22</xdr:col>
      <xdr:colOff>11113</xdr:colOff>
      <xdr:row>22</xdr:row>
      <xdr:rowOff>10460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42209</xdr:rowOff>
    </xdr:from>
    <xdr:to>
      <xdr:col>15</xdr:col>
      <xdr:colOff>265113</xdr:colOff>
      <xdr:row>43</xdr:row>
      <xdr:rowOff>130363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508000</xdr:colOff>
      <xdr:row>23</xdr:row>
      <xdr:rowOff>54909</xdr:rowOff>
    </xdr:from>
    <xdr:to>
      <xdr:col>22</xdr:col>
      <xdr:colOff>49213</xdr:colOff>
      <xdr:row>43</xdr:row>
      <xdr:rowOff>143063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254000</xdr:colOff>
      <xdr:row>12</xdr:row>
      <xdr:rowOff>125506</xdr:rowOff>
    </xdr:from>
    <xdr:to>
      <xdr:col>28</xdr:col>
      <xdr:colOff>519113</xdr:colOff>
      <xdr:row>31</xdr:row>
      <xdr:rowOff>49120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330200</xdr:colOff>
      <xdr:row>13</xdr:row>
      <xdr:rowOff>39781</xdr:rowOff>
    </xdr:from>
    <xdr:to>
      <xdr:col>35</xdr:col>
      <xdr:colOff>595313</xdr:colOff>
      <xdr:row>32</xdr:row>
      <xdr:rowOff>36420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50800</xdr:colOff>
      <xdr:row>45</xdr:row>
      <xdr:rowOff>45010</xdr:rowOff>
    </xdr:from>
    <xdr:to>
      <xdr:col>15</xdr:col>
      <xdr:colOff>315913</xdr:colOff>
      <xdr:row>64</xdr:row>
      <xdr:rowOff>138954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558800</xdr:colOff>
      <xdr:row>45</xdr:row>
      <xdr:rowOff>57710</xdr:rowOff>
    </xdr:from>
    <xdr:to>
      <xdr:col>22</xdr:col>
      <xdr:colOff>100013</xdr:colOff>
      <xdr:row>64</xdr:row>
      <xdr:rowOff>162860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304800</xdr:colOff>
      <xdr:row>34</xdr:row>
      <xdr:rowOff>68169</xdr:rowOff>
    </xdr:from>
    <xdr:to>
      <xdr:col>28</xdr:col>
      <xdr:colOff>569913</xdr:colOff>
      <xdr:row>53</xdr:row>
      <xdr:rowOff>229908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88900</xdr:colOff>
      <xdr:row>34</xdr:row>
      <xdr:rowOff>80869</xdr:rowOff>
    </xdr:from>
    <xdr:to>
      <xdr:col>35</xdr:col>
      <xdr:colOff>354013</xdr:colOff>
      <xdr:row>54</xdr:row>
      <xdr:rowOff>4483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279400</xdr:colOff>
      <xdr:row>55</xdr:row>
      <xdr:rowOff>68356</xdr:rowOff>
    </xdr:from>
    <xdr:to>
      <xdr:col>28</xdr:col>
      <xdr:colOff>544513</xdr:colOff>
      <xdr:row>75</xdr:row>
      <xdr:rowOff>98613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63500</xdr:colOff>
      <xdr:row>55</xdr:row>
      <xdr:rowOff>81056</xdr:rowOff>
    </xdr:from>
    <xdr:to>
      <xdr:col>35</xdr:col>
      <xdr:colOff>328613</xdr:colOff>
      <xdr:row>75</xdr:row>
      <xdr:rowOff>111313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50800</xdr:colOff>
      <xdr:row>66</xdr:row>
      <xdr:rowOff>126440</xdr:rowOff>
    </xdr:from>
    <xdr:to>
      <xdr:col>15</xdr:col>
      <xdr:colOff>315913</xdr:colOff>
      <xdr:row>87</xdr:row>
      <xdr:rowOff>34366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558800</xdr:colOff>
      <xdr:row>66</xdr:row>
      <xdr:rowOff>139140</xdr:rowOff>
    </xdr:from>
    <xdr:to>
      <xdr:col>22</xdr:col>
      <xdr:colOff>100013</xdr:colOff>
      <xdr:row>87</xdr:row>
      <xdr:rowOff>47066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13</xdr:col>
      <xdr:colOff>396491</xdr:colOff>
      <xdr:row>104</xdr:row>
      <xdr:rowOff>153865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904875</xdr:colOff>
      <xdr:row>102</xdr:row>
      <xdr:rowOff>180975</xdr:rowOff>
    </xdr:from>
    <xdr:to>
      <xdr:col>5</xdr:col>
      <xdr:colOff>1996691</xdr:colOff>
      <xdr:row>117</xdr:row>
      <xdr:rowOff>20515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209826</xdr:colOff>
      <xdr:row>2</xdr:row>
      <xdr:rowOff>120374</xdr:rowOff>
    </xdr:from>
    <xdr:to>
      <xdr:col>16</xdr:col>
      <xdr:colOff>438426</xdr:colOff>
      <xdr:row>15</xdr:row>
      <xdr:rowOff>99391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3</xdr:row>
      <xdr:rowOff>92074</xdr:rowOff>
    </xdr:from>
    <xdr:to>
      <xdr:col>15</xdr:col>
      <xdr:colOff>317500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3</xdr:row>
      <xdr:rowOff>104774</xdr:rowOff>
    </xdr:from>
    <xdr:to>
      <xdr:col>21</xdr:col>
      <xdr:colOff>546100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268287</xdr:colOff>
      <xdr:row>24</xdr:row>
      <xdr:rowOff>155574</xdr:rowOff>
    </xdr:from>
    <xdr:to>
      <xdr:col>15</xdr:col>
      <xdr:colOff>304800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547687</xdr:colOff>
      <xdr:row>24</xdr:row>
      <xdr:rowOff>168274</xdr:rowOff>
    </xdr:from>
    <xdr:to>
      <xdr:col>21</xdr:col>
      <xdr:colOff>584200</xdr:colOff>
      <xdr:row>45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26987</xdr:colOff>
      <xdr:row>14</xdr:row>
      <xdr:rowOff>15874</xdr:rowOff>
    </xdr:from>
    <xdr:to>
      <xdr:col>28</xdr:col>
      <xdr:colOff>63500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598487</xdr:colOff>
      <xdr:row>14</xdr:row>
      <xdr:rowOff>130174</xdr:rowOff>
    </xdr:from>
    <xdr:to>
      <xdr:col>34</xdr:col>
      <xdr:colOff>635000</xdr:colOff>
      <xdr:row>33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319087</xdr:colOff>
      <xdr:row>46</xdr:row>
      <xdr:rowOff>117474</xdr:rowOff>
    </xdr:from>
    <xdr:to>
      <xdr:col>15</xdr:col>
      <xdr:colOff>355600</xdr:colOff>
      <xdr:row>65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598487</xdr:colOff>
      <xdr:row>46</xdr:row>
      <xdr:rowOff>130174</xdr:rowOff>
    </xdr:from>
    <xdr:to>
      <xdr:col>21</xdr:col>
      <xdr:colOff>635000</xdr:colOff>
      <xdr:row>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77787</xdr:colOff>
      <xdr:row>35</xdr:row>
      <xdr:rowOff>142874</xdr:rowOff>
    </xdr:from>
    <xdr:to>
      <xdr:col>28</xdr:col>
      <xdr:colOff>114300</xdr:colOff>
      <xdr:row>55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357187</xdr:colOff>
      <xdr:row>35</xdr:row>
      <xdr:rowOff>155574</xdr:rowOff>
    </xdr:from>
    <xdr:to>
      <xdr:col>34</xdr:col>
      <xdr:colOff>393700</xdr:colOff>
      <xdr:row>55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52387</xdr:colOff>
      <xdr:row>56</xdr:row>
      <xdr:rowOff>130174</xdr:rowOff>
    </xdr:from>
    <xdr:to>
      <xdr:col>28</xdr:col>
      <xdr:colOff>88900</xdr:colOff>
      <xdr:row>76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331787</xdr:colOff>
      <xdr:row>56</xdr:row>
      <xdr:rowOff>142874</xdr:rowOff>
    </xdr:from>
    <xdr:to>
      <xdr:col>34</xdr:col>
      <xdr:colOff>368300</xdr:colOff>
      <xdr:row>76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319087</xdr:colOff>
      <xdr:row>67</xdr:row>
      <xdr:rowOff>142874</xdr:rowOff>
    </xdr:from>
    <xdr:to>
      <xdr:col>15</xdr:col>
      <xdr:colOff>355600</xdr:colOff>
      <xdr:row>87</xdr:row>
      <xdr:rowOff>50800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598487</xdr:colOff>
      <xdr:row>67</xdr:row>
      <xdr:rowOff>155574</xdr:rowOff>
    </xdr:from>
    <xdr:to>
      <xdr:col>21</xdr:col>
      <xdr:colOff>635000</xdr:colOff>
      <xdr:row>87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224211</xdr:colOff>
      <xdr:row>9</xdr:row>
      <xdr:rowOff>168273</xdr:rowOff>
    </xdr:from>
    <xdr:to>
      <xdr:col>41</xdr:col>
      <xdr:colOff>260724</xdr:colOff>
      <xdr:row>28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33711</xdr:colOff>
      <xdr:row>10</xdr:row>
      <xdr:rowOff>92073</xdr:rowOff>
    </xdr:from>
    <xdr:to>
      <xdr:col>48</xdr:col>
      <xdr:colOff>70224</xdr:colOff>
      <xdr:row>29</xdr:row>
      <xdr:rowOff>63499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681878</xdr:colOff>
      <xdr:row>95</xdr:row>
      <xdr:rowOff>78442</xdr:rowOff>
    </xdr:from>
    <xdr:to>
      <xdr:col>13</xdr:col>
      <xdr:colOff>689525</xdr:colOff>
      <xdr:row>109</xdr:row>
      <xdr:rowOff>41246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571500</xdr:colOff>
      <xdr:row>107</xdr:row>
      <xdr:rowOff>68356</xdr:rowOff>
    </xdr:from>
    <xdr:to>
      <xdr:col>6</xdr:col>
      <xdr:colOff>444676</xdr:colOff>
      <xdr:row>121</xdr:row>
      <xdr:rowOff>98396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3</xdr:row>
      <xdr:rowOff>29308</xdr:rowOff>
    </xdr:from>
    <xdr:to>
      <xdr:col>14</xdr:col>
      <xdr:colOff>280987</xdr:colOff>
      <xdr:row>16</xdr:row>
      <xdr:rowOff>36635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335207</xdr:colOff>
      <xdr:row>11</xdr:row>
      <xdr:rowOff>130419</xdr:rowOff>
    </xdr:from>
    <xdr:to>
      <xdr:col>6</xdr:col>
      <xdr:colOff>294176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5</xdr:row>
      <xdr:rowOff>114300</xdr:rowOff>
    </xdr:from>
    <xdr:to>
      <xdr:col>18</xdr:col>
      <xdr:colOff>257175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119" t="s">
        <v>3</v>
      </c>
      <c r="B1" s="119" t="s">
        <v>0</v>
      </c>
      <c r="C1" s="120" t="s">
        <v>1</v>
      </c>
      <c r="D1" s="119" t="s">
        <v>2</v>
      </c>
      <c r="E1" s="122" t="s">
        <v>19</v>
      </c>
      <c r="F1" s="122" t="s">
        <v>26</v>
      </c>
      <c r="G1" s="121" t="s">
        <v>18</v>
      </c>
      <c r="H1" s="125" t="s">
        <v>24</v>
      </c>
      <c r="I1" s="125" t="s">
        <v>21</v>
      </c>
      <c r="J1" s="125" t="s">
        <v>22</v>
      </c>
      <c r="K1" s="125" t="s">
        <v>23</v>
      </c>
      <c r="L1" s="125" t="s">
        <v>25</v>
      </c>
      <c r="M1" s="125" t="s">
        <v>28</v>
      </c>
      <c r="N1" s="120" t="s">
        <v>4</v>
      </c>
      <c r="O1" s="120" t="s">
        <v>9</v>
      </c>
      <c r="P1" s="120" t="s">
        <v>10</v>
      </c>
      <c r="Q1" s="120" t="s">
        <v>11</v>
      </c>
      <c r="R1" s="120" t="s">
        <v>12</v>
      </c>
      <c r="S1" s="124" t="s">
        <v>13</v>
      </c>
      <c r="T1" s="124"/>
      <c r="U1" s="124"/>
      <c r="V1" s="124"/>
      <c r="W1" s="124"/>
      <c r="X1" s="124" t="s">
        <v>15</v>
      </c>
      <c r="Y1" s="124"/>
      <c r="Z1" s="124"/>
      <c r="AA1" s="124"/>
      <c r="AB1" s="124"/>
      <c r="AC1" s="124" t="s">
        <v>16</v>
      </c>
      <c r="AD1" s="124"/>
      <c r="AE1" s="124"/>
      <c r="AF1" s="124"/>
      <c r="AG1" s="124"/>
      <c r="AH1" s="124" t="s">
        <v>17</v>
      </c>
      <c r="AI1" s="124"/>
      <c r="AJ1" s="124"/>
      <c r="AK1" s="124"/>
      <c r="AL1" s="124"/>
      <c r="AM1" s="124" t="s">
        <v>29</v>
      </c>
      <c r="AN1" s="124"/>
      <c r="AO1" s="124"/>
      <c r="AP1" s="124"/>
      <c r="AQ1" s="124"/>
    </row>
    <row r="2" spans="1:43" s="4" customFormat="1" x14ac:dyDescent="0.25">
      <c r="A2" s="119"/>
      <c r="B2" s="119"/>
      <c r="C2" s="120"/>
      <c r="D2" s="119"/>
      <c r="E2" s="123"/>
      <c r="F2" s="123"/>
      <c r="G2" s="121"/>
      <c r="H2" s="126"/>
      <c r="I2" s="126"/>
      <c r="J2" s="126"/>
      <c r="K2" s="126"/>
      <c r="L2" s="126"/>
      <c r="M2" s="126"/>
      <c r="N2" s="120"/>
      <c r="O2" s="120"/>
      <c r="P2" s="120"/>
      <c r="Q2" s="120"/>
      <c r="R2" s="120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opLeftCell="A3" zoomScale="130" zoomScaleNormal="130" workbookViewId="0">
      <selection activeCell="G18" sqref="G18"/>
    </sheetView>
  </sheetViews>
  <sheetFormatPr defaultRowHeight="15" x14ac:dyDescent="0.25"/>
  <cols>
    <col min="3" max="4" width="16.28515625" bestFit="1" customWidth="1"/>
    <col min="5" max="5" width="24.42578125" bestFit="1" customWidth="1"/>
  </cols>
  <sheetData>
    <row r="2" spans="2:5" ht="15.75" thickBot="1" x14ac:dyDescent="0.3"/>
    <row r="3" spans="2:5" ht="15.75" thickBot="1" x14ac:dyDescent="0.3">
      <c r="B3" s="129" t="s">
        <v>277</v>
      </c>
      <c r="C3" s="131" t="s">
        <v>280</v>
      </c>
      <c r="D3" s="132"/>
      <c r="E3" s="129" t="s">
        <v>281</v>
      </c>
    </row>
    <row r="4" spans="2:5" ht="30.75" thickBot="1" x14ac:dyDescent="0.3">
      <c r="B4" s="130"/>
      <c r="C4" s="100" t="s">
        <v>282</v>
      </c>
      <c r="D4" s="101" t="s">
        <v>283</v>
      </c>
      <c r="E4" s="130"/>
    </row>
    <row r="5" spans="2:5" ht="15.75" thickBot="1" x14ac:dyDescent="0.3">
      <c r="B5" s="102">
        <v>1</v>
      </c>
      <c r="C5" s="105">
        <v>44367324.468999997</v>
      </c>
      <c r="D5" s="105">
        <v>43200.226000000002</v>
      </c>
      <c r="E5" s="104">
        <v>0.999</v>
      </c>
    </row>
    <row r="6" spans="2:5" ht="15.75" thickBot="1" x14ac:dyDescent="0.3">
      <c r="B6" s="102">
        <v>10</v>
      </c>
      <c r="C6" s="105">
        <v>44756126.506999999</v>
      </c>
      <c r="D6" s="105">
        <v>432002.26500000001</v>
      </c>
      <c r="E6" s="104">
        <v>0.99029999999999996</v>
      </c>
    </row>
    <row r="7" spans="2:5" ht="15.75" thickBot="1" x14ac:dyDescent="0.3">
      <c r="B7" s="102">
        <v>100</v>
      </c>
      <c r="C7" s="105">
        <v>48644146.890000001</v>
      </c>
      <c r="D7" s="105">
        <v>4320022.648</v>
      </c>
      <c r="E7" s="104">
        <v>0.91120000000000001</v>
      </c>
    </row>
    <row r="8" spans="2:5" ht="15.75" thickBot="1" x14ac:dyDescent="0.3">
      <c r="B8" s="102">
        <v>1000</v>
      </c>
      <c r="C8" s="105">
        <v>87524350.717999995</v>
      </c>
      <c r="D8" s="105">
        <v>43200226.476000004</v>
      </c>
      <c r="E8" s="104">
        <v>0.50639999999999996</v>
      </c>
    </row>
    <row r="9" spans="2:5" ht="15.75" thickBot="1" x14ac:dyDescent="0.3">
      <c r="B9" s="102">
        <v>10000</v>
      </c>
      <c r="C9" s="105">
        <v>476326388.99900001</v>
      </c>
      <c r="D9" s="105">
        <v>432002264.75599998</v>
      </c>
      <c r="E9" s="104">
        <v>9.3100000000000002E-2</v>
      </c>
    </row>
    <row r="10" spans="2:5" ht="15.75" thickBot="1" x14ac:dyDescent="0.3">
      <c r="B10" s="102">
        <v>100000</v>
      </c>
      <c r="C10" s="105">
        <v>4364346771.8059998</v>
      </c>
      <c r="D10" s="105">
        <v>4320022647.5629997</v>
      </c>
      <c r="E10" s="104">
        <v>1.0200000000000001E-2</v>
      </c>
    </row>
  </sheetData>
  <mergeCells count="3">
    <mergeCell ref="B3:B4"/>
    <mergeCell ref="C3:D3"/>
    <mergeCell ref="E3:E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topLeftCell="A4" workbookViewId="0">
      <selection activeCell="P5" sqref="P5"/>
    </sheetView>
  </sheetViews>
  <sheetFormatPr defaultRowHeight="15" x14ac:dyDescent="0.25"/>
  <cols>
    <col min="2" max="2" width="9.7109375" bestFit="1" customWidth="1"/>
  </cols>
  <sheetData>
    <row r="4" spans="2:8" ht="15.75" thickBot="1" x14ac:dyDescent="0.3"/>
    <row r="5" spans="2:8" ht="16.5" thickBot="1" x14ac:dyDescent="0.3">
      <c r="B5" s="150"/>
      <c r="C5" s="152" t="s">
        <v>218</v>
      </c>
      <c r="D5" s="153"/>
      <c r="E5" s="153"/>
      <c r="F5" s="153"/>
      <c r="G5" s="153"/>
      <c r="H5" s="154"/>
    </row>
    <row r="6" spans="2:8" ht="16.5" thickBot="1" x14ac:dyDescent="0.3">
      <c r="B6" s="151"/>
      <c r="C6" s="155" t="s">
        <v>225</v>
      </c>
      <c r="D6" s="156"/>
      <c r="E6" s="157"/>
      <c r="F6" s="155" t="s">
        <v>226</v>
      </c>
      <c r="G6" s="156"/>
      <c r="H6" s="157"/>
    </row>
    <row r="7" spans="2:8" ht="32.25" thickBot="1" x14ac:dyDescent="0.3">
      <c r="B7" s="111" t="s">
        <v>150</v>
      </c>
      <c r="C7" s="112">
        <v>1</v>
      </c>
      <c r="D7" s="112">
        <v>100</v>
      </c>
      <c r="E7" s="112">
        <v>100000</v>
      </c>
      <c r="F7" s="112">
        <v>1</v>
      </c>
      <c r="G7" s="112">
        <v>100</v>
      </c>
      <c r="H7" s="112">
        <v>100000</v>
      </c>
    </row>
    <row r="8" spans="2:8" ht="32.25" thickBot="1" x14ac:dyDescent="0.3">
      <c r="B8" s="111" t="s">
        <v>142</v>
      </c>
      <c r="C8" s="113">
        <v>5.1580000000000004</v>
      </c>
      <c r="D8" s="113">
        <v>4.6459999999999999</v>
      </c>
      <c r="E8" s="113">
        <v>0.37</v>
      </c>
      <c r="F8" s="113">
        <v>3973.1689999999999</v>
      </c>
      <c r="G8" s="113">
        <v>39.731999999999999</v>
      </c>
      <c r="H8" s="113">
        <v>0.39700000000000002</v>
      </c>
    </row>
    <row r="9" spans="2:8" ht="15.75" customHeight="1" x14ac:dyDescent="0.25">
      <c r="B9" s="150" t="s">
        <v>143</v>
      </c>
      <c r="C9" s="158">
        <v>1.29</v>
      </c>
      <c r="D9" s="158">
        <v>1.194</v>
      </c>
      <c r="E9" s="158">
        <v>0.14199999999999999</v>
      </c>
      <c r="F9" s="158">
        <v>1589.268</v>
      </c>
      <c r="G9" s="158">
        <v>15.893000000000001</v>
      </c>
      <c r="H9" s="158">
        <v>0.159</v>
      </c>
    </row>
    <row r="10" spans="2:8" ht="15.75" thickBot="1" x14ac:dyDescent="0.3">
      <c r="B10" s="151"/>
      <c r="C10" s="159"/>
      <c r="D10" s="159"/>
      <c r="E10" s="159"/>
      <c r="F10" s="159"/>
      <c r="G10" s="159"/>
      <c r="H10" s="159"/>
    </row>
    <row r="11" spans="2:8" ht="16.5" thickBot="1" x14ac:dyDescent="0.3">
      <c r="B11" s="111" t="s">
        <v>144</v>
      </c>
      <c r="C11" s="113">
        <v>8.6189999999999998</v>
      </c>
      <c r="D11" s="113">
        <v>7.9029999999999996</v>
      </c>
      <c r="E11" s="113">
        <v>0.58599999999999997</v>
      </c>
      <c r="F11" s="113">
        <v>6136.1189999999997</v>
      </c>
      <c r="G11" s="113">
        <v>61.360999999999997</v>
      </c>
      <c r="H11" s="113">
        <v>0.61399999999999999</v>
      </c>
    </row>
    <row r="12" spans="2:8" ht="15.75" thickBot="1" x14ac:dyDescent="0.3"/>
    <row r="13" spans="2:8" ht="32.25" thickBot="1" x14ac:dyDescent="0.3">
      <c r="B13" s="150"/>
      <c r="C13" s="151"/>
      <c r="D13" s="111" t="s">
        <v>150</v>
      </c>
      <c r="E13" s="111" t="s">
        <v>142</v>
      </c>
      <c r="F13" s="116" t="s">
        <v>143</v>
      </c>
      <c r="G13" s="112"/>
      <c r="H13" s="111" t="s">
        <v>144</v>
      </c>
    </row>
    <row r="14" spans="2:8" ht="24.75" customHeight="1" thickBot="1" x14ac:dyDescent="0.3">
      <c r="B14" s="152" t="s">
        <v>218</v>
      </c>
      <c r="C14" s="155" t="s">
        <v>225</v>
      </c>
      <c r="D14" s="112">
        <v>1</v>
      </c>
      <c r="E14" s="113">
        <v>5.1580000000000004</v>
      </c>
      <c r="F14" s="114">
        <v>1.29</v>
      </c>
      <c r="G14" s="115"/>
      <c r="H14" s="113">
        <v>8.6189999999999998</v>
      </c>
    </row>
    <row r="15" spans="2:8" ht="16.5" thickBot="1" x14ac:dyDescent="0.3">
      <c r="B15" s="153"/>
      <c r="C15" s="156"/>
      <c r="D15" s="112">
        <v>100</v>
      </c>
      <c r="E15" s="113">
        <v>4.6459999999999999</v>
      </c>
      <c r="F15" s="114">
        <v>1.194</v>
      </c>
      <c r="G15" s="115"/>
      <c r="H15" s="113">
        <v>7.9029999999999996</v>
      </c>
    </row>
    <row r="16" spans="2:8" ht="16.5" thickBot="1" x14ac:dyDescent="0.3">
      <c r="B16" s="153"/>
      <c r="C16" s="157"/>
      <c r="D16" s="112">
        <v>100000</v>
      </c>
      <c r="E16" s="113">
        <v>0.37</v>
      </c>
      <c r="F16" s="114">
        <v>0.14199999999999999</v>
      </c>
      <c r="G16" s="115"/>
      <c r="H16" s="113">
        <v>0.58599999999999997</v>
      </c>
    </row>
    <row r="17" spans="2:8" ht="32.25" customHeight="1" thickBot="1" x14ac:dyDescent="0.3">
      <c r="B17" s="153"/>
      <c r="C17" s="155" t="s">
        <v>226</v>
      </c>
      <c r="D17" s="112">
        <v>1</v>
      </c>
      <c r="E17" s="113">
        <v>3973.1689999999999</v>
      </c>
      <c r="F17" s="114">
        <v>1589.268</v>
      </c>
      <c r="G17" s="115"/>
      <c r="H17" s="113">
        <v>6136.1189999999997</v>
      </c>
    </row>
    <row r="18" spans="2:8" ht="16.5" thickBot="1" x14ac:dyDescent="0.3">
      <c r="B18" s="153"/>
      <c r="C18" s="156"/>
      <c r="D18" s="112">
        <v>100</v>
      </c>
      <c r="E18" s="113">
        <v>39.731999999999999</v>
      </c>
      <c r="F18" s="114">
        <v>15.893000000000001</v>
      </c>
      <c r="G18" s="115"/>
      <c r="H18" s="113">
        <v>61.360999999999997</v>
      </c>
    </row>
    <row r="19" spans="2:8" ht="16.5" thickBot="1" x14ac:dyDescent="0.3">
      <c r="B19" s="154"/>
      <c r="C19" s="157"/>
      <c r="D19" s="112">
        <v>100000</v>
      </c>
      <c r="E19" s="113">
        <v>0.39700000000000002</v>
      </c>
      <c r="F19" s="117">
        <v>0.159</v>
      </c>
      <c r="G19" s="118"/>
      <c r="H19" s="113">
        <v>0.61399999999999999</v>
      </c>
    </row>
  </sheetData>
  <mergeCells count="15">
    <mergeCell ref="B13:C13"/>
    <mergeCell ref="B14:B19"/>
    <mergeCell ref="C14:C16"/>
    <mergeCell ref="C17:C19"/>
    <mergeCell ref="B5:B6"/>
    <mergeCell ref="C5:H5"/>
    <mergeCell ref="C6:E6"/>
    <mergeCell ref="F6:H6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opLeftCell="A19" workbookViewId="0">
      <selection activeCell="G28" sqref="G28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8.140625" bestFit="1" customWidth="1"/>
    <col min="16" max="16" width="20.140625" bestFit="1" customWidth="1"/>
    <col min="17" max="17" width="18.140625" bestFit="1" customWidth="1"/>
    <col min="18" max="18" width="19.140625" bestFit="1" customWidth="1"/>
    <col min="19" max="19" width="28.140625" bestFit="1" customWidth="1"/>
    <col min="20" max="20" width="19.140625" customWidth="1"/>
    <col min="22" max="22" width="14.85546875" customWidth="1"/>
    <col min="23" max="23" width="13.85546875" bestFit="1" customWidth="1"/>
    <col min="25" max="25" width="16.42578125" bestFit="1" customWidth="1"/>
    <col min="26" max="26" width="17.42578125" bestFit="1" customWidth="1"/>
    <col min="27" max="27" width="9.7109375" bestFit="1" customWidth="1"/>
    <col min="28" max="28" width="6.28515625" bestFit="1" customWidth="1"/>
  </cols>
  <sheetData>
    <row r="1" spans="1:20" x14ac:dyDescent="0.25">
      <c r="A1" t="s">
        <v>86</v>
      </c>
      <c r="B1" s="19">
        <v>345</v>
      </c>
      <c r="C1" s="11">
        <f>yield_strength</f>
        <v>345</v>
      </c>
    </row>
    <row r="2" spans="1:20" x14ac:dyDescent="0.25">
      <c r="A2" t="s">
        <v>68</v>
      </c>
      <c r="B2" s="19">
        <v>8541</v>
      </c>
      <c r="C2" s="11">
        <f>ix</f>
        <v>8541</v>
      </c>
    </row>
    <row r="3" spans="1:2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20" x14ac:dyDescent="0.25">
      <c r="A4" t="s">
        <v>63</v>
      </c>
      <c r="B4" s="11">
        <f>width_of_section</f>
        <v>177</v>
      </c>
      <c r="C4" s="11">
        <f>b</f>
        <v>177</v>
      </c>
    </row>
    <row r="5" spans="1:20" x14ac:dyDescent="0.25">
      <c r="A5" t="s">
        <v>77</v>
      </c>
      <c r="B5" s="19">
        <v>252</v>
      </c>
      <c r="C5" s="11">
        <f>depth_of_section</f>
        <v>252</v>
      </c>
    </row>
    <row r="6" spans="1:20" x14ac:dyDescent="0.25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20" x14ac:dyDescent="0.25">
      <c r="A7" t="s">
        <v>79</v>
      </c>
      <c r="B7" s="19">
        <v>15</v>
      </c>
      <c r="C7" s="11">
        <f>thickness_flange</f>
        <v>15</v>
      </c>
    </row>
    <row r="8" spans="1:20" x14ac:dyDescent="0.25">
      <c r="A8" t="s">
        <v>80</v>
      </c>
      <c r="B8" s="19">
        <v>9</v>
      </c>
      <c r="C8" s="11">
        <f>thickness_web</f>
        <v>9</v>
      </c>
    </row>
    <row r="9" spans="1:20" x14ac:dyDescent="0.25">
      <c r="A9" t="s">
        <v>61</v>
      </c>
      <c r="B9" s="19">
        <v>75.3</v>
      </c>
      <c r="C9" s="11">
        <f>cross_section_area</f>
        <v>75.3</v>
      </c>
    </row>
    <row r="10" spans="1:2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20" x14ac:dyDescent="0.25">
      <c r="A11" s="12" t="s">
        <v>59</v>
      </c>
      <c r="B11" s="11">
        <v>0</v>
      </c>
      <c r="C11" s="11">
        <f>ax</f>
        <v>0</v>
      </c>
    </row>
    <row r="12" spans="1:20" x14ac:dyDescent="0.25">
      <c r="A12" s="12" t="s">
        <v>46</v>
      </c>
      <c r="B12" s="11">
        <f>ay+by-force_resultant-force</f>
        <v>-5.0981441290787188E-13</v>
      </c>
      <c r="C12" s="11">
        <f>by_0+ay_0-force_resultant_0-force_0</f>
        <v>0</v>
      </c>
    </row>
    <row r="13" spans="1:20" x14ac:dyDescent="0.25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20" x14ac:dyDescent="0.25">
      <c r="A14" s="12" t="s">
        <v>48</v>
      </c>
      <c r="B14" s="18">
        <f>(0.5*force_resultant)+(mass*gravity*force_position/length)</f>
        <v>7253.0235000000011</v>
      </c>
      <c r="C14" s="17">
        <f>(0.5*force_resultant_0)+(mass_0*gravity_0*force_position_0/length_0)</f>
        <v>5.8860000000000001</v>
      </c>
    </row>
    <row r="15" spans="1:20" x14ac:dyDescent="0.25">
      <c r="A15" s="12" t="s">
        <v>49</v>
      </c>
      <c r="B15" s="18">
        <f>(mass_per_length*length*gravity)+force-by</f>
        <v>7251.0614999999998</v>
      </c>
      <c r="C15" s="17">
        <f>(mass_per_length_0*length_0*gravity_0)+force_0-by_0</f>
        <v>3.9240000000000004</v>
      </c>
    </row>
    <row r="16" spans="1:20" x14ac:dyDescent="0.25">
      <c r="A16" s="12" t="s">
        <v>50</v>
      </c>
      <c r="B16" s="19">
        <v>59.1</v>
      </c>
      <c r="C16" s="11">
        <v>0</v>
      </c>
      <c r="T16">
        <f>VAR(O33:O233)</f>
        <v>407804417367447.37</v>
      </c>
    </row>
    <row r="17" spans="1:28" x14ac:dyDescent="0.25">
      <c r="A17" s="12" t="s">
        <v>51</v>
      </c>
      <c r="B17" s="13">
        <v>9.81</v>
      </c>
      <c r="C17" s="11">
        <f>gravity</f>
        <v>9.81</v>
      </c>
    </row>
    <row r="18" spans="1:28" x14ac:dyDescent="0.25">
      <c r="A18" s="12" t="s">
        <v>52</v>
      </c>
      <c r="B18" s="14">
        <v>1</v>
      </c>
      <c r="C18" s="11">
        <f>mass</f>
        <v>1</v>
      </c>
    </row>
    <row r="19" spans="1:28" x14ac:dyDescent="0.25">
      <c r="A19" s="12" t="s">
        <v>53</v>
      </c>
      <c r="B19" s="13">
        <v>15</v>
      </c>
      <c r="C19" s="11">
        <f>force_position</f>
        <v>15</v>
      </c>
    </row>
    <row r="20" spans="1:28" x14ac:dyDescent="0.25">
      <c r="A20" s="12" t="s">
        <v>54</v>
      </c>
      <c r="B20" s="11">
        <f>mass*gravity</f>
        <v>9.81</v>
      </c>
      <c r="C20" s="11">
        <f>force</f>
        <v>9.81</v>
      </c>
    </row>
    <row r="21" spans="1:28" x14ac:dyDescent="0.25">
      <c r="A21" s="12" t="s">
        <v>55</v>
      </c>
      <c r="B21" s="13">
        <v>25</v>
      </c>
      <c r="C21" s="11">
        <f>length</f>
        <v>25</v>
      </c>
    </row>
    <row r="22" spans="1:28" x14ac:dyDescent="0.25">
      <c r="A22" s="12" t="s">
        <v>56</v>
      </c>
      <c r="B22" s="13">
        <v>200</v>
      </c>
      <c r="C22" s="11">
        <f>length_division</f>
        <v>200</v>
      </c>
    </row>
    <row r="23" spans="1:28" x14ac:dyDescent="0.25">
      <c r="A23" s="12" t="s">
        <v>88</v>
      </c>
      <c r="B23" s="17">
        <f>MAX(O33:O236)</f>
        <v>66892648.182297148</v>
      </c>
      <c r="C23" s="11"/>
    </row>
    <row r="24" spans="1:28" x14ac:dyDescent="0.25">
      <c r="A24" s="12" t="s">
        <v>87</v>
      </c>
      <c r="B24" s="17">
        <f>MAX(P33:P236)</f>
        <v>86832.455216016868</v>
      </c>
      <c r="C24" s="11"/>
    </row>
    <row r="25" spans="1:28" x14ac:dyDescent="0.25">
      <c r="A25" s="12" t="s">
        <v>89</v>
      </c>
      <c r="B25" s="17">
        <f>yield_strength*1000000/B23</f>
        <v>5.1575174458604076</v>
      </c>
      <c r="C25" s="11"/>
    </row>
    <row r="26" spans="1:28" x14ac:dyDescent="0.25">
      <c r="A26" s="12" t="s">
        <v>90</v>
      </c>
      <c r="B26" s="17">
        <f>yield_strength*1000000/B24</f>
        <v>3973.1687782146496</v>
      </c>
    </row>
    <row r="27" spans="1:2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  <c r="S27" s="16"/>
      <c r="T27" s="16"/>
      <c r="U27" s="89" t="s">
        <v>270</v>
      </c>
      <c r="V27" t="s">
        <v>272</v>
      </c>
      <c r="W27" t="s">
        <v>273</v>
      </c>
      <c r="X27" s="128" t="s">
        <v>277</v>
      </c>
      <c r="Y27" s="127" t="s">
        <v>274</v>
      </c>
      <c r="Z27" s="127"/>
      <c r="AA27" s="128" t="s">
        <v>271</v>
      </c>
      <c r="AB27" s="128" t="s">
        <v>270</v>
      </c>
    </row>
    <row r="28" spans="1:28" x14ac:dyDescent="0.25">
      <c r="A28" s="15"/>
      <c r="B28" s="16">
        <v>0</v>
      </c>
      <c r="C28" s="1">
        <f t="shared" ref="C28:C32" si="0">ax</f>
        <v>0</v>
      </c>
      <c r="D28" s="1">
        <f t="shared" ref="D28:D32" si="1">ax_0</f>
        <v>0</v>
      </c>
      <c r="E28" s="1">
        <f t="shared" ref="E28:E32" si="2">IF(B28&lt;force_position,ay-(mass_per_length*B28*gravity),ay-(mass_per_length*B28*gravity)-force)</f>
        <v>7251.0614999999998</v>
      </c>
      <c r="F28" s="1">
        <f t="shared" ref="F28:F32" si="3">IF(B28&lt;force_position_0,ay_0-(mass_per_length_0*B28*gravity_0),ay_0-(mass_per_length_0*B28*gravity_0)-force_0)</f>
        <v>3.9240000000000004</v>
      </c>
      <c r="G28" s="1">
        <f t="shared" ref="G28:G32" si="4">IF(B28&lt;force_position,(ay*B28)-(0.5*mass_per_length*gravity*B28*B28),(ay*B28)-(0.5*mass_per_length*gravity*B28*B28)-force*(B28-force_position))</f>
        <v>0</v>
      </c>
      <c r="H28" s="1">
        <f t="shared" ref="H28:H32" si="5">IF(B28&lt;force_position_0,(ay_0*B28)-(0.5*mass_per_length_0*gravity_0*B28*B28),(ay_0*B28)-(0.5*mass_per_length_0*gravity_0*B28*B28)-force_0*(B28-force_position_0))</f>
        <v>0</v>
      </c>
      <c r="I28" s="1">
        <f t="shared" ref="I28:I32" si="6">ax/cross_section_area</f>
        <v>0</v>
      </c>
      <c r="J28" s="1">
        <f t="shared" ref="J28:J32" si="7">ax_0/cross_section_area_0</f>
        <v>0</v>
      </c>
      <c r="K28" s="1">
        <f t="shared" ref="K28:K32" si="8">((G28*(0.5*h))/(ix))*(100000000/1000)</f>
        <v>0</v>
      </c>
      <c r="L28" s="1">
        <f t="shared" ref="L28:L32" si="9">(H28*(0.5*h_0/1000))/(ix_0/100000000)</f>
        <v>0</v>
      </c>
      <c r="M28" s="1">
        <f t="shared" ref="M28:M32" si="10">((E28*q)/(ix*thickness_web))*((100000000*1000)/1000000000)</f>
        <v>3490799.0487881978</v>
      </c>
      <c r="N28" s="1">
        <f t="shared" ref="N28:N32" si="11">((F28*q)/(ix*thickness_web))*((100000000*1000)/1000000000)</f>
        <v>1889.0883034773449</v>
      </c>
      <c r="O28" s="1">
        <f t="shared" ref="O28:O32" si="12">(I28+K28)/2+SQRT( ((I28+K28)/2)^2 + 0 )</f>
        <v>0</v>
      </c>
      <c r="P28" s="1">
        <f t="shared" ref="P28:P32" si="13">(J28+L28)/2+SQRT( ((J28+L28)/2)^2 + 0 )</f>
        <v>0</v>
      </c>
      <c r="Q28">
        <f t="shared" ref="Q28:Q32" si="14">(0)/2+SQRT( ((0)/2)^2 + (M28)^2 )</f>
        <v>3490799.0487881978</v>
      </c>
      <c r="R28">
        <f t="shared" ref="R28:R32" si="15">(0)/2+SQRT( ((0)/2)^2 + (N28)^2 )</f>
        <v>1889.0883034773449</v>
      </c>
      <c r="U28" s="1">
        <f>(Y29-Z29)/SQRT((VAR($O$33:$O$233)+VAR($P$33:$P$233))/COUNT($O$33:$O$233))</f>
        <v>-2.7857659268226182E-3</v>
      </c>
      <c r="V28" s="1">
        <f>AVERAGE(O33:O233)</f>
        <v>44367324.469099432</v>
      </c>
      <c r="W28" s="1">
        <f>AVERAGE(P33:P233)</f>
        <v>43200.226475630298</v>
      </c>
      <c r="X28" s="128"/>
      <c r="Y28" s="90" t="s">
        <v>275</v>
      </c>
      <c r="Z28" s="90" t="s">
        <v>276</v>
      </c>
      <c r="AA28" s="128"/>
      <c r="AB28" s="128"/>
    </row>
    <row r="29" spans="1:28" x14ac:dyDescent="0.25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4352.2065000000002</v>
      </c>
      <c r="F29" s="1">
        <f t="shared" si="3"/>
        <v>3.9240000000000004</v>
      </c>
      <c r="G29" s="1">
        <f t="shared" si="4"/>
        <v>29008.169999999995</v>
      </c>
      <c r="H29" s="1">
        <f t="shared" si="5"/>
        <v>19.62</v>
      </c>
      <c r="I29" s="1">
        <f t="shared" si="6"/>
        <v>0</v>
      </c>
      <c r="J29" s="1">
        <f t="shared" si="7"/>
        <v>0</v>
      </c>
      <c r="K29" s="1">
        <f t="shared" si="8"/>
        <v>42793928.345626973</v>
      </c>
      <c r="L29" s="1">
        <f t="shared" si="9"/>
        <v>28944.151738672292</v>
      </c>
      <c r="M29" s="1">
        <f t="shared" si="10"/>
        <v>2095235.0645943098</v>
      </c>
      <c r="N29" s="1">
        <f t="shared" si="11"/>
        <v>1889.0883034773449</v>
      </c>
      <c r="O29" s="1">
        <f t="shared" si="12"/>
        <v>42793928.345626973</v>
      </c>
      <c r="P29" s="1">
        <f t="shared" si="13"/>
        <v>28944.151738672292</v>
      </c>
      <c r="Q29">
        <f t="shared" si="14"/>
        <v>2095235.0645943098</v>
      </c>
      <c r="R29">
        <f t="shared" si="15"/>
        <v>1889.0883034773449</v>
      </c>
      <c r="X29" s="90">
        <v>1</v>
      </c>
      <c r="Y29" s="48">
        <v>5.1575174458604076</v>
      </c>
      <c r="Z29" s="48">
        <v>3973.1687782146496</v>
      </c>
      <c r="AA29" s="91">
        <f t="shared" ref="AA29:AA33" si="16">ABS((Y29-Z29)/Y29)</f>
        <v>769.36458333333314</v>
      </c>
      <c r="AB29" s="48"/>
    </row>
    <row r="30" spans="1:28" x14ac:dyDescent="0.25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1453.3514999999998</v>
      </c>
      <c r="F30" s="1">
        <f t="shared" si="3"/>
        <v>3.9240000000000004</v>
      </c>
      <c r="G30" s="1">
        <f t="shared" si="4"/>
        <v>43522.064999999988</v>
      </c>
      <c r="H30" s="1">
        <f t="shared" si="5"/>
        <v>39.24</v>
      </c>
      <c r="I30" s="1">
        <f t="shared" si="6"/>
        <v>0</v>
      </c>
      <c r="J30" s="1">
        <f t="shared" si="7"/>
        <v>0</v>
      </c>
      <c r="K30" s="1">
        <f t="shared" si="8"/>
        <v>64205364.594309784</v>
      </c>
      <c r="L30" s="1">
        <f t="shared" si="9"/>
        <v>57888.303477344583</v>
      </c>
      <c r="M30" s="1">
        <f t="shared" si="10"/>
        <v>699671.08040042128</v>
      </c>
      <c r="N30" s="1">
        <f t="shared" si="11"/>
        <v>1889.0883034773449</v>
      </c>
      <c r="O30" s="1">
        <f t="shared" si="12"/>
        <v>64205364.594309784</v>
      </c>
      <c r="P30" s="1">
        <f t="shared" si="13"/>
        <v>57888.303477344583</v>
      </c>
      <c r="Q30">
        <f t="shared" si="14"/>
        <v>699671.08040042128</v>
      </c>
      <c r="R30">
        <f t="shared" si="15"/>
        <v>1889.0883034773449</v>
      </c>
      <c r="V30" t="s">
        <v>278</v>
      </c>
      <c r="W30" t="s">
        <v>279</v>
      </c>
      <c r="X30" s="90">
        <v>10</v>
      </c>
      <c r="Y30" s="48">
        <v>5.1077478970608547</v>
      </c>
      <c r="Z30" s="48">
        <v>397.31687782146497</v>
      </c>
      <c r="AA30" s="91">
        <f t="shared" si="16"/>
        <v>76.787096354166692</v>
      </c>
      <c r="AB30" s="48"/>
    </row>
    <row r="31" spans="1:28" x14ac:dyDescent="0.25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-1455.3135000000007</v>
      </c>
      <c r="F31" s="1">
        <f t="shared" si="3"/>
        <v>-5.8860000000000001</v>
      </c>
      <c r="G31" s="1">
        <f t="shared" si="4"/>
        <v>43541.684999999998</v>
      </c>
      <c r="H31" s="1">
        <f t="shared" si="5"/>
        <v>58.860000000000007</v>
      </c>
      <c r="I31" s="1">
        <f t="shared" si="6"/>
        <v>0</v>
      </c>
      <c r="J31" s="1">
        <f t="shared" si="7"/>
        <v>0</v>
      </c>
      <c r="K31" s="1">
        <f t="shared" si="8"/>
        <v>64234308.746048465</v>
      </c>
      <c r="L31" s="1">
        <f t="shared" si="9"/>
        <v>86832.455216016868</v>
      </c>
      <c r="M31" s="1">
        <f t="shared" si="10"/>
        <v>-700615.6245521605</v>
      </c>
      <c r="N31" s="1">
        <f t="shared" si="11"/>
        <v>-2833.6324552160168</v>
      </c>
      <c r="O31" s="1">
        <f t="shared" si="12"/>
        <v>64234308.746048465</v>
      </c>
      <c r="P31" s="1">
        <f t="shared" si="13"/>
        <v>86832.455216016868</v>
      </c>
      <c r="Q31">
        <f t="shared" si="14"/>
        <v>700615.6245521605</v>
      </c>
      <c r="R31">
        <f t="shared" si="15"/>
        <v>2833.6324552160168</v>
      </c>
      <c r="V31" s="1">
        <f>B25</f>
        <v>5.1575174458604076</v>
      </c>
      <c r="W31" s="1">
        <f>B26</f>
        <v>3973.1687782146496</v>
      </c>
      <c r="X31" s="90">
        <v>100</v>
      </c>
      <c r="Y31" s="1">
        <v>4.6463972555666233</v>
      </c>
      <c r="Z31" s="48">
        <v>39.731687782146494</v>
      </c>
      <c r="AA31" s="91">
        <f t="shared" si="16"/>
        <v>7.5510742187499966</v>
      </c>
      <c r="AB31" s="48"/>
    </row>
    <row r="32" spans="1:28" x14ac:dyDescent="0.25">
      <c r="A32" s="15"/>
      <c r="B32" s="16">
        <v>25</v>
      </c>
      <c r="C32" s="1">
        <f t="shared" si="0"/>
        <v>0</v>
      </c>
      <c r="D32" s="1">
        <f t="shared" si="1"/>
        <v>0</v>
      </c>
      <c r="E32" s="1">
        <f t="shared" si="2"/>
        <v>-7253.0235000000021</v>
      </c>
      <c r="F32" s="1">
        <f t="shared" si="3"/>
        <v>-5.8860000000000001</v>
      </c>
      <c r="G32" s="1">
        <f t="shared" si="4"/>
        <v>-2.3291590878216084E-11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-3.4360618787673887E-8</v>
      </c>
      <c r="L32" s="1">
        <f t="shared" si="9"/>
        <v>0</v>
      </c>
      <c r="M32" s="1">
        <f t="shared" si="10"/>
        <v>-3491743.5929399375</v>
      </c>
      <c r="N32" s="1">
        <f t="shared" si="11"/>
        <v>-2833.6324552160168</v>
      </c>
      <c r="O32" s="1">
        <f t="shared" si="12"/>
        <v>0</v>
      </c>
      <c r="P32" s="1">
        <f t="shared" si="13"/>
        <v>0</v>
      </c>
      <c r="Q32">
        <f t="shared" si="14"/>
        <v>3491743.5929399375</v>
      </c>
      <c r="R32">
        <f t="shared" si="15"/>
        <v>2833.6324552160168</v>
      </c>
      <c r="X32" s="90">
        <v>1000</v>
      </c>
      <c r="Y32" s="48">
        <v>2.2850719069530694</v>
      </c>
      <c r="Z32" s="48">
        <v>3.9731687782146499</v>
      </c>
      <c r="AA32" s="91">
        <f t="shared" si="16"/>
        <v>0.73875000000000024</v>
      </c>
      <c r="AB32" s="48"/>
    </row>
    <row r="33" spans="1:28" x14ac:dyDescent="0.25">
      <c r="A33" s="1">
        <v>0</v>
      </c>
      <c r="B33" s="17">
        <f t="shared" ref="B33:B64" si="17">length/length_division*A33</f>
        <v>0</v>
      </c>
      <c r="C33" s="1">
        <f t="shared" ref="C33:C64" si="18">ax</f>
        <v>0</v>
      </c>
      <c r="D33" s="1">
        <f t="shared" ref="D33:D64" si="19">ax_0</f>
        <v>0</v>
      </c>
      <c r="E33" s="1">
        <f t="shared" ref="E33:E64" si="20">IF(B33&lt;force_position,ay-(mass_per_length*B33*gravity),ay-(mass_per_length*B33*gravity)-force)</f>
        <v>7251.0614999999998</v>
      </c>
      <c r="F33" s="1">
        <f t="shared" ref="F33:F64" si="21">IF(B33&lt;force_position_0,ay_0-(mass_per_length_0*B33*gravity_0),ay_0-(mass_per_length_0*B33*gravity_0)-force_0)</f>
        <v>3.9240000000000004</v>
      </c>
      <c r="G33" s="1">
        <f t="shared" ref="G33:G64" si="22">IF(B33&lt;force_position,(ay*B33)-(0.5*mass_per_length*gravity*B33*B33),(ay*B33)-(0.5*mass_per_length*gravity*B33*B33)-force*(B33-force_position))</f>
        <v>0</v>
      </c>
      <c r="H33" s="1">
        <f t="shared" ref="H33:H64" si="23">IF(B33&lt;force_position_0,(ay_0*B33)-(0.5*mass_per_length_0*gravity_0*B33*B33),(ay_0*B33)-(0.5*mass_per_length_0*gravity_0*B33*B33)-force_0*(B33-force_position_0))</f>
        <v>0</v>
      </c>
      <c r="I33" s="1">
        <f t="shared" ref="I33:I64" si="24">ax/cross_section_area</f>
        <v>0</v>
      </c>
      <c r="J33" s="1">
        <f t="shared" ref="J33:J64" si="25">ax_0/cross_section_area_0</f>
        <v>0</v>
      </c>
      <c r="K33" s="1">
        <f t="shared" ref="K33:K64" si="26">((G33*(0.5*h))/(ix))*(100000000/1000)</f>
        <v>0</v>
      </c>
      <c r="L33" s="1">
        <f t="shared" ref="L33:L64" si="27">(H33*(0.5*h_0/1000))/(ix_0/100000000)</f>
        <v>0</v>
      </c>
      <c r="M33" s="1">
        <f t="shared" ref="M33:M64" si="28">((E33*q)/(ix*thickness_web))*((100000000*1000)/1000000000)</f>
        <v>3490799.0487881978</v>
      </c>
      <c r="N33" s="1">
        <f t="shared" ref="N33:N64" si="29">((F33*q)/(ix*thickness_web))*((100000000*1000)/1000000000)</f>
        <v>1889.0883034773449</v>
      </c>
      <c r="O33" s="1">
        <f>(I33+K33)/2+SQRT( ((I33+K33)/2)^2 + 0 )</f>
        <v>0</v>
      </c>
      <c r="P33" s="1">
        <f>(J33+L33)/2+SQRT( ((J33+L33)/2)^2 + 0 )</f>
        <v>0</v>
      </c>
      <c r="Q33">
        <f>(0)/2+SQRT( ((0)/2)^2 + (M33)^2 )</f>
        <v>3490799.0487881978</v>
      </c>
      <c r="R33">
        <f>(0)/2+SQRT( ((0)/2)^2 + (N33)^2 )</f>
        <v>1889.0883034773449</v>
      </c>
      <c r="X33" s="90">
        <v>10000</v>
      </c>
      <c r="Y33" s="48">
        <v>0.36998428850794091</v>
      </c>
      <c r="Z33" s="48">
        <v>0.39731687782146496</v>
      </c>
      <c r="AA33" s="91">
        <f t="shared" si="16"/>
        <v>7.3874999999999788E-2</v>
      </c>
      <c r="AB33" s="48"/>
    </row>
    <row r="34" spans="1:28" x14ac:dyDescent="0.25">
      <c r="A34" s="1">
        <v>1</v>
      </c>
      <c r="B34" s="17">
        <f t="shared" si="17"/>
        <v>0.125</v>
      </c>
      <c r="C34" s="1">
        <f t="shared" si="18"/>
        <v>0</v>
      </c>
      <c r="D34" s="1">
        <f t="shared" si="19"/>
        <v>0</v>
      </c>
      <c r="E34" s="1">
        <f t="shared" si="20"/>
        <v>7178.5901249999997</v>
      </c>
      <c r="F34" s="1">
        <f t="shared" si="21"/>
        <v>3.9240000000000004</v>
      </c>
      <c r="G34" s="1">
        <f t="shared" si="22"/>
        <v>901.85322656250003</v>
      </c>
      <c r="H34" s="1">
        <f t="shared" si="23"/>
        <v>0.49050000000000005</v>
      </c>
      <c r="I34" s="1">
        <f t="shared" si="24"/>
        <v>0</v>
      </c>
      <c r="J34" s="1">
        <f t="shared" si="25"/>
        <v>0</v>
      </c>
      <c r="K34" s="1">
        <f t="shared" si="26"/>
        <v>1330447.3310721812</v>
      </c>
      <c r="L34" s="1">
        <f>(H34*(0.5*h_0/1000))/(ix_0/100000000)</f>
        <v>723.60379346680725</v>
      </c>
      <c r="M34" s="1">
        <f t="shared" si="28"/>
        <v>3455909.9491833504</v>
      </c>
      <c r="N34" s="1">
        <f t="shared" si="29"/>
        <v>1889.0883034773449</v>
      </c>
      <c r="O34" s="1">
        <f t="shared" ref="O34:P97" si="30">(I34+K34)/2+SQRT( ((I34+K34)/2)^2 + 0 )</f>
        <v>1330447.3310721812</v>
      </c>
      <c r="P34" s="1">
        <f t="shared" si="30"/>
        <v>723.60379346680725</v>
      </c>
      <c r="Q34">
        <f t="shared" ref="Q34:Q97" si="31">(0)/2+SQRT( ((0)/2)^2 + (M34)^2 )</f>
        <v>3455909.9491833504</v>
      </c>
      <c r="R34">
        <f t="shared" ref="R34:R97" si="32">(0)/2+SQRT( ((0)/2)^2 + (N34)^2 )</f>
        <v>1889.0883034773449</v>
      </c>
      <c r="X34" s="90">
        <v>100000</v>
      </c>
      <c r="Y34" s="48">
        <v>3.9440322400413431E-2</v>
      </c>
      <c r="Z34" s="48">
        <v>3.9731687782146495E-2</v>
      </c>
      <c r="AA34" s="91">
        <f>ABS((Y34-Z34)/Y34)</f>
        <v>7.3875000000002376E-3</v>
      </c>
      <c r="AB34" s="48"/>
    </row>
    <row r="35" spans="1:28" x14ac:dyDescent="0.25">
      <c r="A35" s="1">
        <v>2</v>
      </c>
      <c r="B35" s="17">
        <f t="shared" si="17"/>
        <v>0.25</v>
      </c>
      <c r="C35" s="1">
        <f t="shared" si="18"/>
        <v>0</v>
      </c>
      <c r="D35" s="1">
        <f t="shared" si="19"/>
        <v>0</v>
      </c>
      <c r="E35" s="1">
        <f t="shared" si="20"/>
        <v>7106.1187499999996</v>
      </c>
      <c r="F35" s="1">
        <f t="shared" si="21"/>
        <v>3.9240000000000004</v>
      </c>
      <c r="G35" s="1">
        <f t="shared" si="22"/>
        <v>1794.6475312499999</v>
      </c>
      <c r="H35" s="1">
        <f t="shared" si="23"/>
        <v>0.98100000000000009</v>
      </c>
      <c r="I35" s="1">
        <f t="shared" si="24"/>
        <v>0</v>
      </c>
      <c r="J35" s="1">
        <f t="shared" si="25"/>
        <v>0</v>
      </c>
      <c r="K35" s="1">
        <f t="shared" si="26"/>
        <v>2647530.6045837724</v>
      </c>
      <c r="L35" s="1">
        <f t="shared" si="27"/>
        <v>1447.2075869336145</v>
      </c>
      <c r="M35" s="1">
        <f t="shared" si="28"/>
        <v>3421020.8495785031</v>
      </c>
      <c r="N35" s="1">
        <f t="shared" si="29"/>
        <v>1889.0883034773449</v>
      </c>
      <c r="O35" s="1">
        <f t="shared" si="30"/>
        <v>2647530.6045837724</v>
      </c>
      <c r="P35" s="1">
        <f t="shared" si="30"/>
        <v>1447.2075869336145</v>
      </c>
      <c r="Q35">
        <f t="shared" si="31"/>
        <v>3421020.8495785031</v>
      </c>
      <c r="R35">
        <f t="shared" si="32"/>
        <v>1889.0883034773449</v>
      </c>
    </row>
    <row r="36" spans="1:28" x14ac:dyDescent="0.25">
      <c r="A36" s="1">
        <v>3</v>
      </c>
      <c r="B36" s="17">
        <f t="shared" si="17"/>
        <v>0.375</v>
      </c>
      <c r="C36" s="1">
        <f t="shared" si="18"/>
        <v>0</v>
      </c>
      <c r="D36" s="1">
        <f t="shared" si="19"/>
        <v>0</v>
      </c>
      <c r="E36" s="1">
        <f t="shared" si="20"/>
        <v>7033.6473749999996</v>
      </c>
      <c r="F36" s="1">
        <f t="shared" si="21"/>
        <v>3.9240000000000004</v>
      </c>
      <c r="G36" s="1">
        <f t="shared" si="22"/>
        <v>2678.3829140624998</v>
      </c>
      <c r="H36" s="1">
        <f t="shared" si="23"/>
        <v>1.4715000000000003</v>
      </c>
      <c r="I36" s="1">
        <f t="shared" si="24"/>
        <v>0</v>
      </c>
      <c r="J36" s="1">
        <f t="shared" si="25"/>
        <v>0</v>
      </c>
      <c r="K36" s="1">
        <f t="shared" si="26"/>
        <v>3951249.8205347732</v>
      </c>
      <c r="L36" s="1">
        <f t="shared" si="27"/>
        <v>2170.811380400422</v>
      </c>
      <c r="M36" s="1">
        <f t="shared" si="28"/>
        <v>3386131.7499736566</v>
      </c>
      <c r="N36" s="1">
        <f t="shared" si="29"/>
        <v>1889.0883034773449</v>
      </c>
      <c r="O36" s="1">
        <f t="shared" si="30"/>
        <v>3951249.8205347732</v>
      </c>
      <c r="P36" s="1">
        <f t="shared" si="30"/>
        <v>2170.811380400422</v>
      </c>
      <c r="Q36">
        <f t="shared" si="31"/>
        <v>3386131.7499736566</v>
      </c>
      <c r="R36">
        <f t="shared" si="32"/>
        <v>1889.0883034773449</v>
      </c>
      <c r="Y36" s="1"/>
    </row>
    <row r="37" spans="1:28" x14ac:dyDescent="0.25">
      <c r="A37" s="1">
        <v>4</v>
      </c>
      <c r="B37" s="17">
        <f t="shared" si="17"/>
        <v>0.5</v>
      </c>
      <c r="C37" s="1">
        <f t="shared" si="18"/>
        <v>0</v>
      </c>
      <c r="D37" s="1">
        <f t="shared" si="19"/>
        <v>0</v>
      </c>
      <c r="E37" s="1">
        <f t="shared" si="20"/>
        <v>6961.1759999999995</v>
      </c>
      <c r="F37" s="1">
        <f t="shared" si="21"/>
        <v>3.9240000000000004</v>
      </c>
      <c r="G37" s="1">
        <f t="shared" si="22"/>
        <v>3553.0593749999998</v>
      </c>
      <c r="H37" s="1">
        <f t="shared" si="23"/>
        <v>1.9620000000000002</v>
      </c>
      <c r="I37" s="1">
        <f t="shared" si="24"/>
        <v>0</v>
      </c>
      <c r="J37" s="1">
        <f t="shared" si="25"/>
        <v>0</v>
      </c>
      <c r="K37" s="1">
        <f t="shared" si="26"/>
        <v>5241604.9789251834</v>
      </c>
      <c r="L37" s="1">
        <f t="shared" si="27"/>
        <v>2894.415173867229</v>
      </c>
      <c r="M37" s="1">
        <f t="shared" si="28"/>
        <v>3351242.6503688088</v>
      </c>
      <c r="N37" s="1">
        <f t="shared" si="29"/>
        <v>1889.0883034773449</v>
      </c>
      <c r="O37" s="1">
        <f t="shared" si="30"/>
        <v>5241604.9789251834</v>
      </c>
      <c r="P37" s="1">
        <f t="shared" si="30"/>
        <v>2894.415173867229</v>
      </c>
      <c r="Q37">
        <f t="shared" si="31"/>
        <v>3351242.6503688088</v>
      </c>
      <c r="R37">
        <f t="shared" si="32"/>
        <v>1889.0883034773449</v>
      </c>
    </row>
    <row r="38" spans="1:28" x14ac:dyDescent="0.25">
      <c r="A38" s="1">
        <v>5</v>
      </c>
      <c r="B38" s="17">
        <f t="shared" si="17"/>
        <v>0.625</v>
      </c>
      <c r="C38" s="1">
        <f t="shared" si="18"/>
        <v>0</v>
      </c>
      <c r="D38" s="1">
        <f t="shared" si="19"/>
        <v>0</v>
      </c>
      <c r="E38" s="1">
        <f t="shared" si="20"/>
        <v>6888.7046249999994</v>
      </c>
      <c r="F38" s="1">
        <f t="shared" si="21"/>
        <v>3.9240000000000004</v>
      </c>
      <c r="G38" s="1">
        <f t="shared" si="22"/>
        <v>4418.6769140624992</v>
      </c>
      <c r="H38" s="1">
        <f t="shared" si="23"/>
        <v>2.4525000000000001</v>
      </c>
      <c r="I38" s="1">
        <f t="shared" si="24"/>
        <v>0</v>
      </c>
      <c r="J38" s="1">
        <f t="shared" si="25"/>
        <v>0</v>
      </c>
      <c r="K38" s="1">
        <f t="shared" si="26"/>
        <v>6518596.0797550036</v>
      </c>
      <c r="L38" s="1">
        <f t="shared" si="27"/>
        <v>3618.0189673340365</v>
      </c>
      <c r="M38" s="1">
        <f t="shared" si="28"/>
        <v>3316353.5507639623</v>
      </c>
      <c r="N38" s="1">
        <f t="shared" si="29"/>
        <v>1889.0883034773449</v>
      </c>
      <c r="O38" s="1">
        <f t="shared" si="30"/>
        <v>6518596.0797550036</v>
      </c>
      <c r="P38" s="1">
        <f t="shared" si="30"/>
        <v>3618.0189673340365</v>
      </c>
      <c r="Q38">
        <f t="shared" si="31"/>
        <v>3316353.5507639623</v>
      </c>
      <c r="R38">
        <f t="shared" si="32"/>
        <v>1889.0883034773449</v>
      </c>
    </row>
    <row r="39" spans="1:28" x14ac:dyDescent="0.25">
      <c r="A39" s="1">
        <v>6</v>
      </c>
      <c r="B39" s="17">
        <f t="shared" si="17"/>
        <v>0.75</v>
      </c>
      <c r="C39" s="1">
        <f t="shared" si="18"/>
        <v>0</v>
      </c>
      <c r="D39" s="1">
        <f t="shared" si="19"/>
        <v>0</v>
      </c>
      <c r="E39" s="1">
        <f t="shared" si="20"/>
        <v>6816.2332499999993</v>
      </c>
      <c r="F39" s="1">
        <f t="shared" si="21"/>
        <v>3.9240000000000004</v>
      </c>
      <c r="G39" s="1">
        <f t="shared" si="22"/>
        <v>5275.2355312499994</v>
      </c>
      <c r="H39" s="1">
        <f t="shared" si="23"/>
        <v>2.9430000000000005</v>
      </c>
      <c r="I39" s="1">
        <f t="shared" si="24"/>
        <v>0</v>
      </c>
      <c r="J39" s="1">
        <f t="shared" si="25"/>
        <v>0</v>
      </c>
      <c r="K39" s="1">
        <f t="shared" si="26"/>
        <v>7782223.1230242355</v>
      </c>
      <c r="L39" s="1">
        <f t="shared" si="27"/>
        <v>4341.6227608008439</v>
      </c>
      <c r="M39" s="1">
        <f t="shared" si="28"/>
        <v>3281464.451159114</v>
      </c>
      <c r="N39" s="1">
        <f t="shared" si="29"/>
        <v>1889.0883034773449</v>
      </c>
      <c r="O39" s="1">
        <f t="shared" si="30"/>
        <v>7782223.1230242355</v>
      </c>
      <c r="P39" s="1">
        <f t="shared" si="30"/>
        <v>4341.6227608008439</v>
      </c>
      <c r="Q39">
        <f t="shared" si="31"/>
        <v>3281464.451159114</v>
      </c>
      <c r="R39">
        <f t="shared" si="32"/>
        <v>1889.0883034773449</v>
      </c>
    </row>
    <row r="40" spans="1:28" x14ac:dyDescent="0.25">
      <c r="A40" s="1">
        <v>7</v>
      </c>
      <c r="B40" s="17">
        <f t="shared" si="17"/>
        <v>0.875</v>
      </c>
      <c r="C40" s="1">
        <f t="shared" si="18"/>
        <v>0</v>
      </c>
      <c r="D40" s="1">
        <f t="shared" si="19"/>
        <v>0</v>
      </c>
      <c r="E40" s="1">
        <f t="shared" si="20"/>
        <v>6743.7618750000001</v>
      </c>
      <c r="F40" s="1">
        <f t="shared" si="21"/>
        <v>3.9240000000000004</v>
      </c>
      <c r="G40" s="1">
        <f t="shared" si="22"/>
        <v>6122.7352265625004</v>
      </c>
      <c r="H40" s="1">
        <f t="shared" si="23"/>
        <v>3.4335000000000004</v>
      </c>
      <c r="I40" s="1">
        <f t="shared" si="24"/>
        <v>0</v>
      </c>
      <c r="J40" s="1">
        <f t="shared" si="25"/>
        <v>0</v>
      </c>
      <c r="K40" s="1">
        <f t="shared" si="26"/>
        <v>9032486.1087328792</v>
      </c>
      <c r="L40" s="1">
        <f t="shared" si="27"/>
        <v>5065.2265542676505</v>
      </c>
      <c r="M40" s="1">
        <f t="shared" si="28"/>
        <v>3246575.3515542676</v>
      </c>
      <c r="N40" s="1">
        <f t="shared" si="29"/>
        <v>1889.0883034773449</v>
      </c>
      <c r="O40" s="1">
        <f t="shared" si="30"/>
        <v>9032486.1087328792</v>
      </c>
      <c r="P40" s="1">
        <f t="shared" si="30"/>
        <v>5065.2265542676505</v>
      </c>
      <c r="Q40">
        <f t="shared" si="31"/>
        <v>3246575.3515542676</v>
      </c>
      <c r="R40">
        <f t="shared" si="32"/>
        <v>1889.0883034773449</v>
      </c>
    </row>
    <row r="41" spans="1:28" x14ac:dyDescent="0.25">
      <c r="A41" s="1">
        <v>8</v>
      </c>
      <c r="B41" s="17">
        <f t="shared" si="17"/>
        <v>1</v>
      </c>
      <c r="C41" s="1">
        <f t="shared" si="18"/>
        <v>0</v>
      </c>
      <c r="D41" s="1">
        <f t="shared" si="19"/>
        <v>0</v>
      </c>
      <c r="E41" s="1">
        <f t="shared" si="20"/>
        <v>6671.2905000000001</v>
      </c>
      <c r="F41" s="1">
        <f t="shared" si="21"/>
        <v>3.9240000000000004</v>
      </c>
      <c r="G41" s="1">
        <f t="shared" si="22"/>
        <v>6961.1759999999995</v>
      </c>
      <c r="H41" s="1">
        <f t="shared" si="23"/>
        <v>3.9240000000000004</v>
      </c>
      <c r="I41" s="1">
        <f t="shared" si="24"/>
        <v>0</v>
      </c>
      <c r="J41" s="1">
        <f t="shared" si="25"/>
        <v>0</v>
      </c>
      <c r="K41" s="1">
        <f t="shared" si="26"/>
        <v>10269385.036880927</v>
      </c>
      <c r="L41" s="1">
        <f t="shared" si="27"/>
        <v>5788.830347734458</v>
      </c>
      <c r="M41" s="1">
        <f t="shared" si="28"/>
        <v>3211686.2519494207</v>
      </c>
      <c r="N41" s="1">
        <f t="shared" si="29"/>
        <v>1889.0883034773449</v>
      </c>
      <c r="O41" s="1">
        <f t="shared" si="30"/>
        <v>10269385.036880927</v>
      </c>
      <c r="P41" s="1">
        <f t="shared" si="30"/>
        <v>5788.830347734458</v>
      </c>
      <c r="Q41">
        <f t="shared" si="31"/>
        <v>3211686.2519494207</v>
      </c>
      <c r="R41">
        <f t="shared" si="32"/>
        <v>1889.0883034773449</v>
      </c>
    </row>
    <row r="42" spans="1:28" x14ac:dyDescent="0.25">
      <c r="A42" s="1">
        <v>9</v>
      </c>
      <c r="B42" s="17">
        <f t="shared" si="17"/>
        <v>1.125</v>
      </c>
      <c r="C42" s="1">
        <f t="shared" si="18"/>
        <v>0</v>
      </c>
      <c r="D42" s="1">
        <f t="shared" si="19"/>
        <v>0</v>
      </c>
      <c r="E42" s="1">
        <f t="shared" si="20"/>
        <v>6598.819125</v>
      </c>
      <c r="F42" s="1">
        <f t="shared" si="21"/>
        <v>3.9240000000000004</v>
      </c>
      <c r="G42" s="1">
        <f t="shared" si="22"/>
        <v>7790.5578515624993</v>
      </c>
      <c r="H42" s="1">
        <f t="shared" si="23"/>
        <v>4.4145000000000003</v>
      </c>
      <c r="I42" s="1">
        <f t="shared" si="24"/>
        <v>0</v>
      </c>
      <c r="J42" s="1">
        <f t="shared" si="25"/>
        <v>0</v>
      </c>
      <c r="K42" s="1">
        <f t="shared" si="26"/>
        <v>11492919.907468386</v>
      </c>
      <c r="L42" s="1">
        <f t="shared" si="27"/>
        <v>6512.4341412012654</v>
      </c>
      <c r="M42" s="1">
        <f t="shared" si="28"/>
        <v>3176797.1523445733</v>
      </c>
      <c r="N42" s="1">
        <f t="shared" si="29"/>
        <v>1889.0883034773449</v>
      </c>
      <c r="O42" s="1">
        <f t="shared" si="30"/>
        <v>11492919.907468386</v>
      </c>
      <c r="P42" s="1">
        <f t="shared" si="30"/>
        <v>6512.4341412012654</v>
      </c>
      <c r="Q42">
        <f t="shared" si="31"/>
        <v>3176797.1523445733</v>
      </c>
      <c r="R42">
        <f t="shared" si="32"/>
        <v>1889.0883034773449</v>
      </c>
    </row>
    <row r="43" spans="1:28" x14ac:dyDescent="0.25">
      <c r="A43" s="1">
        <v>10</v>
      </c>
      <c r="B43" s="17">
        <f t="shared" si="17"/>
        <v>1.25</v>
      </c>
      <c r="C43" s="1">
        <f t="shared" si="18"/>
        <v>0</v>
      </c>
      <c r="D43" s="1">
        <f t="shared" si="19"/>
        <v>0</v>
      </c>
      <c r="E43" s="1">
        <f t="shared" si="20"/>
        <v>6526.3477499999999</v>
      </c>
      <c r="F43" s="1">
        <f t="shared" si="21"/>
        <v>3.9240000000000004</v>
      </c>
      <c r="G43" s="1">
        <f t="shared" si="22"/>
        <v>8610.8807812499981</v>
      </c>
      <c r="H43" s="1">
        <f t="shared" si="23"/>
        <v>4.9050000000000002</v>
      </c>
      <c r="I43" s="1">
        <f t="shared" si="24"/>
        <v>0</v>
      </c>
      <c r="J43" s="1">
        <f t="shared" si="25"/>
        <v>0</v>
      </c>
      <c r="K43" s="1">
        <f t="shared" si="26"/>
        <v>12703090.720495258</v>
      </c>
      <c r="L43" s="1">
        <f t="shared" si="27"/>
        <v>7236.0379346680729</v>
      </c>
      <c r="M43" s="1">
        <f t="shared" si="28"/>
        <v>3141908.0527397264</v>
      </c>
      <c r="N43" s="1">
        <f t="shared" si="29"/>
        <v>1889.0883034773449</v>
      </c>
      <c r="O43" s="1">
        <f t="shared" si="30"/>
        <v>12703090.720495258</v>
      </c>
      <c r="P43" s="1">
        <f t="shared" si="30"/>
        <v>7236.0379346680729</v>
      </c>
      <c r="Q43">
        <f t="shared" si="31"/>
        <v>3141908.0527397264</v>
      </c>
      <c r="R43">
        <f t="shared" si="32"/>
        <v>1889.0883034773449</v>
      </c>
    </row>
    <row r="44" spans="1:28" x14ac:dyDescent="0.25">
      <c r="A44" s="1">
        <v>11</v>
      </c>
      <c r="B44" s="17">
        <f t="shared" si="17"/>
        <v>1.375</v>
      </c>
      <c r="C44" s="1">
        <f t="shared" si="18"/>
        <v>0</v>
      </c>
      <c r="D44" s="1">
        <f t="shared" si="19"/>
        <v>0</v>
      </c>
      <c r="E44" s="1">
        <f t="shared" si="20"/>
        <v>6453.8763749999998</v>
      </c>
      <c r="F44" s="1">
        <f t="shared" si="21"/>
        <v>3.9240000000000004</v>
      </c>
      <c r="G44" s="1">
        <f t="shared" si="22"/>
        <v>9422.1447890625004</v>
      </c>
      <c r="H44" s="1">
        <f t="shared" si="23"/>
        <v>5.3955000000000002</v>
      </c>
      <c r="I44" s="1">
        <f t="shared" si="24"/>
        <v>0</v>
      </c>
      <c r="J44" s="1">
        <f t="shared" si="25"/>
        <v>0</v>
      </c>
      <c r="K44" s="1">
        <f t="shared" si="26"/>
        <v>13899897.475961538</v>
      </c>
      <c r="L44" s="1">
        <f t="shared" si="27"/>
        <v>7959.6417281348795</v>
      </c>
      <c r="M44" s="1">
        <f t="shared" si="28"/>
        <v>3107018.9531348785</v>
      </c>
      <c r="N44" s="1">
        <f t="shared" si="29"/>
        <v>1889.0883034773449</v>
      </c>
      <c r="O44" s="1">
        <f t="shared" si="30"/>
        <v>13899897.475961538</v>
      </c>
      <c r="P44" s="1">
        <f t="shared" si="30"/>
        <v>7959.6417281348795</v>
      </c>
      <c r="Q44">
        <f t="shared" si="31"/>
        <v>3107018.9531348785</v>
      </c>
      <c r="R44">
        <f t="shared" si="32"/>
        <v>1889.0883034773449</v>
      </c>
    </row>
    <row r="45" spans="1:28" x14ac:dyDescent="0.25">
      <c r="A45" s="1">
        <v>12</v>
      </c>
      <c r="B45" s="17">
        <f t="shared" si="17"/>
        <v>1.5</v>
      </c>
      <c r="C45" s="1">
        <f t="shared" si="18"/>
        <v>0</v>
      </c>
      <c r="D45" s="1">
        <f t="shared" si="19"/>
        <v>0</v>
      </c>
      <c r="E45" s="1">
        <f t="shared" si="20"/>
        <v>6381.4049999999997</v>
      </c>
      <c r="F45" s="1">
        <f t="shared" si="21"/>
        <v>3.9240000000000004</v>
      </c>
      <c r="G45" s="1">
        <f t="shared" si="22"/>
        <v>10224.349875</v>
      </c>
      <c r="H45" s="1">
        <f t="shared" si="23"/>
        <v>5.886000000000001</v>
      </c>
      <c r="I45" s="1">
        <f t="shared" si="24"/>
        <v>0</v>
      </c>
      <c r="J45" s="1">
        <f t="shared" si="25"/>
        <v>0</v>
      </c>
      <c r="K45" s="1">
        <f t="shared" si="26"/>
        <v>15083340.173867231</v>
      </c>
      <c r="L45" s="1">
        <f t="shared" si="27"/>
        <v>8683.2455216016879</v>
      </c>
      <c r="M45" s="1">
        <f t="shared" si="28"/>
        <v>3072129.8535300316</v>
      </c>
      <c r="N45" s="1">
        <f t="shared" si="29"/>
        <v>1889.0883034773449</v>
      </c>
      <c r="O45" s="1">
        <f t="shared" si="30"/>
        <v>15083340.173867231</v>
      </c>
      <c r="P45" s="1">
        <f t="shared" si="30"/>
        <v>8683.2455216016879</v>
      </c>
      <c r="Q45">
        <f t="shared" si="31"/>
        <v>3072129.8535300316</v>
      </c>
      <c r="R45">
        <f t="shared" si="32"/>
        <v>1889.0883034773449</v>
      </c>
    </row>
    <row r="46" spans="1:28" x14ac:dyDescent="0.25">
      <c r="A46" s="1">
        <v>13</v>
      </c>
      <c r="B46" s="17">
        <f t="shared" si="17"/>
        <v>1.625</v>
      </c>
      <c r="C46" s="1">
        <f t="shared" si="18"/>
        <v>0</v>
      </c>
      <c r="D46" s="1">
        <f t="shared" si="19"/>
        <v>0</v>
      </c>
      <c r="E46" s="1">
        <f t="shared" si="20"/>
        <v>6308.9336249999997</v>
      </c>
      <c r="F46" s="1">
        <f t="shared" si="21"/>
        <v>3.9240000000000004</v>
      </c>
      <c r="G46" s="1">
        <f t="shared" si="22"/>
        <v>11017.496039062498</v>
      </c>
      <c r="H46" s="1">
        <f t="shared" si="23"/>
        <v>6.3765000000000009</v>
      </c>
      <c r="I46" s="1">
        <f t="shared" si="24"/>
        <v>0</v>
      </c>
      <c r="J46" s="1">
        <f t="shared" si="25"/>
        <v>0</v>
      </c>
      <c r="K46" s="1">
        <f t="shared" si="26"/>
        <v>16253418.814212328</v>
      </c>
      <c r="L46" s="1">
        <f t="shared" si="27"/>
        <v>9406.8493150684953</v>
      </c>
      <c r="M46" s="1">
        <f t="shared" si="28"/>
        <v>3037240.7539251843</v>
      </c>
      <c r="N46" s="1">
        <f t="shared" si="29"/>
        <v>1889.0883034773449</v>
      </c>
      <c r="O46" s="1">
        <f t="shared" si="30"/>
        <v>16253418.814212328</v>
      </c>
      <c r="P46" s="1">
        <f t="shared" si="30"/>
        <v>9406.8493150684953</v>
      </c>
      <c r="Q46">
        <f t="shared" si="31"/>
        <v>3037240.7539251843</v>
      </c>
      <c r="R46">
        <f t="shared" si="32"/>
        <v>1889.0883034773449</v>
      </c>
    </row>
    <row r="47" spans="1:28" x14ac:dyDescent="0.25">
      <c r="A47" s="1">
        <v>14</v>
      </c>
      <c r="B47" s="17">
        <f t="shared" si="17"/>
        <v>1.75</v>
      </c>
      <c r="C47" s="1">
        <f t="shared" si="18"/>
        <v>0</v>
      </c>
      <c r="D47" s="1">
        <f t="shared" si="19"/>
        <v>0</v>
      </c>
      <c r="E47" s="1">
        <f t="shared" si="20"/>
        <v>6236.4622499999996</v>
      </c>
      <c r="F47" s="1">
        <f t="shared" si="21"/>
        <v>3.9240000000000004</v>
      </c>
      <c r="G47" s="1">
        <f t="shared" si="22"/>
        <v>11801.583281250001</v>
      </c>
      <c r="H47" s="1">
        <f t="shared" si="23"/>
        <v>6.8670000000000009</v>
      </c>
      <c r="I47" s="1">
        <f t="shared" si="24"/>
        <v>0</v>
      </c>
      <c r="J47" s="1">
        <f t="shared" si="25"/>
        <v>0</v>
      </c>
      <c r="K47" s="1">
        <f t="shared" si="26"/>
        <v>17410133.396996841</v>
      </c>
      <c r="L47" s="1">
        <f t="shared" si="27"/>
        <v>10130.453108535301</v>
      </c>
      <c r="M47" s="1">
        <f t="shared" si="28"/>
        <v>3002351.6543203369</v>
      </c>
      <c r="N47" s="1">
        <f t="shared" si="29"/>
        <v>1889.0883034773449</v>
      </c>
      <c r="O47" s="1">
        <f t="shared" si="30"/>
        <v>17410133.396996841</v>
      </c>
      <c r="P47" s="1">
        <f t="shared" si="30"/>
        <v>10130.453108535301</v>
      </c>
      <c r="Q47">
        <f t="shared" si="31"/>
        <v>3002351.6543203369</v>
      </c>
      <c r="R47">
        <f t="shared" si="32"/>
        <v>1889.0883034773449</v>
      </c>
    </row>
    <row r="48" spans="1:28" x14ac:dyDescent="0.25">
      <c r="A48" s="1">
        <v>15</v>
      </c>
      <c r="B48" s="17">
        <f t="shared" si="17"/>
        <v>1.875</v>
      </c>
      <c r="C48" s="1">
        <f t="shared" si="18"/>
        <v>0</v>
      </c>
      <c r="D48" s="1">
        <f t="shared" si="19"/>
        <v>0</v>
      </c>
      <c r="E48" s="1">
        <f t="shared" si="20"/>
        <v>6163.9908749999995</v>
      </c>
      <c r="F48" s="1">
        <f t="shared" si="21"/>
        <v>3.9240000000000004</v>
      </c>
      <c r="G48" s="1">
        <f t="shared" si="22"/>
        <v>12576.611601562499</v>
      </c>
      <c r="H48" s="1">
        <f t="shared" si="23"/>
        <v>7.3575000000000008</v>
      </c>
      <c r="I48" s="1">
        <f t="shared" si="24"/>
        <v>0</v>
      </c>
      <c r="J48" s="1">
        <f t="shared" si="25"/>
        <v>0</v>
      </c>
      <c r="K48" s="1">
        <f t="shared" si="26"/>
        <v>18553483.922220759</v>
      </c>
      <c r="L48" s="1">
        <f t="shared" si="27"/>
        <v>10854.056902002108</v>
      </c>
      <c r="M48" s="1">
        <f t="shared" si="28"/>
        <v>2967462.55471549</v>
      </c>
      <c r="N48" s="1">
        <f t="shared" si="29"/>
        <v>1889.0883034773449</v>
      </c>
      <c r="O48" s="1">
        <f t="shared" si="30"/>
        <v>18553483.922220759</v>
      </c>
      <c r="P48" s="1">
        <f t="shared" si="30"/>
        <v>10854.056902002108</v>
      </c>
      <c r="Q48">
        <f t="shared" si="31"/>
        <v>2967462.55471549</v>
      </c>
      <c r="R48">
        <f t="shared" si="32"/>
        <v>1889.0883034773449</v>
      </c>
    </row>
    <row r="49" spans="1:18" x14ac:dyDescent="0.25">
      <c r="A49" s="1">
        <v>16</v>
      </c>
      <c r="B49" s="17">
        <f t="shared" si="17"/>
        <v>2</v>
      </c>
      <c r="C49" s="1">
        <f t="shared" si="18"/>
        <v>0</v>
      </c>
      <c r="D49" s="1">
        <f t="shared" si="19"/>
        <v>0</v>
      </c>
      <c r="E49" s="1">
        <f t="shared" si="20"/>
        <v>6091.5194999999994</v>
      </c>
      <c r="F49" s="1">
        <f t="shared" si="21"/>
        <v>3.9240000000000004</v>
      </c>
      <c r="G49" s="1">
        <f t="shared" si="22"/>
        <v>13342.581</v>
      </c>
      <c r="H49" s="1">
        <f t="shared" si="23"/>
        <v>7.8480000000000008</v>
      </c>
      <c r="I49" s="1">
        <f t="shared" si="24"/>
        <v>0</v>
      </c>
      <c r="J49" s="1">
        <f t="shared" si="25"/>
        <v>0</v>
      </c>
      <c r="K49" s="1">
        <f t="shared" si="26"/>
        <v>19683470.389884088</v>
      </c>
      <c r="L49" s="1">
        <f t="shared" si="27"/>
        <v>11577.660695468916</v>
      </c>
      <c r="M49" s="1">
        <f t="shared" si="28"/>
        <v>2932573.4551106421</v>
      </c>
      <c r="N49" s="1">
        <f t="shared" si="29"/>
        <v>1889.0883034773449</v>
      </c>
      <c r="O49" s="1">
        <f t="shared" si="30"/>
        <v>19683470.389884088</v>
      </c>
      <c r="P49" s="1">
        <f t="shared" si="30"/>
        <v>11577.660695468916</v>
      </c>
      <c r="Q49">
        <f t="shared" si="31"/>
        <v>2932573.4551106421</v>
      </c>
      <c r="R49">
        <f t="shared" si="32"/>
        <v>1889.0883034773449</v>
      </c>
    </row>
    <row r="50" spans="1:18" x14ac:dyDescent="0.25">
      <c r="A50" s="1">
        <v>17</v>
      </c>
      <c r="B50" s="17">
        <f t="shared" si="17"/>
        <v>2.125</v>
      </c>
      <c r="C50" s="1">
        <f t="shared" si="18"/>
        <v>0</v>
      </c>
      <c r="D50" s="1">
        <f t="shared" si="19"/>
        <v>0</v>
      </c>
      <c r="E50" s="1">
        <f t="shared" si="20"/>
        <v>6019.0481249999993</v>
      </c>
      <c r="F50" s="1">
        <f t="shared" si="21"/>
        <v>3.9240000000000004</v>
      </c>
      <c r="G50" s="1">
        <f t="shared" si="22"/>
        <v>14099.4914765625</v>
      </c>
      <c r="H50" s="1">
        <f t="shared" si="23"/>
        <v>8.3385000000000016</v>
      </c>
      <c r="I50" s="1">
        <f t="shared" si="24"/>
        <v>0</v>
      </c>
      <c r="J50" s="1">
        <f t="shared" si="25"/>
        <v>0</v>
      </c>
      <c r="K50" s="1">
        <f t="shared" si="26"/>
        <v>20800092.799986828</v>
      </c>
      <c r="L50" s="1">
        <f t="shared" si="27"/>
        <v>12301.264488935725</v>
      </c>
      <c r="M50" s="1">
        <f t="shared" si="28"/>
        <v>2897684.3555057952</v>
      </c>
      <c r="N50" s="1">
        <f t="shared" si="29"/>
        <v>1889.0883034773449</v>
      </c>
      <c r="O50" s="1">
        <f t="shared" si="30"/>
        <v>20800092.799986828</v>
      </c>
      <c r="P50" s="1">
        <f t="shared" si="30"/>
        <v>12301.264488935725</v>
      </c>
      <c r="Q50">
        <f t="shared" si="31"/>
        <v>2897684.3555057952</v>
      </c>
      <c r="R50">
        <f t="shared" si="32"/>
        <v>1889.0883034773449</v>
      </c>
    </row>
    <row r="51" spans="1:18" x14ac:dyDescent="0.25">
      <c r="A51" s="1">
        <v>18</v>
      </c>
      <c r="B51" s="17">
        <f t="shared" si="17"/>
        <v>2.25</v>
      </c>
      <c r="C51" s="1">
        <f t="shared" si="18"/>
        <v>0</v>
      </c>
      <c r="D51" s="1">
        <f t="shared" si="19"/>
        <v>0</v>
      </c>
      <c r="E51" s="1">
        <f t="shared" si="20"/>
        <v>5946.5767500000002</v>
      </c>
      <c r="F51" s="1">
        <f t="shared" si="21"/>
        <v>3.9240000000000004</v>
      </c>
      <c r="G51" s="1">
        <f t="shared" si="22"/>
        <v>14847.343031249999</v>
      </c>
      <c r="H51" s="1">
        <f t="shared" si="23"/>
        <v>8.8290000000000006</v>
      </c>
      <c r="I51" s="1">
        <f t="shared" si="24"/>
        <v>0</v>
      </c>
      <c r="J51" s="1">
        <f t="shared" si="25"/>
        <v>0</v>
      </c>
      <c r="K51" s="1">
        <f t="shared" si="26"/>
        <v>21903351.152528979</v>
      </c>
      <c r="L51" s="1">
        <f t="shared" si="27"/>
        <v>13024.868282402531</v>
      </c>
      <c r="M51" s="1">
        <f t="shared" si="28"/>
        <v>2862795.2559009483</v>
      </c>
      <c r="N51" s="1">
        <f t="shared" si="29"/>
        <v>1889.0883034773449</v>
      </c>
      <c r="O51" s="1">
        <f t="shared" si="30"/>
        <v>21903351.152528979</v>
      </c>
      <c r="P51" s="1">
        <f t="shared" si="30"/>
        <v>13024.868282402531</v>
      </c>
      <c r="Q51">
        <f t="shared" si="31"/>
        <v>2862795.2559009483</v>
      </c>
      <c r="R51">
        <f t="shared" si="32"/>
        <v>1889.0883034773449</v>
      </c>
    </row>
    <row r="52" spans="1:18" x14ac:dyDescent="0.25">
      <c r="A52" s="1">
        <v>19</v>
      </c>
      <c r="B52" s="17">
        <f t="shared" si="17"/>
        <v>2.375</v>
      </c>
      <c r="C52" s="1">
        <f t="shared" si="18"/>
        <v>0</v>
      </c>
      <c r="D52" s="1">
        <f t="shared" si="19"/>
        <v>0</v>
      </c>
      <c r="E52" s="1">
        <f t="shared" si="20"/>
        <v>5874.1053749999992</v>
      </c>
      <c r="F52" s="1">
        <f t="shared" si="21"/>
        <v>3.9240000000000004</v>
      </c>
      <c r="G52" s="1">
        <f t="shared" si="22"/>
        <v>15586.1356640625</v>
      </c>
      <c r="H52" s="1">
        <f t="shared" si="23"/>
        <v>9.3195000000000014</v>
      </c>
      <c r="I52" s="1">
        <f t="shared" si="24"/>
        <v>0</v>
      </c>
      <c r="J52" s="1">
        <f t="shared" si="25"/>
        <v>0</v>
      </c>
      <c r="K52" s="1">
        <f t="shared" si="26"/>
        <v>22993245.447510537</v>
      </c>
      <c r="L52" s="1">
        <f t="shared" si="27"/>
        <v>13748.472075869338</v>
      </c>
      <c r="M52" s="1">
        <f t="shared" si="28"/>
        <v>2827906.1562961009</v>
      </c>
      <c r="N52" s="1">
        <f t="shared" si="29"/>
        <v>1889.0883034773449</v>
      </c>
      <c r="O52" s="1">
        <f t="shared" si="30"/>
        <v>22993245.447510537</v>
      </c>
      <c r="P52" s="1">
        <f t="shared" si="30"/>
        <v>13748.472075869338</v>
      </c>
      <c r="Q52">
        <f t="shared" si="31"/>
        <v>2827906.1562961009</v>
      </c>
      <c r="R52">
        <f t="shared" si="32"/>
        <v>1889.0883034773449</v>
      </c>
    </row>
    <row r="53" spans="1:18" x14ac:dyDescent="0.25">
      <c r="A53" s="1">
        <v>20</v>
      </c>
      <c r="B53" s="17">
        <f t="shared" si="17"/>
        <v>2.5</v>
      </c>
      <c r="C53" s="1">
        <f t="shared" si="18"/>
        <v>0</v>
      </c>
      <c r="D53" s="1">
        <f t="shared" si="19"/>
        <v>0</v>
      </c>
      <c r="E53" s="1">
        <f t="shared" si="20"/>
        <v>5801.634</v>
      </c>
      <c r="F53" s="1">
        <f t="shared" si="21"/>
        <v>3.9240000000000004</v>
      </c>
      <c r="G53" s="1">
        <f t="shared" si="22"/>
        <v>16315.869374999998</v>
      </c>
      <c r="H53" s="1">
        <f t="shared" si="23"/>
        <v>9.81</v>
      </c>
      <c r="I53" s="1">
        <f t="shared" si="24"/>
        <v>0</v>
      </c>
      <c r="J53" s="1">
        <f t="shared" si="25"/>
        <v>0</v>
      </c>
      <c r="K53" s="1">
        <f t="shared" si="26"/>
        <v>24069775.684931505</v>
      </c>
      <c r="L53" s="1">
        <f t="shared" si="27"/>
        <v>14472.075869336146</v>
      </c>
      <c r="M53" s="1">
        <f t="shared" si="28"/>
        <v>2793017.056691254</v>
      </c>
      <c r="N53" s="1">
        <f t="shared" si="29"/>
        <v>1889.0883034773449</v>
      </c>
      <c r="O53" s="1">
        <f t="shared" si="30"/>
        <v>24069775.684931505</v>
      </c>
      <c r="P53" s="1">
        <f t="shared" si="30"/>
        <v>14472.075869336146</v>
      </c>
      <c r="Q53">
        <f t="shared" si="31"/>
        <v>2793017.056691254</v>
      </c>
      <c r="R53">
        <f t="shared" si="32"/>
        <v>1889.0883034773449</v>
      </c>
    </row>
    <row r="54" spans="1:18" x14ac:dyDescent="0.25">
      <c r="A54" s="1">
        <v>21</v>
      </c>
      <c r="B54" s="17">
        <f t="shared" si="17"/>
        <v>2.625</v>
      </c>
      <c r="C54" s="1">
        <f t="shared" si="18"/>
        <v>0</v>
      </c>
      <c r="D54" s="1">
        <f t="shared" si="19"/>
        <v>0</v>
      </c>
      <c r="E54" s="1">
        <f t="shared" si="20"/>
        <v>5729.162624999999</v>
      </c>
      <c r="F54" s="1">
        <f t="shared" si="21"/>
        <v>3.9240000000000004</v>
      </c>
      <c r="G54" s="1">
        <f t="shared" si="22"/>
        <v>17036.544164062499</v>
      </c>
      <c r="H54" s="1">
        <f t="shared" si="23"/>
        <v>10.300500000000001</v>
      </c>
      <c r="I54" s="1">
        <f t="shared" si="24"/>
        <v>0</v>
      </c>
      <c r="J54" s="1">
        <f t="shared" si="25"/>
        <v>0</v>
      </c>
      <c r="K54" s="1">
        <f t="shared" si="26"/>
        <v>25132941.864791885</v>
      </c>
      <c r="L54" s="1">
        <f t="shared" si="27"/>
        <v>15195.679662802953</v>
      </c>
      <c r="M54" s="1">
        <f t="shared" si="28"/>
        <v>2758127.9570864062</v>
      </c>
      <c r="N54" s="1">
        <f t="shared" si="29"/>
        <v>1889.0883034773449</v>
      </c>
      <c r="O54" s="1">
        <f t="shared" si="30"/>
        <v>25132941.864791885</v>
      </c>
      <c r="P54" s="1">
        <f t="shared" si="30"/>
        <v>15195.679662802953</v>
      </c>
      <c r="Q54">
        <f t="shared" si="31"/>
        <v>2758127.9570864062</v>
      </c>
      <c r="R54">
        <f t="shared" si="32"/>
        <v>1889.0883034773449</v>
      </c>
    </row>
    <row r="55" spans="1:18" x14ac:dyDescent="0.25">
      <c r="A55" s="1">
        <v>22</v>
      </c>
      <c r="B55" s="17">
        <f t="shared" si="17"/>
        <v>2.75</v>
      </c>
      <c r="C55" s="1">
        <f t="shared" si="18"/>
        <v>0</v>
      </c>
      <c r="D55" s="1">
        <f t="shared" si="19"/>
        <v>0</v>
      </c>
      <c r="E55" s="1">
        <f t="shared" si="20"/>
        <v>5656.6912499999999</v>
      </c>
      <c r="F55" s="1">
        <f t="shared" si="21"/>
        <v>3.9240000000000004</v>
      </c>
      <c r="G55" s="1">
        <f t="shared" si="22"/>
        <v>17748.160031250001</v>
      </c>
      <c r="H55" s="1">
        <f t="shared" si="23"/>
        <v>10.791</v>
      </c>
      <c r="I55" s="1">
        <f t="shared" si="24"/>
        <v>0</v>
      </c>
      <c r="J55" s="1">
        <f t="shared" si="25"/>
        <v>0</v>
      </c>
      <c r="K55" s="1">
        <f t="shared" si="26"/>
        <v>26182743.987091679</v>
      </c>
      <c r="L55" s="1">
        <f t="shared" si="27"/>
        <v>15919.283456269759</v>
      </c>
      <c r="M55" s="1">
        <f t="shared" si="28"/>
        <v>2723238.8574815593</v>
      </c>
      <c r="N55" s="1">
        <f t="shared" si="29"/>
        <v>1889.0883034773449</v>
      </c>
      <c r="O55" s="1">
        <f t="shared" si="30"/>
        <v>26182743.987091679</v>
      </c>
      <c r="P55" s="1">
        <f t="shared" si="30"/>
        <v>15919.283456269759</v>
      </c>
      <c r="Q55">
        <f t="shared" si="31"/>
        <v>2723238.8574815593</v>
      </c>
      <c r="R55">
        <f t="shared" si="32"/>
        <v>1889.0883034773449</v>
      </c>
    </row>
    <row r="56" spans="1:18" x14ac:dyDescent="0.25">
      <c r="A56" s="1">
        <v>23</v>
      </c>
      <c r="B56" s="17">
        <f t="shared" si="17"/>
        <v>2.875</v>
      </c>
      <c r="C56" s="1">
        <f t="shared" si="18"/>
        <v>0</v>
      </c>
      <c r="D56" s="1">
        <f t="shared" si="19"/>
        <v>0</v>
      </c>
      <c r="E56" s="1">
        <f t="shared" si="20"/>
        <v>5584.2198749999998</v>
      </c>
      <c r="F56" s="1">
        <f t="shared" si="21"/>
        <v>3.9240000000000004</v>
      </c>
      <c r="G56" s="1">
        <f t="shared" si="22"/>
        <v>18450.716976562497</v>
      </c>
      <c r="H56" s="1">
        <f t="shared" si="23"/>
        <v>11.281500000000001</v>
      </c>
      <c r="I56" s="1">
        <f t="shared" si="24"/>
        <v>0</v>
      </c>
      <c r="J56" s="1">
        <f t="shared" si="25"/>
        <v>0</v>
      </c>
      <c r="K56" s="1">
        <f t="shared" si="26"/>
        <v>27219182.051830869</v>
      </c>
      <c r="L56" s="1">
        <f t="shared" si="27"/>
        <v>16642.887249736566</v>
      </c>
      <c r="M56" s="1">
        <f t="shared" si="28"/>
        <v>2688349.7578767119</v>
      </c>
      <c r="N56" s="1">
        <f t="shared" si="29"/>
        <v>1889.0883034773449</v>
      </c>
      <c r="O56" s="1">
        <f t="shared" si="30"/>
        <v>27219182.051830869</v>
      </c>
      <c r="P56" s="1">
        <f t="shared" si="30"/>
        <v>16642.887249736566</v>
      </c>
      <c r="Q56">
        <f t="shared" si="31"/>
        <v>2688349.7578767119</v>
      </c>
      <c r="R56">
        <f t="shared" si="32"/>
        <v>1889.0883034773449</v>
      </c>
    </row>
    <row r="57" spans="1:18" x14ac:dyDescent="0.25">
      <c r="A57" s="1">
        <v>24</v>
      </c>
      <c r="B57" s="17">
        <f t="shared" si="17"/>
        <v>3</v>
      </c>
      <c r="C57" s="1">
        <f t="shared" si="18"/>
        <v>0</v>
      </c>
      <c r="D57" s="1">
        <f t="shared" si="19"/>
        <v>0</v>
      </c>
      <c r="E57" s="1">
        <f t="shared" si="20"/>
        <v>5511.7484999999997</v>
      </c>
      <c r="F57" s="1">
        <f t="shared" si="21"/>
        <v>3.9240000000000004</v>
      </c>
      <c r="G57" s="1">
        <f t="shared" si="22"/>
        <v>19144.215</v>
      </c>
      <c r="H57" s="1">
        <f t="shared" si="23"/>
        <v>11.772000000000002</v>
      </c>
      <c r="I57" s="1">
        <f t="shared" si="24"/>
        <v>0</v>
      </c>
      <c r="J57" s="1">
        <f t="shared" si="25"/>
        <v>0</v>
      </c>
      <c r="K57" s="1">
        <f t="shared" si="26"/>
        <v>28242256.059009481</v>
      </c>
      <c r="L57" s="1">
        <f t="shared" si="27"/>
        <v>17366.491043203376</v>
      </c>
      <c r="M57" s="1">
        <f t="shared" si="28"/>
        <v>2653460.658271865</v>
      </c>
      <c r="N57" s="1">
        <f t="shared" si="29"/>
        <v>1889.0883034773449</v>
      </c>
      <c r="O57" s="1">
        <f t="shared" si="30"/>
        <v>28242256.059009481</v>
      </c>
      <c r="P57" s="1">
        <f t="shared" si="30"/>
        <v>17366.491043203376</v>
      </c>
      <c r="Q57">
        <f t="shared" si="31"/>
        <v>2653460.658271865</v>
      </c>
      <c r="R57">
        <f t="shared" si="32"/>
        <v>1889.0883034773449</v>
      </c>
    </row>
    <row r="58" spans="1:18" x14ac:dyDescent="0.25">
      <c r="A58" s="1">
        <v>25</v>
      </c>
      <c r="B58" s="17">
        <f t="shared" si="17"/>
        <v>3.125</v>
      </c>
      <c r="C58" s="1">
        <f t="shared" si="18"/>
        <v>0</v>
      </c>
      <c r="D58" s="1">
        <f t="shared" si="19"/>
        <v>0</v>
      </c>
      <c r="E58" s="1">
        <f t="shared" si="20"/>
        <v>5439.2771249999996</v>
      </c>
      <c r="F58" s="1">
        <f t="shared" si="21"/>
        <v>3.9240000000000004</v>
      </c>
      <c r="G58" s="1">
        <f t="shared" si="22"/>
        <v>19828.654101562501</v>
      </c>
      <c r="H58" s="1">
        <f t="shared" si="23"/>
        <v>12.262500000000001</v>
      </c>
      <c r="I58" s="1">
        <f t="shared" si="24"/>
        <v>0</v>
      </c>
      <c r="J58" s="1">
        <f t="shared" si="25"/>
        <v>0</v>
      </c>
      <c r="K58" s="1">
        <f t="shared" si="26"/>
        <v>29251966.008627504</v>
      </c>
      <c r="L58" s="1">
        <f t="shared" si="27"/>
        <v>18090.094836670181</v>
      </c>
      <c r="M58" s="1">
        <f t="shared" si="28"/>
        <v>2618571.5586670176</v>
      </c>
      <c r="N58" s="1">
        <f t="shared" si="29"/>
        <v>1889.0883034773449</v>
      </c>
      <c r="O58" s="1">
        <f t="shared" si="30"/>
        <v>29251966.008627504</v>
      </c>
      <c r="P58" s="1">
        <f t="shared" si="30"/>
        <v>18090.094836670181</v>
      </c>
      <c r="Q58">
        <f t="shared" si="31"/>
        <v>2618571.5586670176</v>
      </c>
      <c r="R58">
        <f t="shared" si="32"/>
        <v>1889.0883034773449</v>
      </c>
    </row>
    <row r="59" spans="1:18" x14ac:dyDescent="0.25">
      <c r="A59" s="1">
        <v>26</v>
      </c>
      <c r="B59" s="17">
        <f t="shared" si="17"/>
        <v>3.25</v>
      </c>
      <c r="C59" s="1">
        <f t="shared" si="18"/>
        <v>0</v>
      </c>
      <c r="D59" s="1">
        <f t="shared" si="19"/>
        <v>0</v>
      </c>
      <c r="E59" s="1">
        <f t="shared" si="20"/>
        <v>5366.8057499999995</v>
      </c>
      <c r="F59" s="1">
        <f t="shared" si="21"/>
        <v>3.9240000000000004</v>
      </c>
      <c r="G59" s="1">
        <f t="shared" si="22"/>
        <v>20504.034281249998</v>
      </c>
      <c r="H59" s="1">
        <f t="shared" si="23"/>
        <v>12.753000000000002</v>
      </c>
      <c r="I59" s="1">
        <f t="shared" si="24"/>
        <v>0</v>
      </c>
      <c r="J59" s="1">
        <f t="shared" si="25"/>
        <v>0</v>
      </c>
      <c r="K59" s="1">
        <f t="shared" si="26"/>
        <v>30248311.900684927</v>
      </c>
      <c r="L59" s="1">
        <f t="shared" si="27"/>
        <v>18813.698630136991</v>
      </c>
      <c r="M59" s="1">
        <f t="shared" si="28"/>
        <v>2583682.4590621707</v>
      </c>
      <c r="N59" s="1">
        <f t="shared" si="29"/>
        <v>1889.0883034773449</v>
      </c>
      <c r="O59" s="1">
        <f t="shared" si="30"/>
        <v>30248311.900684927</v>
      </c>
      <c r="P59" s="1">
        <f t="shared" si="30"/>
        <v>18813.698630136991</v>
      </c>
      <c r="Q59">
        <f t="shared" si="31"/>
        <v>2583682.4590621707</v>
      </c>
      <c r="R59">
        <f t="shared" si="32"/>
        <v>1889.0883034773449</v>
      </c>
    </row>
    <row r="60" spans="1:18" x14ac:dyDescent="0.25">
      <c r="A60" s="1">
        <v>27</v>
      </c>
      <c r="B60" s="17">
        <f t="shared" si="17"/>
        <v>3.375</v>
      </c>
      <c r="C60" s="1">
        <f t="shared" si="18"/>
        <v>0</v>
      </c>
      <c r="D60" s="1">
        <f t="shared" si="19"/>
        <v>0</v>
      </c>
      <c r="E60" s="1">
        <f t="shared" si="20"/>
        <v>5294.3343749999995</v>
      </c>
      <c r="F60" s="1">
        <f t="shared" si="21"/>
        <v>3.9240000000000004</v>
      </c>
      <c r="G60" s="1">
        <f t="shared" si="22"/>
        <v>21170.355539062501</v>
      </c>
      <c r="H60" s="1">
        <f t="shared" si="23"/>
        <v>13.243500000000001</v>
      </c>
      <c r="I60" s="1">
        <f t="shared" si="24"/>
        <v>0</v>
      </c>
      <c r="J60" s="1">
        <f t="shared" si="25"/>
        <v>0</v>
      </c>
      <c r="K60" s="1">
        <f t="shared" si="26"/>
        <v>31231293.735181771</v>
      </c>
      <c r="L60" s="1">
        <f t="shared" si="27"/>
        <v>19537.302423603796</v>
      </c>
      <c r="M60" s="1">
        <f t="shared" si="28"/>
        <v>2548793.3594573233</v>
      </c>
      <c r="N60" s="1">
        <f t="shared" si="29"/>
        <v>1889.0883034773449</v>
      </c>
      <c r="O60" s="1">
        <f t="shared" si="30"/>
        <v>31231293.735181771</v>
      </c>
      <c r="P60" s="1">
        <f t="shared" si="30"/>
        <v>19537.302423603796</v>
      </c>
      <c r="Q60">
        <f t="shared" si="31"/>
        <v>2548793.3594573233</v>
      </c>
      <c r="R60">
        <f t="shared" si="32"/>
        <v>1889.0883034773449</v>
      </c>
    </row>
    <row r="61" spans="1:18" x14ac:dyDescent="0.25">
      <c r="A61" s="1">
        <v>28</v>
      </c>
      <c r="B61" s="17">
        <f t="shared" si="17"/>
        <v>3.5</v>
      </c>
      <c r="C61" s="1">
        <f t="shared" si="18"/>
        <v>0</v>
      </c>
      <c r="D61" s="1">
        <f t="shared" si="19"/>
        <v>0</v>
      </c>
      <c r="E61" s="1">
        <f t="shared" si="20"/>
        <v>5221.8629999999994</v>
      </c>
      <c r="F61" s="1">
        <f t="shared" si="21"/>
        <v>3.9240000000000004</v>
      </c>
      <c r="G61" s="1">
        <f t="shared" si="22"/>
        <v>21827.617875</v>
      </c>
      <c r="H61" s="1">
        <f t="shared" si="23"/>
        <v>13.734000000000002</v>
      </c>
      <c r="I61" s="1">
        <f t="shared" si="24"/>
        <v>0</v>
      </c>
      <c r="J61" s="1">
        <f t="shared" si="25"/>
        <v>0</v>
      </c>
      <c r="K61" s="1">
        <f t="shared" si="26"/>
        <v>32200911.512118015</v>
      </c>
      <c r="L61" s="1">
        <f t="shared" si="27"/>
        <v>20260.906217070602</v>
      </c>
      <c r="M61" s="1">
        <f t="shared" si="28"/>
        <v>2513904.259852476</v>
      </c>
      <c r="N61" s="1">
        <f t="shared" si="29"/>
        <v>1889.0883034773449</v>
      </c>
      <c r="O61" s="1">
        <f t="shared" si="30"/>
        <v>32200911.512118015</v>
      </c>
      <c r="P61" s="1">
        <f t="shared" si="30"/>
        <v>20260.906217070602</v>
      </c>
      <c r="Q61">
        <f t="shared" si="31"/>
        <v>2513904.259852476</v>
      </c>
      <c r="R61">
        <f t="shared" si="32"/>
        <v>1889.0883034773449</v>
      </c>
    </row>
    <row r="62" spans="1:18" x14ac:dyDescent="0.25">
      <c r="A62" s="1">
        <v>29</v>
      </c>
      <c r="B62" s="17">
        <f t="shared" si="17"/>
        <v>3.625</v>
      </c>
      <c r="C62" s="1">
        <f t="shared" si="18"/>
        <v>0</v>
      </c>
      <c r="D62" s="1">
        <f t="shared" si="19"/>
        <v>0</v>
      </c>
      <c r="E62" s="1">
        <f t="shared" si="20"/>
        <v>5149.3916250000002</v>
      </c>
      <c r="F62" s="1">
        <f t="shared" si="21"/>
        <v>3.9240000000000004</v>
      </c>
      <c r="G62" s="1">
        <f t="shared" si="22"/>
        <v>22475.8212890625</v>
      </c>
      <c r="H62" s="1">
        <f t="shared" si="23"/>
        <v>14.224500000000001</v>
      </c>
      <c r="I62" s="1">
        <f t="shared" si="24"/>
        <v>0</v>
      </c>
      <c r="J62" s="1">
        <f t="shared" si="25"/>
        <v>0</v>
      </c>
      <c r="K62" s="1">
        <f t="shared" si="26"/>
        <v>33157165.231493678</v>
      </c>
      <c r="L62" s="1">
        <f t="shared" si="27"/>
        <v>20984.510010537411</v>
      </c>
      <c r="M62" s="1">
        <f t="shared" si="28"/>
        <v>2479015.160247629</v>
      </c>
      <c r="N62" s="1">
        <f t="shared" si="29"/>
        <v>1889.0883034773449</v>
      </c>
      <c r="O62" s="1">
        <f t="shared" si="30"/>
        <v>33157165.231493678</v>
      </c>
      <c r="P62" s="1">
        <f t="shared" si="30"/>
        <v>20984.510010537411</v>
      </c>
      <c r="Q62">
        <f t="shared" si="31"/>
        <v>2479015.160247629</v>
      </c>
      <c r="R62">
        <f t="shared" si="32"/>
        <v>1889.0883034773449</v>
      </c>
    </row>
    <row r="63" spans="1:18" x14ac:dyDescent="0.25">
      <c r="A63" s="1">
        <v>30</v>
      </c>
      <c r="B63" s="17">
        <f t="shared" si="17"/>
        <v>3.75</v>
      </c>
      <c r="C63" s="1">
        <f t="shared" si="18"/>
        <v>0</v>
      </c>
      <c r="D63" s="1">
        <f t="shared" si="19"/>
        <v>0</v>
      </c>
      <c r="E63" s="1">
        <f t="shared" si="20"/>
        <v>5076.9202499999992</v>
      </c>
      <c r="F63" s="1">
        <f t="shared" si="21"/>
        <v>3.9240000000000004</v>
      </c>
      <c r="G63" s="1">
        <f t="shared" si="22"/>
        <v>23114.965781250001</v>
      </c>
      <c r="H63" s="1">
        <f t="shared" si="23"/>
        <v>14.715000000000002</v>
      </c>
      <c r="I63" s="1">
        <f t="shared" si="24"/>
        <v>0</v>
      </c>
      <c r="J63" s="1">
        <f t="shared" si="25"/>
        <v>0</v>
      </c>
      <c r="K63" s="1">
        <f t="shared" si="26"/>
        <v>34100054.893308751</v>
      </c>
      <c r="L63" s="1">
        <f t="shared" si="27"/>
        <v>21708.113804004217</v>
      </c>
      <c r="M63" s="1">
        <f t="shared" si="28"/>
        <v>2444126.0606427817</v>
      </c>
      <c r="N63" s="1">
        <f t="shared" si="29"/>
        <v>1889.0883034773449</v>
      </c>
      <c r="O63" s="1">
        <f t="shared" si="30"/>
        <v>34100054.893308751</v>
      </c>
      <c r="P63" s="1">
        <f t="shared" si="30"/>
        <v>21708.113804004217</v>
      </c>
      <c r="Q63">
        <f t="shared" si="31"/>
        <v>2444126.0606427817</v>
      </c>
      <c r="R63">
        <f t="shared" si="32"/>
        <v>1889.0883034773449</v>
      </c>
    </row>
    <row r="64" spans="1:18" x14ac:dyDescent="0.25">
      <c r="A64" s="1">
        <v>31</v>
      </c>
      <c r="B64" s="17">
        <f t="shared" si="17"/>
        <v>3.875</v>
      </c>
      <c r="C64" s="1">
        <f t="shared" si="18"/>
        <v>0</v>
      </c>
      <c r="D64" s="1">
        <f t="shared" si="19"/>
        <v>0</v>
      </c>
      <c r="E64" s="1">
        <f t="shared" si="20"/>
        <v>5004.448875</v>
      </c>
      <c r="F64" s="1">
        <f t="shared" si="21"/>
        <v>3.9240000000000004</v>
      </c>
      <c r="G64" s="1">
        <f t="shared" si="22"/>
        <v>23745.051351562499</v>
      </c>
      <c r="H64" s="1">
        <f t="shared" si="23"/>
        <v>15.205500000000001</v>
      </c>
      <c r="I64" s="1">
        <f t="shared" si="24"/>
        <v>0</v>
      </c>
      <c r="J64" s="1">
        <f t="shared" si="25"/>
        <v>0</v>
      </c>
      <c r="K64" s="1">
        <f t="shared" si="26"/>
        <v>35029580.497563221</v>
      </c>
      <c r="L64" s="1">
        <f t="shared" si="27"/>
        <v>22431.717597471023</v>
      </c>
      <c r="M64" s="1">
        <f t="shared" si="28"/>
        <v>2409236.9610379348</v>
      </c>
      <c r="N64" s="1">
        <f t="shared" si="29"/>
        <v>1889.0883034773449</v>
      </c>
      <c r="O64" s="1">
        <f t="shared" si="30"/>
        <v>35029580.497563221</v>
      </c>
      <c r="P64" s="1">
        <f t="shared" si="30"/>
        <v>22431.717597471023</v>
      </c>
      <c r="Q64">
        <f t="shared" si="31"/>
        <v>2409236.9610379348</v>
      </c>
      <c r="R64">
        <f t="shared" si="32"/>
        <v>1889.0883034773449</v>
      </c>
    </row>
    <row r="65" spans="1:18" x14ac:dyDescent="0.25">
      <c r="A65" s="1">
        <v>32</v>
      </c>
      <c r="B65" s="17">
        <f t="shared" ref="B65:B96" si="33">length/length_division*A65</f>
        <v>4</v>
      </c>
      <c r="C65" s="1">
        <f t="shared" ref="C65:C96" si="34">ax</f>
        <v>0</v>
      </c>
      <c r="D65" s="1">
        <f t="shared" ref="D65:D96" si="35">ax_0</f>
        <v>0</v>
      </c>
      <c r="E65" s="1">
        <f t="shared" ref="E65:E96" si="36">IF(B65&lt;force_position,ay-(mass_per_length*B65*gravity),ay-(mass_per_length*B65*gravity)-force)</f>
        <v>4931.9774999999991</v>
      </c>
      <c r="F65" s="1">
        <f t="shared" ref="F65:F96" si="37">IF(B65&lt;force_position_0,ay_0-(mass_per_length_0*B65*gravity_0),ay_0-(mass_per_length_0*B65*gravity_0)-force_0)</f>
        <v>3.9240000000000004</v>
      </c>
      <c r="G65" s="1">
        <f t="shared" ref="G65:G96" si="38">IF(B65&lt;force_position,(ay*B65)-(0.5*mass_per_length*gravity*B65*B65),(ay*B65)-(0.5*mass_per_length*gravity*B65*B65)-force*(B65-force_position))</f>
        <v>24366.077999999998</v>
      </c>
      <c r="H65" s="1">
        <f t="shared" ref="H65:H96" si="39">IF(B65&lt;force_position_0,(ay_0*B65)-(0.5*mass_per_length_0*gravity_0*B65*B65),(ay_0*B65)-(0.5*mass_per_length_0*gravity_0*B65*B65)-force_0*(B65-force_position_0))</f>
        <v>15.696000000000002</v>
      </c>
      <c r="I65" s="1">
        <f t="shared" ref="I65:I96" si="40">ax/cross_section_area</f>
        <v>0</v>
      </c>
      <c r="J65" s="1">
        <f t="shared" ref="J65:J96" si="41">ax_0/cross_section_area_0</f>
        <v>0</v>
      </c>
      <c r="K65" s="1">
        <f t="shared" ref="K65:K96" si="42">((G65*(0.5*h))/(ix))*(100000000/1000)</f>
        <v>35945742.044257112</v>
      </c>
      <c r="L65" s="1">
        <f t="shared" ref="L65:L96" si="43">(H65*(0.5*h_0/1000))/(ix_0/100000000)</f>
        <v>23155.321390937832</v>
      </c>
      <c r="M65" s="1">
        <f t="shared" ref="M65:M96" si="44">((E65*q)/(ix*thickness_web))*((100000000*1000)/1000000000)</f>
        <v>2374347.8614330869</v>
      </c>
      <c r="N65" s="1">
        <f t="shared" ref="N65:N96" si="45">((F65*q)/(ix*thickness_web))*((100000000*1000)/1000000000)</f>
        <v>1889.0883034773449</v>
      </c>
      <c r="O65" s="1">
        <f t="shared" si="30"/>
        <v>35945742.044257112</v>
      </c>
      <c r="P65" s="1">
        <f t="shared" si="30"/>
        <v>23155.321390937832</v>
      </c>
      <c r="Q65">
        <f t="shared" si="31"/>
        <v>2374347.8614330869</v>
      </c>
      <c r="R65">
        <f t="shared" si="32"/>
        <v>1889.0883034773449</v>
      </c>
    </row>
    <row r="66" spans="1:18" x14ac:dyDescent="0.25">
      <c r="A66" s="1">
        <v>33</v>
      </c>
      <c r="B66" s="17">
        <f t="shared" si="33"/>
        <v>4.125</v>
      </c>
      <c r="C66" s="1">
        <f t="shared" si="34"/>
        <v>0</v>
      </c>
      <c r="D66" s="1">
        <f t="shared" si="35"/>
        <v>0</v>
      </c>
      <c r="E66" s="1">
        <f t="shared" si="36"/>
        <v>4859.5061249999999</v>
      </c>
      <c r="F66" s="1">
        <f t="shared" si="37"/>
        <v>3.9240000000000004</v>
      </c>
      <c r="G66" s="1">
        <f t="shared" si="38"/>
        <v>24978.045726562501</v>
      </c>
      <c r="H66" s="1">
        <f t="shared" si="39"/>
        <v>16.186500000000002</v>
      </c>
      <c r="I66" s="1">
        <f t="shared" si="40"/>
        <v>0</v>
      </c>
      <c r="J66" s="1">
        <f t="shared" si="41"/>
        <v>0</v>
      </c>
      <c r="K66" s="1">
        <f t="shared" si="42"/>
        <v>36848539.53339041</v>
      </c>
      <c r="L66" s="1">
        <f t="shared" si="43"/>
        <v>23878.925184404638</v>
      </c>
      <c r="M66" s="1">
        <f t="shared" si="44"/>
        <v>2339458.7618282405</v>
      </c>
      <c r="N66" s="1">
        <f t="shared" si="45"/>
        <v>1889.0883034773449</v>
      </c>
      <c r="O66" s="1">
        <f t="shared" si="30"/>
        <v>36848539.53339041</v>
      </c>
      <c r="P66" s="1">
        <f t="shared" si="30"/>
        <v>23878.925184404638</v>
      </c>
      <c r="Q66">
        <f t="shared" si="31"/>
        <v>2339458.7618282405</v>
      </c>
      <c r="R66">
        <f t="shared" si="32"/>
        <v>1889.0883034773449</v>
      </c>
    </row>
    <row r="67" spans="1:18" x14ac:dyDescent="0.25">
      <c r="A67" s="1">
        <v>34</v>
      </c>
      <c r="B67" s="17">
        <f t="shared" si="33"/>
        <v>4.25</v>
      </c>
      <c r="C67" s="1">
        <f t="shared" si="34"/>
        <v>0</v>
      </c>
      <c r="D67" s="1">
        <f t="shared" si="35"/>
        <v>0</v>
      </c>
      <c r="E67" s="1">
        <f t="shared" si="36"/>
        <v>4787.0347499999989</v>
      </c>
      <c r="F67" s="1">
        <f t="shared" si="37"/>
        <v>3.9240000000000004</v>
      </c>
      <c r="G67" s="1">
        <f t="shared" si="38"/>
        <v>25580.954531249998</v>
      </c>
      <c r="H67" s="1">
        <f t="shared" si="39"/>
        <v>16.677000000000003</v>
      </c>
      <c r="I67" s="1">
        <f t="shared" si="40"/>
        <v>0</v>
      </c>
      <c r="J67" s="1">
        <f t="shared" si="41"/>
        <v>0</v>
      </c>
      <c r="K67" s="1">
        <f t="shared" si="42"/>
        <v>37737972.964963116</v>
      </c>
      <c r="L67" s="1">
        <f t="shared" si="43"/>
        <v>24602.52897787145</v>
      </c>
      <c r="M67" s="1">
        <f t="shared" si="44"/>
        <v>2304569.6622233926</v>
      </c>
      <c r="N67" s="1">
        <f t="shared" si="45"/>
        <v>1889.0883034773449</v>
      </c>
      <c r="O67" s="1">
        <f t="shared" si="30"/>
        <v>37737972.964963116</v>
      </c>
      <c r="P67" s="1">
        <f t="shared" si="30"/>
        <v>24602.52897787145</v>
      </c>
      <c r="Q67">
        <f t="shared" si="31"/>
        <v>2304569.6622233926</v>
      </c>
      <c r="R67">
        <f t="shared" si="32"/>
        <v>1889.0883034773449</v>
      </c>
    </row>
    <row r="68" spans="1:18" x14ac:dyDescent="0.25">
      <c r="A68" s="1">
        <v>35</v>
      </c>
      <c r="B68" s="17">
        <f t="shared" si="33"/>
        <v>4.375</v>
      </c>
      <c r="C68" s="1">
        <f t="shared" si="34"/>
        <v>0</v>
      </c>
      <c r="D68" s="1">
        <f t="shared" si="35"/>
        <v>0</v>
      </c>
      <c r="E68" s="1">
        <f t="shared" si="36"/>
        <v>4714.5633749999997</v>
      </c>
      <c r="F68" s="1">
        <f t="shared" si="37"/>
        <v>3.9240000000000004</v>
      </c>
      <c r="G68" s="1">
        <f t="shared" si="38"/>
        <v>26174.804414062499</v>
      </c>
      <c r="H68" s="1">
        <f t="shared" si="39"/>
        <v>17.1675</v>
      </c>
      <c r="I68" s="1">
        <f t="shared" si="40"/>
        <v>0</v>
      </c>
      <c r="J68" s="1">
        <f t="shared" si="41"/>
        <v>0</v>
      </c>
      <c r="K68" s="1">
        <f t="shared" si="42"/>
        <v>38614042.338975236</v>
      </c>
      <c r="L68" s="1">
        <f t="shared" si="43"/>
        <v>25326.132771338256</v>
      </c>
      <c r="M68" s="1">
        <f t="shared" si="44"/>
        <v>2269680.5626185457</v>
      </c>
      <c r="N68" s="1">
        <f t="shared" si="45"/>
        <v>1889.0883034773449</v>
      </c>
      <c r="O68" s="1">
        <f t="shared" si="30"/>
        <v>38614042.338975236</v>
      </c>
      <c r="P68" s="1">
        <f t="shared" si="30"/>
        <v>25326.132771338256</v>
      </c>
      <c r="Q68">
        <f t="shared" si="31"/>
        <v>2269680.5626185457</v>
      </c>
      <c r="R68">
        <f t="shared" si="32"/>
        <v>1889.0883034773449</v>
      </c>
    </row>
    <row r="69" spans="1:18" x14ac:dyDescent="0.25">
      <c r="A69" s="1">
        <v>36</v>
      </c>
      <c r="B69" s="17">
        <f t="shared" si="33"/>
        <v>4.5</v>
      </c>
      <c r="C69" s="1">
        <f t="shared" si="34"/>
        <v>0</v>
      </c>
      <c r="D69" s="1">
        <f t="shared" si="35"/>
        <v>0</v>
      </c>
      <c r="E69" s="1">
        <f t="shared" si="36"/>
        <v>4642.0919999999996</v>
      </c>
      <c r="F69" s="1">
        <f t="shared" si="37"/>
        <v>3.9240000000000004</v>
      </c>
      <c r="G69" s="1">
        <f t="shared" si="38"/>
        <v>26759.595374999997</v>
      </c>
      <c r="H69" s="1">
        <f t="shared" si="39"/>
        <v>17.658000000000001</v>
      </c>
      <c r="I69" s="1">
        <f t="shared" si="40"/>
        <v>0</v>
      </c>
      <c r="J69" s="1">
        <f t="shared" si="41"/>
        <v>0</v>
      </c>
      <c r="K69" s="1">
        <f t="shared" si="42"/>
        <v>39476747.655426763</v>
      </c>
      <c r="L69" s="1">
        <f t="shared" si="43"/>
        <v>26049.736564805062</v>
      </c>
      <c r="M69" s="1">
        <f t="shared" si="44"/>
        <v>2234791.4630136983</v>
      </c>
      <c r="N69" s="1">
        <f t="shared" si="45"/>
        <v>1889.0883034773449</v>
      </c>
      <c r="O69" s="1">
        <f t="shared" si="30"/>
        <v>39476747.655426763</v>
      </c>
      <c r="P69" s="1">
        <f t="shared" si="30"/>
        <v>26049.736564805062</v>
      </c>
      <c r="Q69">
        <f t="shared" si="31"/>
        <v>2234791.4630136983</v>
      </c>
      <c r="R69">
        <f t="shared" si="32"/>
        <v>1889.0883034773449</v>
      </c>
    </row>
    <row r="70" spans="1:18" x14ac:dyDescent="0.25">
      <c r="A70" s="1">
        <v>37</v>
      </c>
      <c r="B70" s="17">
        <f t="shared" si="33"/>
        <v>4.625</v>
      </c>
      <c r="C70" s="1">
        <f t="shared" si="34"/>
        <v>0</v>
      </c>
      <c r="D70" s="1">
        <f t="shared" si="35"/>
        <v>0</v>
      </c>
      <c r="E70" s="1">
        <f t="shared" si="36"/>
        <v>4569.6206249999996</v>
      </c>
      <c r="F70" s="1">
        <f t="shared" si="37"/>
        <v>3.9240000000000004</v>
      </c>
      <c r="G70" s="1">
        <f t="shared" si="38"/>
        <v>27335.3274140625</v>
      </c>
      <c r="H70" s="1">
        <f t="shared" si="39"/>
        <v>18.148500000000002</v>
      </c>
      <c r="I70" s="1">
        <f t="shared" si="40"/>
        <v>0</v>
      </c>
      <c r="J70" s="1">
        <f t="shared" si="41"/>
        <v>0</v>
      </c>
      <c r="K70" s="1">
        <f t="shared" si="42"/>
        <v>40326088.914317697</v>
      </c>
      <c r="L70" s="1">
        <f t="shared" si="43"/>
        <v>26773.340358271871</v>
      </c>
      <c r="M70" s="1">
        <f t="shared" si="44"/>
        <v>2199902.363408851</v>
      </c>
      <c r="N70" s="1">
        <f t="shared" si="45"/>
        <v>1889.0883034773449</v>
      </c>
      <c r="O70" s="1">
        <f t="shared" si="30"/>
        <v>40326088.914317697</v>
      </c>
      <c r="P70" s="1">
        <f t="shared" si="30"/>
        <v>26773.340358271871</v>
      </c>
      <c r="Q70">
        <f t="shared" si="31"/>
        <v>2199902.363408851</v>
      </c>
      <c r="R70">
        <f t="shared" si="32"/>
        <v>1889.0883034773449</v>
      </c>
    </row>
    <row r="71" spans="1:18" x14ac:dyDescent="0.25">
      <c r="A71" s="1">
        <v>38</v>
      </c>
      <c r="B71" s="17">
        <f t="shared" si="33"/>
        <v>4.75</v>
      </c>
      <c r="C71" s="1">
        <f t="shared" si="34"/>
        <v>0</v>
      </c>
      <c r="D71" s="1">
        <f t="shared" si="35"/>
        <v>0</v>
      </c>
      <c r="E71" s="1">
        <f t="shared" si="36"/>
        <v>4497.1492499999995</v>
      </c>
      <c r="F71" s="1">
        <f t="shared" si="37"/>
        <v>3.9240000000000004</v>
      </c>
      <c r="G71" s="1">
        <f t="shared" si="38"/>
        <v>27902.00053125</v>
      </c>
      <c r="H71" s="1">
        <f t="shared" si="39"/>
        <v>18.639000000000003</v>
      </c>
      <c r="I71" s="1">
        <f t="shared" si="40"/>
        <v>0</v>
      </c>
      <c r="J71" s="1">
        <f t="shared" si="41"/>
        <v>0</v>
      </c>
      <c r="K71" s="1">
        <f t="shared" si="42"/>
        <v>41162066.115648054</v>
      </c>
      <c r="L71" s="1">
        <f t="shared" si="43"/>
        <v>27496.944151738677</v>
      </c>
      <c r="M71" s="1">
        <f t="shared" si="44"/>
        <v>2165013.2638040041</v>
      </c>
      <c r="N71" s="1">
        <f t="shared" si="45"/>
        <v>1889.0883034773449</v>
      </c>
      <c r="O71" s="1">
        <f t="shared" si="30"/>
        <v>41162066.115648054</v>
      </c>
      <c r="P71" s="1">
        <f t="shared" si="30"/>
        <v>27496.944151738677</v>
      </c>
      <c r="Q71">
        <f t="shared" si="31"/>
        <v>2165013.2638040041</v>
      </c>
      <c r="R71">
        <f t="shared" si="32"/>
        <v>1889.0883034773449</v>
      </c>
    </row>
    <row r="72" spans="1:18" x14ac:dyDescent="0.25">
      <c r="A72" s="1">
        <v>39</v>
      </c>
      <c r="B72" s="17">
        <f t="shared" si="33"/>
        <v>4.875</v>
      </c>
      <c r="C72" s="1">
        <f t="shared" si="34"/>
        <v>0</v>
      </c>
      <c r="D72" s="1">
        <f t="shared" si="35"/>
        <v>0</v>
      </c>
      <c r="E72" s="1">
        <f t="shared" si="36"/>
        <v>4424.6778749999994</v>
      </c>
      <c r="F72" s="1">
        <f t="shared" si="37"/>
        <v>3.9240000000000004</v>
      </c>
      <c r="G72" s="1">
        <f t="shared" si="38"/>
        <v>28459.6147265625</v>
      </c>
      <c r="H72" s="1">
        <f t="shared" si="39"/>
        <v>19.1295</v>
      </c>
      <c r="I72" s="1">
        <f t="shared" si="40"/>
        <v>0</v>
      </c>
      <c r="J72" s="1">
        <f t="shared" si="41"/>
        <v>0</v>
      </c>
      <c r="K72" s="1">
        <f t="shared" si="42"/>
        <v>41984679.25941781</v>
      </c>
      <c r="L72" s="1">
        <f t="shared" si="43"/>
        <v>28220.547945205482</v>
      </c>
      <c r="M72" s="1">
        <f t="shared" si="44"/>
        <v>2130124.1641991567</v>
      </c>
      <c r="N72" s="1">
        <f t="shared" si="45"/>
        <v>1889.0883034773449</v>
      </c>
      <c r="O72" s="1">
        <f t="shared" si="30"/>
        <v>41984679.25941781</v>
      </c>
      <c r="P72" s="1">
        <f t="shared" si="30"/>
        <v>28220.547945205482</v>
      </c>
      <c r="Q72">
        <f t="shared" si="31"/>
        <v>2130124.1641991567</v>
      </c>
      <c r="R72">
        <f t="shared" si="32"/>
        <v>1889.0883034773449</v>
      </c>
    </row>
    <row r="73" spans="1:18" x14ac:dyDescent="0.25">
      <c r="A73" s="1">
        <v>40</v>
      </c>
      <c r="B73" s="17">
        <f t="shared" si="33"/>
        <v>5</v>
      </c>
      <c r="C73" s="1">
        <f t="shared" si="34"/>
        <v>0</v>
      </c>
      <c r="D73" s="1">
        <f t="shared" si="35"/>
        <v>0</v>
      </c>
      <c r="E73" s="1">
        <f t="shared" si="36"/>
        <v>4352.2065000000002</v>
      </c>
      <c r="F73" s="1">
        <f t="shared" si="37"/>
        <v>3.9240000000000004</v>
      </c>
      <c r="G73" s="1">
        <f t="shared" si="38"/>
        <v>29008.169999999995</v>
      </c>
      <c r="H73" s="1">
        <f t="shared" si="39"/>
        <v>19.62</v>
      </c>
      <c r="I73" s="1">
        <f t="shared" si="40"/>
        <v>0</v>
      </c>
      <c r="J73" s="1">
        <f t="shared" si="41"/>
        <v>0</v>
      </c>
      <c r="K73" s="1">
        <f t="shared" si="42"/>
        <v>42793928.345626973</v>
      </c>
      <c r="L73" s="1">
        <f t="shared" si="43"/>
        <v>28944.151738672292</v>
      </c>
      <c r="M73" s="1">
        <f t="shared" si="44"/>
        <v>2095235.0645943098</v>
      </c>
      <c r="N73" s="1">
        <f t="shared" si="45"/>
        <v>1889.0883034773449</v>
      </c>
      <c r="O73" s="1">
        <f t="shared" si="30"/>
        <v>42793928.345626973</v>
      </c>
      <c r="P73" s="1">
        <f t="shared" si="30"/>
        <v>28944.151738672292</v>
      </c>
      <c r="Q73">
        <f t="shared" si="31"/>
        <v>2095235.0645943098</v>
      </c>
      <c r="R73">
        <f t="shared" si="32"/>
        <v>1889.0883034773449</v>
      </c>
    </row>
    <row r="74" spans="1:18" x14ac:dyDescent="0.25">
      <c r="A74" s="1">
        <v>41</v>
      </c>
      <c r="B74" s="17">
        <f t="shared" si="33"/>
        <v>5.125</v>
      </c>
      <c r="C74" s="1">
        <f t="shared" si="34"/>
        <v>0</v>
      </c>
      <c r="D74" s="1">
        <f t="shared" si="35"/>
        <v>0</v>
      </c>
      <c r="E74" s="1">
        <f t="shared" si="36"/>
        <v>4279.7351249999992</v>
      </c>
      <c r="F74" s="1">
        <f t="shared" si="37"/>
        <v>3.9240000000000004</v>
      </c>
      <c r="G74" s="1">
        <f t="shared" si="38"/>
        <v>29547.666351562497</v>
      </c>
      <c r="H74" s="1">
        <f t="shared" si="39"/>
        <v>20.110500000000002</v>
      </c>
      <c r="I74" s="1">
        <f t="shared" si="40"/>
        <v>0</v>
      </c>
      <c r="J74" s="1">
        <f t="shared" si="41"/>
        <v>0</v>
      </c>
      <c r="K74" s="1">
        <f t="shared" si="42"/>
        <v>43589813.37427555</v>
      </c>
      <c r="L74" s="1">
        <f t="shared" si="43"/>
        <v>29667.755532139097</v>
      </c>
      <c r="M74" s="1">
        <f t="shared" si="44"/>
        <v>2060345.9649894624</v>
      </c>
      <c r="N74" s="1">
        <f t="shared" si="45"/>
        <v>1889.0883034773449</v>
      </c>
      <c r="O74" s="1">
        <f t="shared" si="30"/>
        <v>43589813.37427555</v>
      </c>
      <c r="P74" s="1">
        <f t="shared" si="30"/>
        <v>29667.755532139097</v>
      </c>
      <c r="Q74">
        <f t="shared" si="31"/>
        <v>2060345.9649894624</v>
      </c>
      <c r="R74">
        <f t="shared" si="32"/>
        <v>1889.0883034773449</v>
      </c>
    </row>
    <row r="75" spans="1:18" x14ac:dyDescent="0.25">
      <c r="A75" s="1">
        <v>42</v>
      </c>
      <c r="B75" s="17">
        <f t="shared" si="33"/>
        <v>5.25</v>
      </c>
      <c r="C75" s="1">
        <f t="shared" si="34"/>
        <v>0</v>
      </c>
      <c r="D75" s="1">
        <f t="shared" si="35"/>
        <v>0</v>
      </c>
      <c r="E75" s="1">
        <f t="shared" si="36"/>
        <v>4207.2637499999992</v>
      </c>
      <c r="F75" s="1">
        <f t="shared" si="37"/>
        <v>3.9240000000000004</v>
      </c>
      <c r="G75" s="1">
        <f t="shared" si="38"/>
        <v>30078.103781249996</v>
      </c>
      <c r="H75" s="1">
        <f t="shared" si="39"/>
        <v>20.601000000000003</v>
      </c>
      <c r="I75" s="1">
        <f t="shared" si="40"/>
        <v>0</v>
      </c>
      <c r="J75" s="1">
        <f t="shared" si="41"/>
        <v>0</v>
      </c>
      <c r="K75" s="1">
        <f t="shared" si="42"/>
        <v>44372334.345363535</v>
      </c>
      <c r="L75" s="1">
        <f t="shared" si="43"/>
        <v>30391.359325605907</v>
      </c>
      <c r="M75" s="1">
        <f t="shared" si="44"/>
        <v>2025456.8653846148</v>
      </c>
      <c r="N75" s="1">
        <f t="shared" si="45"/>
        <v>1889.0883034773449</v>
      </c>
      <c r="O75" s="1">
        <f t="shared" si="30"/>
        <v>44372334.345363535</v>
      </c>
      <c r="P75" s="1">
        <f t="shared" si="30"/>
        <v>30391.359325605907</v>
      </c>
      <c r="Q75">
        <f t="shared" si="31"/>
        <v>2025456.8653846148</v>
      </c>
      <c r="R75">
        <f t="shared" si="32"/>
        <v>1889.0883034773449</v>
      </c>
    </row>
    <row r="76" spans="1:18" x14ac:dyDescent="0.25">
      <c r="A76" s="1">
        <v>43</v>
      </c>
      <c r="B76" s="17">
        <f t="shared" si="33"/>
        <v>5.375</v>
      </c>
      <c r="C76" s="1">
        <f t="shared" si="34"/>
        <v>0</v>
      </c>
      <c r="D76" s="1">
        <f t="shared" si="35"/>
        <v>0</v>
      </c>
      <c r="E76" s="1">
        <f t="shared" si="36"/>
        <v>4134.7923749999991</v>
      </c>
      <c r="F76" s="1">
        <f t="shared" si="37"/>
        <v>3.9240000000000004</v>
      </c>
      <c r="G76" s="1">
        <f t="shared" si="38"/>
        <v>30599.4822890625</v>
      </c>
      <c r="H76" s="1">
        <f t="shared" si="39"/>
        <v>21.091500000000003</v>
      </c>
      <c r="I76" s="1">
        <f t="shared" si="40"/>
        <v>0</v>
      </c>
      <c r="J76" s="1">
        <f t="shared" si="41"/>
        <v>0</v>
      </c>
      <c r="K76" s="1">
        <f t="shared" si="42"/>
        <v>45141491.258890934</v>
      </c>
      <c r="L76" s="1">
        <f t="shared" si="43"/>
        <v>31114.963119072712</v>
      </c>
      <c r="M76" s="1">
        <f t="shared" si="44"/>
        <v>1990567.7657797679</v>
      </c>
      <c r="N76" s="1">
        <f t="shared" si="45"/>
        <v>1889.0883034773449</v>
      </c>
      <c r="O76" s="1">
        <f t="shared" si="30"/>
        <v>45141491.258890934</v>
      </c>
      <c r="P76" s="1">
        <f t="shared" si="30"/>
        <v>31114.963119072712</v>
      </c>
      <c r="Q76">
        <f t="shared" si="31"/>
        <v>1990567.7657797679</v>
      </c>
      <c r="R76">
        <f t="shared" si="32"/>
        <v>1889.0883034773449</v>
      </c>
    </row>
    <row r="77" spans="1:18" x14ac:dyDescent="0.25">
      <c r="A77" s="1">
        <v>44</v>
      </c>
      <c r="B77" s="17">
        <f t="shared" si="33"/>
        <v>5.5</v>
      </c>
      <c r="C77" s="1">
        <f t="shared" si="34"/>
        <v>0</v>
      </c>
      <c r="D77" s="1">
        <f t="shared" si="35"/>
        <v>0</v>
      </c>
      <c r="E77" s="1">
        <f t="shared" si="36"/>
        <v>4062.3209999999995</v>
      </c>
      <c r="F77" s="1">
        <f t="shared" si="37"/>
        <v>3.9240000000000004</v>
      </c>
      <c r="G77" s="1">
        <f t="shared" si="38"/>
        <v>31111.801874999997</v>
      </c>
      <c r="H77" s="1">
        <f t="shared" si="39"/>
        <v>21.582000000000001</v>
      </c>
      <c r="I77" s="1">
        <f t="shared" si="40"/>
        <v>0</v>
      </c>
      <c r="J77" s="1">
        <f t="shared" si="41"/>
        <v>0</v>
      </c>
      <c r="K77" s="1">
        <f t="shared" si="42"/>
        <v>45897284.114857748</v>
      </c>
      <c r="L77" s="1">
        <f t="shared" si="43"/>
        <v>31838.566912539518</v>
      </c>
      <c r="M77" s="1">
        <f t="shared" si="44"/>
        <v>1955678.6661749207</v>
      </c>
      <c r="N77" s="1">
        <f t="shared" si="45"/>
        <v>1889.0883034773449</v>
      </c>
      <c r="O77" s="1">
        <f t="shared" si="30"/>
        <v>45897284.114857748</v>
      </c>
      <c r="P77" s="1">
        <f t="shared" si="30"/>
        <v>31838.566912539518</v>
      </c>
      <c r="Q77">
        <f t="shared" si="31"/>
        <v>1955678.6661749207</v>
      </c>
      <c r="R77">
        <f t="shared" si="32"/>
        <v>1889.0883034773449</v>
      </c>
    </row>
    <row r="78" spans="1:18" x14ac:dyDescent="0.25">
      <c r="A78" s="1">
        <v>45</v>
      </c>
      <c r="B78" s="17">
        <f t="shared" si="33"/>
        <v>5.625</v>
      </c>
      <c r="C78" s="1">
        <f t="shared" si="34"/>
        <v>0</v>
      </c>
      <c r="D78" s="1">
        <f t="shared" si="35"/>
        <v>0</v>
      </c>
      <c r="E78" s="1">
        <f t="shared" si="36"/>
        <v>3989.8496249999998</v>
      </c>
      <c r="F78" s="1">
        <f t="shared" si="37"/>
        <v>3.9240000000000004</v>
      </c>
      <c r="G78" s="1">
        <f t="shared" si="38"/>
        <v>31615.062539062499</v>
      </c>
      <c r="H78" s="1">
        <f t="shared" si="39"/>
        <v>22.072500000000002</v>
      </c>
      <c r="I78" s="1">
        <f t="shared" si="40"/>
        <v>0</v>
      </c>
      <c r="J78" s="1">
        <f t="shared" si="41"/>
        <v>0</v>
      </c>
      <c r="K78" s="1">
        <f t="shared" si="42"/>
        <v>46639712.913263962</v>
      </c>
      <c r="L78" s="1">
        <f t="shared" si="43"/>
        <v>32562.170706006327</v>
      </c>
      <c r="M78" s="1">
        <f t="shared" si="44"/>
        <v>1920789.5665700736</v>
      </c>
      <c r="N78" s="1">
        <f t="shared" si="45"/>
        <v>1889.0883034773449</v>
      </c>
      <c r="O78" s="1">
        <f t="shared" si="30"/>
        <v>46639712.913263962</v>
      </c>
      <c r="P78" s="1">
        <f t="shared" si="30"/>
        <v>32562.170706006327</v>
      </c>
      <c r="Q78">
        <f t="shared" si="31"/>
        <v>1920789.5665700736</v>
      </c>
      <c r="R78">
        <f t="shared" si="32"/>
        <v>1889.0883034773449</v>
      </c>
    </row>
    <row r="79" spans="1:18" x14ac:dyDescent="0.25">
      <c r="A79" s="1">
        <v>46</v>
      </c>
      <c r="B79" s="17">
        <f t="shared" si="33"/>
        <v>5.75</v>
      </c>
      <c r="C79" s="1">
        <f t="shared" si="34"/>
        <v>0</v>
      </c>
      <c r="D79" s="1">
        <f t="shared" si="35"/>
        <v>0</v>
      </c>
      <c r="E79" s="1">
        <f t="shared" si="36"/>
        <v>3917.3782499999998</v>
      </c>
      <c r="F79" s="1">
        <f t="shared" si="37"/>
        <v>3.9240000000000004</v>
      </c>
      <c r="G79" s="1">
        <f t="shared" si="38"/>
        <v>32109.264281249994</v>
      </c>
      <c r="H79" s="1">
        <f t="shared" si="39"/>
        <v>22.563000000000002</v>
      </c>
      <c r="I79" s="1">
        <f t="shared" si="40"/>
        <v>0</v>
      </c>
      <c r="J79" s="1">
        <f t="shared" si="41"/>
        <v>0</v>
      </c>
      <c r="K79" s="1">
        <f t="shared" si="42"/>
        <v>47368777.654109582</v>
      </c>
      <c r="L79" s="1">
        <f t="shared" si="43"/>
        <v>33285.774499473133</v>
      </c>
      <c r="M79" s="1">
        <f t="shared" si="44"/>
        <v>1885900.4669652267</v>
      </c>
      <c r="N79" s="1">
        <f t="shared" si="45"/>
        <v>1889.0883034773449</v>
      </c>
      <c r="O79" s="1">
        <f t="shared" si="30"/>
        <v>47368777.654109582</v>
      </c>
      <c r="P79" s="1">
        <f t="shared" si="30"/>
        <v>33285.774499473133</v>
      </c>
      <c r="Q79">
        <f t="shared" si="31"/>
        <v>1885900.4669652267</v>
      </c>
      <c r="R79">
        <f t="shared" si="32"/>
        <v>1889.0883034773449</v>
      </c>
    </row>
    <row r="80" spans="1:18" x14ac:dyDescent="0.25">
      <c r="A80" s="1">
        <v>47</v>
      </c>
      <c r="B80" s="17">
        <f t="shared" si="33"/>
        <v>5.875</v>
      </c>
      <c r="C80" s="1">
        <f t="shared" si="34"/>
        <v>0</v>
      </c>
      <c r="D80" s="1">
        <f t="shared" si="35"/>
        <v>0</v>
      </c>
      <c r="E80" s="1">
        <f t="shared" si="36"/>
        <v>3844.9068749999992</v>
      </c>
      <c r="F80" s="1">
        <f t="shared" si="37"/>
        <v>3.9240000000000004</v>
      </c>
      <c r="G80" s="1">
        <f t="shared" si="38"/>
        <v>32594.407101562494</v>
      </c>
      <c r="H80" s="1">
        <f t="shared" si="39"/>
        <v>23.053500000000003</v>
      </c>
      <c r="I80" s="1">
        <f t="shared" si="40"/>
        <v>0</v>
      </c>
      <c r="J80" s="1">
        <f t="shared" si="41"/>
        <v>0</v>
      </c>
      <c r="K80" s="1">
        <f t="shared" si="42"/>
        <v>48084478.337394617</v>
      </c>
      <c r="L80" s="1">
        <f t="shared" si="43"/>
        <v>34009.378292939946</v>
      </c>
      <c r="M80" s="1">
        <f t="shared" si="44"/>
        <v>1851011.3673603788</v>
      </c>
      <c r="N80" s="1">
        <f t="shared" si="45"/>
        <v>1889.0883034773449</v>
      </c>
      <c r="O80" s="1">
        <f t="shared" si="30"/>
        <v>48084478.337394617</v>
      </c>
      <c r="P80" s="1">
        <f t="shared" si="30"/>
        <v>34009.378292939946</v>
      </c>
      <c r="Q80">
        <f t="shared" si="31"/>
        <v>1851011.3673603788</v>
      </c>
      <c r="R80">
        <f t="shared" si="32"/>
        <v>1889.0883034773449</v>
      </c>
    </row>
    <row r="81" spans="1:18" x14ac:dyDescent="0.25">
      <c r="A81" s="1">
        <v>48</v>
      </c>
      <c r="B81" s="17">
        <f t="shared" si="33"/>
        <v>6</v>
      </c>
      <c r="C81" s="1">
        <f t="shared" si="34"/>
        <v>0</v>
      </c>
      <c r="D81" s="1">
        <f t="shared" si="35"/>
        <v>0</v>
      </c>
      <c r="E81" s="1">
        <f t="shared" si="36"/>
        <v>3772.4354999999996</v>
      </c>
      <c r="F81" s="1">
        <f t="shared" si="37"/>
        <v>3.9240000000000004</v>
      </c>
      <c r="G81" s="1">
        <f t="shared" si="38"/>
        <v>33070.490999999995</v>
      </c>
      <c r="H81" s="1">
        <f t="shared" si="39"/>
        <v>23.544000000000004</v>
      </c>
      <c r="I81" s="1">
        <f t="shared" si="40"/>
        <v>0</v>
      </c>
      <c r="J81" s="1">
        <f t="shared" si="41"/>
        <v>0</v>
      </c>
      <c r="K81" s="1">
        <f t="shared" si="42"/>
        <v>48786814.963119067</v>
      </c>
      <c r="L81" s="1">
        <f t="shared" si="43"/>
        <v>34732.982086406751</v>
      </c>
      <c r="M81" s="1">
        <f t="shared" si="44"/>
        <v>1816122.2677555322</v>
      </c>
      <c r="N81" s="1">
        <f t="shared" si="45"/>
        <v>1889.0883034773449</v>
      </c>
      <c r="O81" s="1">
        <f t="shared" si="30"/>
        <v>48786814.963119067</v>
      </c>
      <c r="P81" s="1">
        <f t="shared" si="30"/>
        <v>34732.982086406751</v>
      </c>
      <c r="Q81">
        <f t="shared" si="31"/>
        <v>1816122.2677555322</v>
      </c>
      <c r="R81">
        <f t="shared" si="32"/>
        <v>1889.0883034773449</v>
      </c>
    </row>
    <row r="82" spans="1:18" x14ac:dyDescent="0.25">
      <c r="A82" s="1">
        <v>49</v>
      </c>
      <c r="B82" s="17">
        <f t="shared" si="33"/>
        <v>6.125</v>
      </c>
      <c r="C82" s="1">
        <f t="shared" si="34"/>
        <v>0</v>
      </c>
      <c r="D82" s="1">
        <f t="shared" si="35"/>
        <v>0</v>
      </c>
      <c r="E82" s="1">
        <f t="shared" si="36"/>
        <v>3699.9641249999995</v>
      </c>
      <c r="F82" s="1">
        <f t="shared" si="37"/>
        <v>3.9240000000000004</v>
      </c>
      <c r="G82" s="1">
        <f t="shared" si="38"/>
        <v>33537.515976562499</v>
      </c>
      <c r="H82" s="1">
        <f t="shared" si="39"/>
        <v>24.034500000000001</v>
      </c>
      <c r="I82" s="1">
        <f t="shared" si="40"/>
        <v>0</v>
      </c>
      <c r="J82" s="1">
        <f t="shared" si="41"/>
        <v>0</v>
      </c>
      <c r="K82" s="1">
        <f t="shared" si="42"/>
        <v>49475787.531282924</v>
      </c>
      <c r="L82" s="1">
        <f t="shared" si="43"/>
        <v>35456.585879873557</v>
      </c>
      <c r="M82" s="1">
        <f t="shared" si="44"/>
        <v>1781233.1681506846</v>
      </c>
      <c r="N82" s="1">
        <f t="shared" si="45"/>
        <v>1889.0883034773449</v>
      </c>
      <c r="O82" s="1">
        <f t="shared" si="30"/>
        <v>49475787.531282924</v>
      </c>
      <c r="P82" s="1">
        <f t="shared" si="30"/>
        <v>35456.585879873557</v>
      </c>
      <c r="Q82">
        <f t="shared" si="31"/>
        <v>1781233.1681506846</v>
      </c>
      <c r="R82">
        <f t="shared" si="32"/>
        <v>1889.0883034773449</v>
      </c>
    </row>
    <row r="83" spans="1:18" x14ac:dyDescent="0.25">
      <c r="A83" s="1">
        <v>50</v>
      </c>
      <c r="B83" s="17">
        <f t="shared" si="33"/>
        <v>6.25</v>
      </c>
      <c r="C83" s="1">
        <f t="shared" si="34"/>
        <v>0</v>
      </c>
      <c r="D83" s="1">
        <f t="shared" si="35"/>
        <v>0</v>
      </c>
      <c r="E83" s="1">
        <f t="shared" si="36"/>
        <v>3627.4927499999994</v>
      </c>
      <c r="F83" s="1">
        <f t="shared" si="37"/>
        <v>3.9240000000000004</v>
      </c>
      <c r="G83" s="1">
        <f t="shared" si="38"/>
        <v>33995.482031250001</v>
      </c>
      <c r="H83" s="1">
        <f t="shared" si="39"/>
        <v>24.525000000000002</v>
      </c>
      <c r="I83" s="1">
        <f t="shared" si="40"/>
        <v>0</v>
      </c>
      <c r="J83" s="1">
        <f t="shared" si="41"/>
        <v>0</v>
      </c>
      <c r="K83" s="1">
        <f t="shared" si="42"/>
        <v>50151396.041886196</v>
      </c>
      <c r="L83" s="1">
        <f t="shared" si="43"/>
        <v>36180.189673340363</v>
      </c>
      <c r="M83" s="1">
        <f t="shared" si="44"/>
        <v>1746344.0685458372</v>
      </c>
      <c r="N83" s="1">
        <f t="shared" si="45"/>
        <v>1889.0883034773449</v>
      </c>
      <c r="O83" s="1">
        <f t="shared" si="30"/>
        <v>50151396.041886196</v>
      </c>
      <c r="P83" s="1">
        <f t="shared" si="30"/>
        <v>36180.189673340363</v>
      </c>
      <c r="Q83">
        <f t="shared" si="31"/>
        <v>1746344.0685458372</v>
      </c>
      <c r="R83">
        <f t="shared" si="32"/>
        <v>1889.0883034773449</v>
      </c>
    </row>
    <row r="84" spans="1:18" x14ac:dyDescent="0.25">
      <c r="A84" s="1">
        <v>51</v>
      </c>
      <c r="B84" s="17">
        <f t="shared" si="33"/>
        <v>6.375</v>
      </c>
      <c r="C84" s="1">
        <f t="shared" si="34"/>
        <v>0</v>
      </c>
      <c r="D84" s="1">
        <f t="shared" si="35"/>
        <v>0</v>
      </c>
      <c r="E84" s="1">
        <f t="shared" si="36"/>
        <v>3555.0213749999998</v>
      </c>
      <c r="F84" s="1">
        <f t="shared" si="37"/>
        <v>3.9240000000000004</v>
      </c>
      <c r="G84" s="1">
        <f t="shared" si="38"/>
        <v>34444.389164062493</v>
      </c>
      <c r="H84" s="1">
        <f t="shared" si="39"/>
        <v>25.015500000000003</v>
      </c>
      <c r="I84" s="1">
        <f t="shared" si="40"/>
        <v>0</v>
      </c>
      <c r="J84" s="1">
        <f t="shared" si="41"/>
        <v>0</v>
      </c>
      <c r="K84" s="1">
        <f t="shared" si="42"/>
        <v>50813640.494928859</v>
      </c>
      <c r="L84" s="1">
        <f t="shared" si="43"/>
        <v>36903.793466807168</v>
      </c>
      <c r="M84" s="1">
        <f t="shared" si="44"/>
        <v>1711454.9689409905</v>
      </c>
      <c r="N84" s="1">
        <f t="shared" si="45"/>
        <v>1889.0883034773449</v>
      </c>
      <c r="O84" s="1">
        <f t="shared" si="30"/>
        <v>50813640.494928859</v>
      </c>
      <c r="P84" s="1">
        <f t="shared" si="30"/>
        <v>36903.793466807168</v>
      </c>
      <c r="Q84">
        <f t="shared" si="31"/>
        <v>1711454.9689409905</v>
      </c>
      <c r="R84">
        <f t="shared" si="32"/>
        <v>1889.0883034773449</v>
      </c>
    </row>
    <row r="85" spans="1:18" x14ac:dyDescent="0.25">
      <c r="A85" s="1">
        <v>52</v>
      </c>
      <c r="B85" s="17">
        <f t="shared" si="33"/>
        <v>6.5</v>
      </c>
      <c r="C85" s="1">
        <f t="shared" si="34"/>
        <v>0</v>
      </c>
      <c r="D85" s="1">
        <f t="shared" si="35"/>
        <v>0</v>
      </c>
      <c r="E85" s="1">
        <f t="shared" si="36"/>
        <v>3482.5499999999993</v>
      </c>
      <c r="F85" s="1">
        <f t="shared" si="37"/>
        <v>3.9240000000000004</v>
      </c>
      <c r="G85" s="1">
        <f t="shared" si="38"/>
        <v>34884.237374999997</v>
      </c>
      <c r="H85" s="1">
        <f t="shared" si="39"/>
        <v>25.506000000000004</v>
      </c>
      <c r="I85" s="1">
        <f t="shared" si="40"/>
        <v>0</v>
      </c>
      <c r="J85" s="1">
        <f t="shared" si="41"/>
        <v>0</v>
      </c>
      <c r="K85" s="1">
        <f t="shared" si="42"/>
        <v>51462520.890410952</v>
      </c>
      <c r="L85" s="1">
        <f t="shared" si="43"/>
        <v>37627.397260273981</v>
      </c>
      <c r="M85" s="1">
        <f t="shared" si="44"/>
        <v>1676565.8693361427</v>
      </c>
      <c r="N85" s="1">
        <f t="shared" si="45"/>
        <v>1889.0883034773449</v>
      </c>
      <c r="O85" s="1">
        <f t="shared" si="30"/>
        <v>51462520.890410952</v>
      </c>
      <c r="P85" s="1">
        <f t="shared" si="30"/>
        <v>37627.397260273981</v>
      </c>
      <c r="Q85">
        <f t="shared" si="31"/>
        <v>1676565.8693361427</v>
      </c>
      <c r="R85">
        <f t="shared" si="32"/>
        <v>1889.0883034773449</v>
      </c>
    </row>
    <row r="86" spans="1:18" x14ac:dyDescent="0.25">
      <c r="A86" s="1">
        <v>53</v>
      </c>
      <c r="B86" s="17">
        <f t="shared" si="33"/>
        <v>6.625</v>
      </c>
      <c r="C86" s="1">
        <f t="shared" si="34"/>
        <v>0</v>
      </c>
      <c r="D86" s="1">
        <f t="shared" si="35"/>
        <v>0</v>
      </c>
      <c r="E86" s="1">
        <f t="shared" si="36"/>
        <v>3410.0786249999992</v>
      </c>
      <c r="F86" s="1">
        <f t="shared" si="37"/>
        <v>3.9240000000000004</v>
      </c>
      <c r="G86" s="1">
        <f t="shared" si="38"/>
        <v>35315.026664062498</v>
      </c>
      <c r="H86" s="1">
        <f t="shared" si="39"/>
        <v>25.996500000000001</v>
      </c>
      <c r="I86" s="1">
        <f t="shared" si="40"/>
        <v>0</v>
      </c>
      <c r="J86" s="1">
        <f t="shared" si="41"/>
        <v>0</v>
      </c>
      <c r="K86" s="1">
        <f t="shared" si="42"/>
        <v>52098037.228332452</v>
      </c>
      <c r="L86" s="1">
        <f t="shared" si="43"/>
        <v>38351.001053740787</v>
      </c>
      <c r="M86" s="1">
        <f t="shared" si="44"/>
        <v>1641676.7697312958</v>
      </c>
      <c r="N86" s="1">
        <f t="shared" si="45"/>
        <v>1889.0883034773449</v>
      </c>
      <c r="O86" s="1">
        <f t="shared" si="30"/>
        <v>52098037.228332452</v>
      </c>
      <c r="P86" s="1">
        <f t="shared" si="30"/>
        <v>38351.001053740787</v>
      </c>
      <c r="Q86">
        <f t="shared" si="31"/>
        <v>1641676.7697312958</v>
      </c>
      <c r="R86">
        <f t="shared" si="32"/>
        <v>1889.0883034773449</v>
      </c>
    </row>
    <row r="87" spans="1:18" x14ac:dyDescent="0.25">
      <c r="A87" s="1">
        <v>54</v>
      </c>
      <c r="B87" s="17">
        <f t="shared" si="33"/>
        <v>6.75</v>
      </c>
      <c r="C87" s="1">
        <f t="shared" si="34"/>
        <v>0</v>
      </c>
      <c r="D87" s="1">
        <f t="shared" si="35"/>
        <v>0</v>
      </c>
      <c r="E87" s="1">
        <f t="shared" si="36"/>
        <v>3337.6072499999996</v>
      </c>
      <c r="F87" s="1">
        <f t="shared" si="37"/>
        <v>3.9240000000000004</v>
      </c>
      <c r="G87" s="1">
        <f t="shared" si="38"/>
        <v>35736.757031249996</v>
      </c>
      <c r="H87" s="1">
        <f t="shared" si="39"/>
        <v>26.487000000000002</v>
      </c>
      <c r="I87" s="1">
        <f t="shared" si="40"/>
        <v>0</v>
      </c>
      <c r="J87" s="1">
        <f t="shared" si="41"/>
        <v>0</v>
      </c>
      <c r="K87" s="1">
        <f t="shared" si="42"/>
        <v>52720189.50869336</v>
      </c>
      <c r="L87" s="1">
        <f t="shared" si="43"/>
        <v>39074.604847207593</v>
      </c>
      <c r="M87" s="1">
        <f t="shared" si="44"/>
        <v>1606787.6701264489</v>
      </c>
      <c r="N87" s="1">
        <f t="shared" si="45"/>
        <v>1889.0883034773449</v>
      </c>
      <c r="O87" s="1">
        <f t="shared" si="30"/>
        <v>52720189.50869336</v>
      </c>
      <c r="P87" s="1">
        <f t="shared" si="30"/>
        <v>39074.604847207593</v>
      </c>
      <c r="Q87">
        <f t="shared" si="31"/>
        <v>1606787.6701264489</v>
      </c>
      <c r="R87">
        <f t="shared" si="32"/>
        <v>1889.0883034773449</v>
      </c>
    </row>
    <row r="88" spans="1:18" x14ac:dyDescent="0.25">
      <c r="A88" s="1">
        <v>55</v>
      </c>
      <c r="B88" s="17">
        <f t="shared" si="33"/>
        <v>6.875</v>
      </c>
      <c r="C88" s="1">
        <f t="shared" si="34"/>
        <v>0</v>
      </c>
      <c r="D88" s="1">
        <f t="shared" si="35"/>
        <v>0</v>
      </c>
      <c r="E88" s="1">
        <f t="shared" si="36"/>
        <v>3265.1358749999995</v>
      </c>
      <c r="F88" s="1">
        <f t="shared" si="37"/>
        <v>3.9240000000000004</v>
      </c>
      <c r="G88" s="1">
        <f t="shared" si="38"/>
        <v>36149.428476562498</v>
      </c>
      <c r="H88" s="1">
        <f t="shared" si="39"/>
        <v>26.977500000000003</v>
      </c>
      <c r="I88" s="1">
        <f t="shared" si="40"/>
        <v>0</v>
      </c>
      <c r="J88" s="1">
        <f t="shared" si="41"/>
        <v>0</v>
      </c>
      <c r="K88" s="1">
        <f t="shared" si="42"/>
        <v>53328977.731493674</v>
      </c>
      <c r="L88" s="1">
        <f t="shared" si="43"/>
        <v>39798.208640674398</v>
      </c>
      <c r="M88" s="1">
        <f t="shared" si="44"/>
        <v>1571898.5705216015</v>
      </c>
      <c r="N88" s="1">
        <f t="shared" si="45"/>
        <v>1889.0883034773449</v>
      </c>
      <c r="O88" s="1">
        <f t="shared" si="30"/>
        <v>53328977.731493674</v>
      </c>
      <c r="P88" s="1">
        <f t="shared" si="30"/>
        <v>39798.208640674398</v>
      </c>
      <c r="Q88">
        <f t="shared" si="31"/>
        <v>1571898.5705216015</v>
      </c>
      <c r="R88">
        <f t="shared" si="32"/>
        <v>1889.0883034773449</v>
      </c>
    </row>
    <row r="89" spans="1:18" x14ac:dyDescent="0.25">
      <c r="A89" s="1">
        <v>56</v>
      </c>
      <c r="B89" s="17">
        <f t="shared" si="33"/>
        <v>7</v>
      </c>
      <c r="C89" s="1">
        <f t="shared" si="34"/>
        <v>0</v>
      </c>
      <c r="D89" s="1">
        <f t="shared" si="35"/>
        <v>0</v>
      </c>
      <c r="E89" s="1">
        <f t="shared" si="36"/>
        <v>3192.6644999999999</v>
      </c>
      <c r="F89" s="1">
        <f t="shared" si="37"/>
        <v>3.9240000000000004</v>
      </c>
      <c r="G89" s="1">
        <f t="shared" si="38"/>
        <v>36553.040999999997</v>
      </c>
      <c r="H89" s="1">
        <f t="shared" si="39"/>
        <v>27.468000000000004</v>
      </c>
      <c r="I89" s="1">
        <f t="shared" si="40"/>
        <v>0</v>
      </c>
      <c r="J89" s="1">
        <f t="shared" si="41"/>
        <v>0</v>
      </c>
      <c r="K89" s="1">
        <f t="shared" si="42"/>
        <v>53924401.896733403</v>
      </c>
      <c r="L89" s="1">
        <f t="shared" si="43"/>
        <v>40521.812434141204</v>
      </c>
      <c r="M89" s="1">
        <f t="shared" si="44"/>
        <v>1537009.4709167543</v>
      </c>
      <c r="N89" s="1">
        <f t="shared" si="45"/>
        <v>1889.0883034773449</v>
      </c>
      <c r="O89" s="1">
        <f t="shared" si="30"/>
        <v>53924401.896733403</v>
      </c>
      <c r="P89" s="1">
        <f t="shared" si="30"/>
        <v>40521.812434141204</v>
      </c>
      <c r="Q89">
        <f t="shared" si="31"/>
        <v>1537009.4709167543</v>
      </c>
      <c r="R89">
        <f t="shared" si="32"/>
        <v>1889.0883034773449</v>
      </c>
    </row>
    <row r="90" spans="1:18" x14ac:dyDescent="0.25">
      <c r="A90" s="1">
        <v>57</v>
      </c>
      <c r="B90" s="17">
        <f t="shared" si="33"/>
        <v>7.125</v>
      </c>
      <c r="C90" s="1">
        <f t="shared" si="34"/>
        <v>0</v>
      </c>
      <c r="D90" s="1">
        <f t="shared" si="35"/>
        <v>0</v>
      </c>
      <c r="E90" s="1">
        <f t="shared" si="36"/>
        <v>3120.1931249999989</v>
      </c>
      <c r="F90" s="1">
        <f t="shared" si="37"/>
        <v>3.9240000000000004</v>
      </c>
      <c r="G90" s="1">
        <f t="shared" si="38"/>
        <v>36947.594601562494</v>
      </c>
      <c r="H90" s="1">
        <f t="shared" si="39"/>
        <v>27.958500000000004</v>
      </c>
      <c r="I90" s="1">
        <f t="shared" si="40"/>
        <v>0</v>
      </c>
      <c r="J90" s="1">
        <f t="shared" si="41"/>
        <v>0</v>
      </c>
      <c r="K90" s="1">
        <f t="shared" si="42"/>
        <v>54506462.004412524</v>
      </c>
      <c r="L90" s="1">
        <f t="shared" si="43"/>
        <v>41245.416227608017</v>
      </c>
      <c r="M90" s="1">
        <f t="shared" si="44"/>
        <v>1502120.3713119067</v>
      </c>
      <c r="N90" s="1">
        <f t="shared" si="45"/>
        <v>1889.0883034773449</v>
      </c>
      <c r="O90" s="1">
        <f t="shared" si="30"/>
        <v>54506462.004412524</v>
      </c>
      <c r="P90" s="1">
        <f t="shared" si="30"/>
        <v>41245.416227608017</v>
      </c>
      <c r="Q90">
        <f t="shared" si="31"/>
        <v>1502120.3713119067</v>
      </c>
      <c r="R90">
        <f t="shared" si="32"/>
        <v>1889.0883034773449</v>
      </c>
    </row>
    <row r="91" spans="1:18" x14ac:dyDescent="0.25">
      <c r="A91" s="1">
        <v>58</v>
      </c>
      <c r="B91" s="17">
        <f t="shared" si="33"/>
        <v>7.25</v>
      </c>
      <c r="C91" s="1">
        <f t="shared" si="34"/>
        <v>0</v>
      </c>
      <c r="D91" s="1">
        <f t="shared" si="35"/>
        <v>0</v>
      </c>
      <c r="E91" s="1">
        <f t="shared" si="36"/>
        <v>3047.7217499999997</v>
      </c>
      <c r="F91" s="1">
        <f t="shared" si="37"/>
        <v>3.9240000000000004</v>
      </c>
      <c r="G91" s="1">
        <f t="shared" si="38"/>
        <v>37333.089281249995</v>
      </c>
      <c r="H91" s="1">
        <f t="shared" si="39"/>
        <v>28.449000000000002</v>
      </c>
      <c r="I91" s="1">
        <f t="shared" si="40"/>
        <v>0</v>
      </c>
      <c r="J91" s="1">
        <f t="shared" si="41"/>
        <v>0</v>
      </c>
      <c r="K91" s="1">
        <f t="shared" si="42"/>
        <v>55075158.054531083</v>
      </c>
      <c r="L91" s="1">
        <f t="shared" si="43"/>
        <v>41969.020021074823</v>
      </c>
      <c r="M91" s="1">
        <f t="shared" si="44"/>
        <v>1467231.2717070598</v>
      </c>
      <c r="N91" s="1">
        <f t="shared" si="45"/>
        <v>1889.0883034773449</v>
      </c>
      <c r="O91" s="1">
        <f t="shared" si="30"/>
        <v>55075158.054531083</v>
      </c>
      <c r="P91" s="1">
        <f t="shared" si="30"/>
        <v>41969.020021074823</v>
      </c>
      <c r="Q91">
        <f t="shared" si="31"/>
        <v>1467231.2717070598</v>
      </c>
      <c r="R91">
        <f t="shared" si="32"/>
        <v>1889.0883034773449</v>
      </c>
    </row>
    <row r="92" spans="1:18" x14ac:dyDescent="0.25">
      <c r="A92" s="1">
        <v>59</v>
      </c>
      <c r="B92" s="17">
        <f t="shared" si="33"/>
        <v>7.375</v>
      </c>
      <c r="C92" s="1">
        <f t="shared" si="34"/>
        <v>0</v>
      </c>
      <c r="D92" s="1">
        <f t="shared" si="35"/>
        <v>0</v>
      </c>
      <c r="E92" s="1">
        <f t="shared" si="36"/>
        <v>2975.2503749999996</v>
      </c>
      <c r="F92" s="1">
        <f t="shared" si="37"/>
        <v>3.9240000000000004</v>
      </c>
      <c r="G92" s="1">
        <f t="shared" si="38"/>
        <v>37709.525039062501</v>
      </c>
      <c r="H92" s="1">
        <f t="shared" si="39"/>
        <v>28.939500000000002</v>
      </c>
      <c r="I92" s="1">
        <f t="shared" si="40"/>
        <v>0</v>
      </c>
      <c r="J92" s="1">
        <f t="shared" si="41"/>
        <v>0</v>
      </c>
      <c r="K92" s="1">
        <f t="shared" si="42"/>
        <v>55630490.04708904</v>
      </c>
      <c r="L92" s="1">
        <f t="shared" si="43"/>
        <v>42692.623814541628</v>
      </c>
      <c r="M92" s="1">
        <f t="shared" si="44"/>
        <v>1432342.1721022127</v>
      </c>
      <c r="N92" s="1">
        <f t="shared" si="45"/>
        <v>1889.0883034773449</v>
      </c>
      <c r="O92" s="1">
        <f t="shared" si="30"/>
        <v>55630490.04708904</v>
      </c>
      <c r="P92" s="1">
        <f t="shared" si="30"/>
        <v>42692.623814541628</v>
      </c>
      <c r="Q92">
        <f t="shared" si="31"/>
        <v>1432342.1721022127</v>
      </c>
      <c r="R92">
        <f t="shared" si="32"/>
        <v>1889.0883034773449</v>
      </c>
    </row>
    <row r="93" spans="1:18" x14ac:dyDescent="0.25">
      <c r="A93" s="1">
        <v>60</v>
      </c>
      <c r="B93" s="17">
        <f t="shared" si="33"/>
        <v>7.5</v>
      </c>
      <c r="C93" s="1">
        <f t="shared" si="34"/>
        <v>0</v>
      </c>
      <c r="D93" s="1">
        <f t="shared" si="35"/>
        <v>0</v>
      </c>
      <c r="E93" s="1">
        <f t="shared" si="36"/>
        <v>2902.7789999999995</v>
      </c>
      <c r="F93" s="1">
        <f t="shared" si="37"/>
        <v>3.9240000000000004</v>
      </c>
      <c r="G93" s="1">
        <f t="shared" si="38"/>
        <v>38076.901874999996</v>
      </c>
      <c r="H93" s="1">
        <f t="shared" si="39"/>
        <v>29.430000000000003</v>
      </c>
      <c r="I93" s="1">
        <f t="shared" si="40"/>
        <v>0</v>
      </c>
      <c r="J93" s="1">
        <f t="shared" si="41"/>
        <v>0</v>
      </c>
      <c r="K93" s="1">
        <f t="shared" si="42"/>
        <v>56172457.982086405</v>
      </c>
      <c r="L93" s="1">
        <f t="shared" si="43"/>
        <v>43416.227608008434</v>
      </c>
      <c r="M93" s="1">
        <f t="shared" si="44"/>
        <v>1397453.0724973655</v>
      </c>
      <c r="N93" s="1">
        <f t="shared" si="45"/>
        <v>1889.0883034773449</v>
      </c>
      <c r="O93" s="1">
        <f t="shared" si="30"/>
        <v>56172457.982086405</v>
      </c>
      <c r="P93" s="1">
        <f t="shared" si="30"/>
        <v>43416.227608008434</v>
      </c>
      <c r="Q93">
        <f t="shared" si="31"/>
        <v>1397453.0724973655</v>
      </c>
      <c r="R93">
        <f t="shared" si="32"/>
        <v>1889.0883034773449</v>
      </c>
    </row>
    <row r="94" spans="1:18" x14ac:dyDescent="0.25">
      <c r="A94" s="1">
        <v>61</v>
      </c>
      <c r="B94" s="17">
        <f t="shared" si="33"/>
        <v>7.625</v>
      </c>
      <c r="C94" s="1">
        <f t="shared" si="34"/>
        <v>0</v>
      </c>
      <c r="D94" s="1">
        <f t="shared" si="35"/>
        <v>0</v>
      </c>
      <c r="E94" s="1">
        <f t="shared" si="36"/>
        <v>2830.3076249999995</v>
      </c>
      <c r="F94" s="1">
        <f t="shared" si="37"/>
        <v>3.9240000000000004</v>
      </c>
      <c r="G94" s="1">
        <f t="shared" si="38"/>
        <v>38435.219789062496</v>
      </c>
      <c r="H94" s="1">
        <f t="shared" si="39"/>
        <v>29.920500000000004</v>
      </c>
      <c r="I94" s="1">
        <f t="shared" si="40"/>
        <v>0</v>
      </c>
      <c r="J94" s="1">
        <f t="shared" si="41"/>
        <v>0</v>
      </c>
      <c r="K94" s="1">
        <f t="shared" si="42"/>
        <v>56701061.85952317</v>
      </c>
      <c r="L94" s="1">
        <f t="shared" si="43"/>
        <v>44139.831401475247</v>
      </c>
      <c r="M94" s="1">
        <f t="shared" si="44"/>
        <v>1362563.9728925182</v>
      </c>
      <c r="N94" s="1">
        <f t="shared" si="45"/>
        <v>1889.0883034773449</v>
      </c>
      <c r="O94" s="1">
        <f t="shared" si="30"/>
        <v>56701061.85952317</v>
      </c>
      <c r="P94" s="1">
        <f t="shared" si="30"/>
        <v>44139.831401475247</v>
      </c>
      <c r="Q94">
        <f t="shared" si="31"/>
        <v>1362563.9728925182</v>
      </c>
      <c r="R94">
        <f t="shared" si="32"/>
        <v>1889.0883034773449</v>
      </c>
    </row>
    <row r="95" spans="1:18" x14ac:dyDescent="0.25">
      <c r="A95" s="1">
        <v>62</v>
      </c>
      <c r="B95" s="17">
        <f t="shared" si="33"/>
        <v>7.75</v>
      </c>
      <c r="C95" s="1">
        <f t="shared" si="34"/>
        <v>0</v>
      </c>
      <c r="D95" s="1">
        <f t="shared" si="35"/>
        <v>0</v>
      </c>
      <c r="E95" s="1">
        <f t="shared" si="36"/>
        <v>2757.8362499999994</v>
      </c>
      <c r="F95" s="1">
        <f t="shared" si="37"/>
        <v>3.9240000000000004</v>
      </c>
      <c r="G95" s="1">
        <f t="shared" si="38"/>
        <v>38784.478781249993</v>
      </c>
      <c r="H95" s="1">
        <f t="shared" si="39"/>
        <v>30.411000000000001</v>
      </c>
      <c r="I95" s="1">
        <f t="shared" si="40"/>
        <v>0</v>
      </c>
      <c r="J95" s="1">
        <f t="shared" si="41"/>
        <v>0</v>
      </c>
      <c r="K95" s="1">
        <f t="shared" si="42"/>
        <v>57216301.679399364</v>
      </c>
      <c r="L95" s="1">
        <f t="shared" si="43"/>
        <v>44863.435194942045</v>
      </c>
      <c r="M95" s="1">
        <f t="shared" si="44"/>
        <v>1327674.873287671</v>
      </c>
      <c r="N95" s="1">
        <f t="shared" si="45"/>
        <v>1889.0883034773449</v>
      </c>
      <c r="O95" s="1">
        <f t="shared" si="30"/>
        <v>57216301.679399364</v>
      </c>
      <c r="P95" s="1">
        <f t="shared" si="30"/>
        <v>44863.435194942045</v>
      </c>
      <c r="Q95">
        <f t="shared" si="31"/>
        <v>1327674.873287671</v>
      </c>
      <c r="R95">
        <f t="shared" si="32"/>
        <v>1889.0883034773449</v>
      </c>
    </row>
    <row r="96" spans="1:18" x14ac:dyDescent="0.25">
      <c r="A96" s="1">
        <v>63</v>
      </c>
      <c r="B96" s="17">
        <f t="shared" si="33"/>
        <v>7.875</v>
      </c>
      <c r="C96" s="1">
        <f t="shared" si="34"/>
        <v>0</v>
      </c>
      <c r="D96" s="1">
        <f t="shared" si="35"/>
        <v>0</v>
      </c>
      <c r="E96" s="1">
        <f t="shared" si="36"/>
        <v>2685.3648749999993</v>
      </c>
      <c r="F96" s="1">
        <f t="shared" si="37"/>
        <v>3.9240000000000004</v>
      </c>
      <c r="G96" s="1">
        <f t="shared" si="38"/>
        <v>39124.678851562494</v>
      </c>
      <c r="H96" s="1">
        <f t="shared" si="39"/>
        <v>30.901500000000002</v>
      </c>
      <c r="I96" s="1">
        <f t="shared" si="40"/>
        <v>0</v>
      </c>
      <c r="J96" s="1">
        <f t="shared" si="41"/>
        <v>0</v>
      </c>
      <c r="K96" s="1">
        <f t="shared" si="42"/>
        <v>57718177.441714957</v>
      </c>
      <c r="L96" s="1">
        <f t="shared" si="43"/>
        <v>45587.038988408858</v>
      </c>
      <c r="M96" s="1">
        <f t="shared" si="44"/>
        <v>1292785.7736828236</v>
      </c>
      <c r="N96" s="1">
        <f t="shared" si="45"/>
        <v>1889.0883034773449</v>
      </c>
      <c r="O96" s="1">
        <f t="shared" si="30"/>
        <v>57718177.441714957</v>
      </c>
      <c r="P96" s="1">
        <f t="shared" si="30"/>
        <v>45587.038988408858</v>
      </c>
      <c r="Q96">
        <f t="shared" si="31"/>
        <v>1292785.7736828236</v>
      </c>
      <c r="R96">
        <f t="shared" si="32"/>
        <v>1889.0883034773449</v>
      </c>
    </row>
    <row r="97" spans="1:18" x14ac:dyDescent="0.25">
      <c r="A97" s="1">
        <v>64</v>
      </c>
      <c r="B97" s="17">
        <f t="shared" ref="B97:B128" si="46">length/length_division*A97</f>
        <v>8</v>
      </c>
      <c r="C97" s="1">
        <f t="shared" ref="C97:C160" si="47">ax</f>
        <v>0</v>
      </c>
      <c r="D97" s="1">
        <f t="shared" ref="D97:D160" si="48">ax_0</f>
        <v>0</v>
      </c>
      <c r="E97" s="1">
        <f t="shared" ref="E97:E133" si="49">IF(B97&lt;force_position,ay-(mass_per_length*B97*gravity),ay-(mass_per_length*B97*gravity)-force)</f>
        <v>2612.8934999999992</v>
      </c>
      <c r="F97" s="1">
        <f t="shared" ref="F97:F133" si="50">IF(B97&lt;force_position_0,ay_0-(mass_per_length_0*B97*gravity_0),ay_0-(mass_per_length_0*B97*gravity_0)-force_0)</f>
        <v>3.9240000000000004</v>
      </c>
      <c r="G97" s="1">
        <f t="shared" ref="G97:G133" si="51">IF(B97&lt;force_position,(ay*B97)-(0.5*mass_per_length*gravity*B97*B97),(ay*B97)-(0.5*mass_per_length*gravity*B97*B97)-force*(B97-force_position))</f>
        <v>39455.819999999992</v>
      </c>
      <c r="H97" s="1">
        <f t="shared" ref="H97:H133" si="52">IF(B97&lt;force_position_0,(ay_0*B97)-(0.5*mass_per_length_0*gravity_0*B97*B97),(ay_0*B97)-(0.5*mass_per_length_0*gravity_0*B97*B97)-force_0*(B97-force_position_0))</f>
        <v>31.392000000000003</v>
      </c>
      <c r="I97" s="1">
        <f t="shared" ref="I97:I160" si="53">ax/cross_section_area</f>
        <v>0</v>
      </c>
      <c r="J97" s="1">
        <f t="shared" ref="J97:J160" si="54">ax_0/cross_section_area_0</f>
        <v>0</v>
      </c>
      <c r="K97" s="1">
        <f t="shared" ref="K97:K133" si="55">((G97*(0.5*h))/(ix))*(100000000/1000)</f>
        <v>58206689.146469966</v>
      </c>
      <c r="L97" s="1">
        <f t="shared" ref="L97:L133" si="56">(H97*(0.5*h_0/1000))/(ix_0/100000000)</f>
        <v>46310.642781875664</v>
      </c>
      <c r="M97" s="1">
        <f t="shared" ref="M97:M133" si="57">((E97*q)/(ix*thickness_web))*((100000000*1000)/1000000000)</f>
        <v>1257896.6740779765</v>
      </c>
      <c r="N97" s="1">
        <f t="shared" ref="N97:N133" si="58">((F97*q)/(ix*thickness_web))*((100000000*1000)/1000000000)</f>
        <v>1889.0883034773449</v>
      </c>
      <c r="O97" s="1">
        <f t="shared" si="30"/>
        <v>58206689.146469966</v>
      </c>
      <c r="P97" s="1">
        <f t="shared" si="30"/>
        <v>46310.642781875664</v>
      </c>
      <c r="Q97">
        <f t="shared" si="31"/>
        <v>1257896.6740779765</v>
      </c>
      <c r="R97">
        <f t="shared" si="32"/>
        <v>1889.0883034773449</v>
      </c>
    </row>
    <row r="98" spans="1:18" x14ac:dyDescent="0.25">
      <c r="A98" s="1">
        <v>65</v>
      </c>
      <c r="B98" s="17">
        <f t="shared" si="46"/>
        <v>8.125</v>
      </c>
      <c r="C98" s="1">
        <f t="shared" si="47"/>
        <v>0</v>
      </c>
      <c r="D98" s="1">
        <f t="shared" si="48"/>
        <v>0</v>
      </c>
      <c r="E98" s="1">
        <f t="shared" si="49"/>
        <v>2540.4221249999991</v>
      </c>
      <c r="F98" s="1">
        <f t="shared" si="50"/>
        <v>3.9240000000000004</v>
      </c>
      <c r="G98" s="1">
        <f t="shared" si="51"/>
        <v>39777.902226562495</v>
      </c>
      <c r="H98" s="1">
        <f t="shared" si="52"/>
        <v>31.882500000000004</v>
      </c>
      <c r="I98" s="1">
        <f t="shared" si="53"/>
        <v>0</v>
      </c>
      <c r="J98" s="1">
        <f t="shared" si="54"/>
        <v>0</v>
      </c>
      <c r="K98" s="1">
        <f t="shared" si="55"/>
        <v>58681836.793664373</v>
      </c>
      <c r="L98" s="1">
        <f t="shared" si="56"/>
        <v>47034.246575342469</v>
      </c>
      <c r="M98" s="1">
        <f t="shared" si="57"/>
        <v>1223007.5744731291</v>
      </c>
      <c r="N98" s="1">
        <f t="shared" si="58"/>
        <v>1889.0883034773449</v>
      </c>
      <c r="O98" s="1">
        <f t="shared" ref="O98:P133" si="59">(I98+K98)/2+SQRT( ((I98+K98)/2)^2 + 0 )</f>
        <v>58681836.793664373</v>
      </c>
      <c r="P98" s="1">
        <f t="shared" si="59"/>
        <v>47034.246575342469</v>
      </c>
      <c r="Q98">
        <f t="shared" ref="Q98:Q161" si="60">(0)/2+SQRT( ((0)/2)^2 + (M98)^2 )</f>
        <v>1223007.5744731291</v>
      </c>
      <c r="R98">
        <f t="shared" ref="R98:R161" si="61">(0)/2+SQRT( ((0)/2)^2 + (N98)^2 )</f>
        <v>1889.0883034773449</v>
      </c>
    </row>
    <row r="99" spans="1:18" x14ac:dyDescent="0.25">
      <c r="A99" s="1">
        <v>66</v>
      </c>
      <c r="B99" s="17">
        <f t="shared" si="46"/>
        <v>8.25</v>
      </c>
      <c r="C99" s="1">
        <f t="shared" si="47"/>
        <v>0</v>
      </c>
      <c r="D99" s="1">
        <f t="shared" si="48"/>
        <v>0</v>
      </c>
      <c r="E99" s="1">
        <f t="shared" si="49"/>
        <v>2467.95075</v>
      </c>
      <c r="F99" s="1">
        <f t="shared" si="50"/>
        <v>3.9240000000000004</v>
      </c>
      <c r="G99" s="1">
        <f t="shared" si="51"/>
        <v>40090.925531250003</v>
      </c>
      <c r="H99" s="1">
        <f t="shared" si="52"/>
        <v>32.373000000000005</v>
      </c>
      <c r="I99" s="1">
        <f t="shared" si="53"/>
        <v>0</v>
      </c>
      <c r="J99" s="1">
        <f t="shared" si="54"/>
        <v>0</v>
      </c>
      <c r="K99" s="1">
        <f t="shared" si="55"/>
        <v>59143620.383298218</v>
      </c>
      <c r="L99" s="1">
        <f t="shared" si="56"/>
        <v>47757.850368809275</v>
      </c>
      <c r="M99" s="1">
        <f t="shared" si="57"/>
        <v>1188118.4748682822</v>
      </c>
      <c r="N99" s="1">
        <f t="shared" si="58"/>
        <v>1889.0883034773449</v>
      </c>
      <c r="O99" s="1">
        <f t="shared" si="59"/>
        <v>59143620.383298218</v>
      </c>
      <c r="P99" s="1">
        <f t="shared" si="59"/>
        <v>47757.850368809275</v>
      </c>
      <c r="Q99">
        <f t="shared" si="60"/>
        <v>1188118.4748682822</v>
      </c>
      <c r="R99">
        <f t="shared" si="61"/>
        <v>1889.0883034773449</v>
      </c>
    </row>
    <row r="100" spans="1:18" x14ac:dyDescent="0.25">
      <c r="A100" s="1">
        <v>67</v>
      </c>
      <c r="B100" s="17">
        <f t="shared" si="46"/>
        <v>8.375</v>
      </c>
      <c r="C100" s="1">
        <f t="shared" si="47"/>
        <v>0</v>
      </c>
      <c r="D100" s="1">
        <f t="shared" si="48"/>
        <v>0</v>
      </c>
      <c r="E100" s="1">
        <f t="shared" si="49"/>
        <v>2395.479374999999</v>
      </c>
      <c r="F100" s="1">
        <f t="shared" si="50"/>
        <v>3.9240000000000004</v>
      </c>
      <c r="G100" s="1">
        <f t="shared" si="51"/>
        <v>40394.889914062493</v>
      </c>
      <c r="H100" s="1">
        <f t="shared" si="52"/>
        <v>32.863500000000002</v>
      </c>
      <c r="I100" s="1">
        <f t="shared" si="53"/>
        <v>0</v>
      </c>
      <c r="J100" s="1">
        <f t="shared" si="54"/>
        <v>0</v>
      </c>
      <c r="K100" s="1">
        <f t="shared" si="55"/>
        <v>59592039.915371433</v>
      </c>
      <c r="L100" s="1">
        <f t="shared" si="56"/>
        <v>48481.454162276088</v>
      </c>
      <c r="M100" s="1">
        <f t="shared" si="57"/>
        <v>1153229.3752634346</v>
      </c>
      <c r="N100" s="1">
        <f t="shared" si="58"/>
        <v>1889.0883034773449</v>
      </c>
      <c r="O100" s="1">
        <f t="shared" si="59"/>
        <v>59592039.915371433</v>
      </c>
      <c r="P100" s="1">
        <f t="shared" si="59"/>
        <v>48481.454162276088</v>
      </c>
      <c r="Q100">
        <f t="shared" si="60"/>
        <v>1153229.3752634346</v>
      </c>
      <c r="R100">
        <f t="shared" si="61"/>
        <v>1889.0883034773449</v>
      </c>
    </row>
    <row r="101" spans="1:18" x14ac:dyDescent="0.25">
      <c r="A101" s="1">
        <v>68</v>
      </c>
      <c r="B101" s="17">
        <f t="shared" si="46"/>
        <v>8.5</v>
      </c>
      <c r="C101" s="1">
        <f t="shared" si="47"/>
        <v>0</v>
      </c>
      <c r="D101" s="1">
        <f t="shared" si="48"/>
        <v>0</v>
      </c>
      <c r="E101" s="1">
        <f t="shared" si="49"/>
        <v>2323.0079999999989</v>
      </c>
      <c r="F101" s="1">
        <f t="shared" si="50"/>
        <v>3.9240000000000004</v>
      </c>
      <c r="G101" s="1">
        <f t="shared" si="51"/>
        <v>40689.795374999994</v>
      </c>
      <c r="H101" s="1">
        <f t="shared" si="52"/>
        <v>33.354000000000006</v>
      </c>
      <c r="I101" s="1">
        <f t="shared" si="53"/>
        <v>0</v>
      </c>
      <c r="J101" s="1">
        <f t="shared" si="54"/>
        <v>0</v>
      </c>
      <c r="K101" s="1">
        <f t="shared" si="55"/>
        <v>60027095.38988407</v>
      </c>
      <c r="L101" s="1">
        <f t="shared" si="56"/>
        <v>49205.057955742901</v>
      </c>
      <c r="M101" s="1">
        <f t="shared" si="57"/>
        <v>1118340.2756585875</v>
      </c>
      <c r="N101" s="1">
        <f t="shared" si="58"/>
        <v>1889.0883034773449</v>
      </c>
      <c r="O101" s="1">
        <f t="shared" si="59"/>
        <v>60027095.38988407</v>
      </c>
      <c r="P101" s="1">
        <f t="shared" si="59"/>
        <v>49205.057955742901</v>
      </c>
      <c r="Q101">
        <f t="shared" si="60"/>
        <v>1118340.2756585875</v>
      </c>
      <c r="R101">
        <f t="shared" si="61"/>
        <v>1889.0883034773449</v>
      </c>
    </row>
    <row r="102" spans="1:18" x14ac:dyDescent="0.25">
      <c r="A102" s="1">
        <v>69</v>
      </c>
      <c r="B102" s="17">
        <f t="shared" si="46"/>
        <v>8.625</v>
      </c>
      <c r="C102" s="1">
        <f t="shared" si="47"/>
        <v>0</v>
      </c>
      <c r="D102" s="1">
        <f t="shared" si="48"/>
        <v>0</v>
      </c>
      <c r="E102" s="1">
        <f t="shared" si="49"/>
        <v>2250.5366249999997</v>
      </c>
      <c r="F102" s="1">
        <f t="shared" si="50"/>
        <v>3.9240000000000004</v>
      </c>
      <c r="G102" s="1">
        <f t="shared" si="51"/>
        <v>40975.641914062493</v>
      </c>
      <c r="H102" s="1">
        <f t="shared" si="52"/>
        <v>33.844500000000004</v>
      </c>
      <c r="I102" s="1">
        <f t="shared" si="53"/>
        <v>0</v>
      </c>
      <c r="J102" s="1">
        <f t="shared" si="54"/>
        <v>0</v>
      </c>
      <c r="K102" s="1">
        <f t="shared" si="55"/>
        <v>60448786.806836128</v>
      </c>
      <c r="L102" s="1">
        <f t="shared" si="56"/>
        <v>49928.661749209699</v>
      </c>
      <c r="M102" s="1">
        <f t="shared" si="57"/>
        <v>1083451.1760537408</v>
      </c>
      <c r="N102" s="1">
        <f t="shared" si="58"/>
        <v>1889.0883034773449</v>
      </c>
      <c r="O102" s="1">
        <f t="shared" si="59"/>
        <v>60448786.806836128</v>
      </c>
      <c r="P102" s="1">
        <f t="shared" si="59"/>
        <v>49928.661749209699</v>
      </c>
      <c r="Q102">
        <f t="shared" si="60"/>
        <v>1083451.1760537408</v>
      </c>
      <c r="R102">
        <f t="shared" si="61"/>
        <v>1889.0883034773449</v>
      </c>
    </row>
    <row r="103" spans="1:18" x14ac:dyDescent="0.25">
      <c r="A103" s="1">
        <v>70</v>
      </c>
      <c r="B103" s="17">
        <f t="shared" si="46"/>
        <v>8.75</v>
      </c>
      <c r="C103" s="1">
        <f t="shared" si="47"/>
        <v>0</v>
      </c>
      <c r="D103" s="1">
        <f t="shared" si="48"/>
        <v>0</v>
      </c>
      <c r="E103" s="1">
        <f t="shared" si="49"/>
        <v>2178.0652499999997</v>
      </c>
      <c r="F103" s="1">
        <f t="shared" si="50"/>
        <v>3.9240000000000004</v>
      </c>
      <c r="G103" s="1">
        <f t="shared" si="51"/>
        <v>41252.429531249996</v>
      </c>
      <c r="H103" s="1">
        <f t="shared" si="52"/>
        <v>34.335000000000001</v>
      </c>
      <c r="I103" s="1">
        <f t="shared" si="53"/>
        <v>0</v>
      </c>
      <c r="J103" s="1">
        <f t="shared" si="54"/>
        <v>0</v>
      </c>
      <c r="K103" s="1">
        <f t="shared" si="55"/>
        <v>60857114.166227594</v>
      </c>
      <c r="L103" s="1">
        <f t="shared" si="56"/>
        <v>50652.265542676512</v>
      </c>
      <c r="M103" s="1">
        <f t="shared" si="57"/>
        <v>1048562.0764488934</v>
      </c>
      <c r="N103" s="1">
        <f t="shared" si="58"/>
        <v>1889.0883034773449</v>
      </c>
      <c r="O103" s="1">
        <f t="shared" si="59"/>
        <v>60857114.166227594</v>
      </c>
      <c r="P103" s="1">
        <f t="shared" si="59"/>
        <v>50652.265542676512</v>
      </c>
      <c r="Q103">
        <f t="shared" si="60"/>
        <v>1048562.0764488934</v>
      </c>
      <c r="R103">
        <f t="shared" si="61"/>
        <v>1889.0883034773449</v>
      </c>
    </row>
    <row r="104" spans="1:18" x14ac:dyDescent="0.25">
      <c r="A104" s="1">
        <v>71</v>
      </c>
      <c r="B104" s="17">
        <f t="shared" si="46"/>
        <v>8.875</v>
      </c>
      <c r="C104" s="1">
        <f t="shared" si="47"/>
        <v>0</v>
      </c>
      <c r="D104" s="1">
        <f t="shared" si="48"/>
        <v>0</v>
      </c>
      <c r="E104" s="1">
        <f t="shared" si="49"/>
        <v>2105.5938749999987</v>
      </c>
      <c r="F104" s="1">
        <f t="shared" si="50"/>
        <v>3.9240000000000004</v>
      </c>
      <c r="G104" s="1">
        <f t="shared" si="51"/>
        <v>41520.158226562504</v>
      </c>
      <c r="H104" s="1">
        <f t="shared" si="52"/>
        <v>34.825500000000005</v>
      </c>
      <c r="I104" s="1">
        <f t="shared" si="53"/>
        <v>0</v>
      </c>
      <c r="J104" s="1">
        <f t="shared" si="54"/>
        <v>0</v>
      </c>
      <c r="K104" s="1">
        <f t="shared" si="55"/>
        <v>61252077.468058482</v>
      </c>
      <c r="L104" s="1">
        <f t="shared" si="56"/>
        <v>51375.869336143318</v>
      </c>
      <c r="M104" s="1">
        <f t="shared" si="57"/>
        <v>1013672.9768440458</v>
      </c>
      <c r="N104" s="1">
        <f t="shared" si="58"/>
        <v>1889.0883034773449</v>
      </c>
      <c r="O104" s="1">
        <f t="shared" si="59"/>
        <v>61252077.468058482</v>
      </c>
      <c r="P104" s="1">
        <f t="shared" si="59"/>
        <v>51375.869336143318</v>
      </c>
      <c r="Q104">
        <f t="shared" si="60"/>
        <v>1013672.9768440458</v>
      </c>
      <c r="R104">
        <f t="shared" si="61"/>
        <v>1889.0883034773449</v>
      </c>
    </row>
    <row r="105" spans="1:18" x14ac:dyDescent="0.25">
      <c r="A105" s="1">
        <v>72</v>
      </c>
      <c r="B105" s="17">
        <f t="shared" si="46"/>
        <v>9</v>
      </c>
      <c r="C105" s="1">
        <f t="shared" si="47"/>
        <v>0</v>
      </c>
      <c r="D105" s="1">
        <f t="shared" si="48"/>
        <v>0</v>
      </c>
      <c r="E105" s="1">
        <f t="shared" si="49"/>
        <v>2033.1224999999995</v>
      </c>
      <c r="F105" s="1">
        <f t="shared" si="50"/>
        <v>3.9240000000000004</v>
      </c>
      <c r="G105" s="1">
        <f t="shared" si="51"/>
        <v>41778.827999999994</v>
      </c>
      <c r="H105" s="1">
        <f t="shared" si="52"/>
        <v>35.316000000000003</v>
      </c>
      <c r="I105" s="1">
        <f t="shared" si="53"/>
        <v>0</v>
      </c>
      <c r="J105" s="1">
        <f t="shared" si="54"/>
        <v>0</v>
      </c>
      <c r="K105" s="1">
        <f t="shared" si="55"/>
        <v>61633676.712328762</v>
      </c>
      <c r="L105" s="1">
        <f t="shared" si="56"/>
        <v>52099.473129610124</v>
      </c>
      <c r="M105" s="1">
        <f t="shared" si="57"/>
        <v>978783.87723919901</v>
      </c>
      <c r="N105" s="1">
        <f t="shared" si="58"/>
        <v>1889.0883034773449</v>
      </c>
      <c r="O105" s="1">
        <f t="shared" si="59"/>
        <v>61633676.712328762</v>
      </c>
      <c r="P105" s="1">
        <f t="shared" si="59"/>
        <v>52099.473129610124</v>
      </c>
      <c r="Q105">
        <f t="shared" si="60"/>
        <v>978783.87723919901</v>
      </c>
      <c r="R105">
        <f t="shared" si="61"/>
        <v>1889.0883034773449</v>
      </c>
    </row>
    <row r="106" spans="1:18" x14ac:dyDescent="0.25">
      <c r="A106" s="1">
        <v>73</v>
      </c>
      <c r="B106" s="17">
        <f t="shared" si="46"/>
        <v>9.125</v>
      </c>
      <c r="C106" s="1">
        <f t="shared" si="47"/>
        <v>0</v>
      </c>
      <c r="D106" s="1">
        <f t="shared" si="48"/>
        <v>0</v>
      </c>
      <c r="E106" s="1">
        <f t="shared" si="49"/>
        <v>1960.6511249999994</v>
      </c>
      <c r="F106" s="1">
        <f t="shared" si="50"/>
        <v>3.9240000000000004</v>
      </c>
      <c r="G106" s="1">
        <f t="shared" si="51"/>
        <v>42028.438851562503</v>
      </c>
      <c r="H106" s="1">
        <f t="shared" si="52"/>
        <v>35.806500000000007</v>
      </c>
      <c r="I106" s="1">
        <f t="shared" si="53"/>
        <v>0</v>
      </c>
      <c r="J106" s="1">
        <f t="shared" si="54"/>
        <v>0</v>
      </c>
      <c r="K106" s="1">
        <f t="shared" si="55"/>
        <v>62001911.899038479</v>
      </c>
      <c r="L106" s="1">
        <f t="shared" si="56"/>
        <v>52823.076923076929</v>
      </c>
      <c r="M106" s="1">
        <f t="shared" si="57"/>
        <v>943894.77763435175</v>
      </c>
      <c r="N106" s="1">
        <f t="shared" si="58"/>
        <v>1889.0883034773449</v>
      </c>
      <c r="O106" s="1">
        <f t="shared" si="59"/>
        <v>62001911.899038479</v>
      </c>
      <c r="P106" s="1">
        <f t="shared" si="59"/>
        <v>52823.076923076929</v>
      </c>
      <c r="Q106">
        <f t="shared" si="60"/>
        <v>943894.77763435175</v>
      </c>
      <c r="R106">
        <f t="shared" si="61"/>
        <v>1889.0883034773449</v>
      </c>
    </row>
    <row r="107" spans="1:18" x14ac:dyDescent="0.25">
      <c r="A107" s="1">
        <v>74</v>
      </c>
      <c r="B107" s="17">
        <f t="shared" si="46"/>
        <v>9.25</v>
      </c>
      <c r="C107" s="1">
        <f t="shared" si="47"/>
        <v>0</v>
      </c>
      <c r="D107" s="1">
        <f t="shared" si="48"/>
        <v>0</v>
      </c>
      <c r="E107" s="1">
        <f t="shared" si="49"/>
        <v>1888.1797499999984</v>
      </c>
      <c r="F107" s="1">
        <f t="shared" si="50"/>
        <v>3.9240000000000004</v>
      </c>
      <c r="G107" s="1">
        <f t="shared" si="51"/>
        <v>42268.990781249995</v>
      </c>
      <c r="H107" s="1">
        <f t="shared" si="52"/>
        <v>36.297000000000004</v>
      </c>
      <c r="I107" s="1">
        <f t="shared" si="53"/>
        <v>0</v>
      </c>
      <c r="J107" s="1">
        <f t="shared" si="54"/>
        <v>0</v>
      </c>
      <c r="K107" s="1">
        <f t="shared" si="55"/>
        <v>62356783.028187558</v>
      </c>
      <c r="L107" s="1">
        <f t="shared" si="56"/>
        <v>53546.680716543742</v>
      </c>
      <c r="M107" s="1">
        <f t="shared" si="57"/>
        <v>909005.67802950391</v>
      </c>
      <c r="N107" s="1">
        <f t="shared" si="58"/>
        <v>1889.0883034773449</v>
      </c>
      <c r="O107" s="1">
        <f t="shared" si="59"/>
        <v>62356783.028187558</v>
      </c>
      <c r="P107" s="1">
        <f t="shared" si="59"/>
        <v>53546.680716543742</v>
      </c>
      <c r="Q107">
        <f t="shared" si="60"/>
        <v>909005.67802950391</v>
      </c>
      <c r="R107">
        <f t="shared" si="61"/>
        <v>1889.0883034773449</v>
      </c>
    </row>
    <row r="108" spans="1:18" x14ac:dyDescent="0.25">
      <c r="A108" s="1">
        <v>75</v>
      </c>
      <c r="B108" s="17">
        <f t="shared" si="46"/>
        <v>9.375</v>
      </c>
      <c r="C108" s="1">
        <f t="shared" si="47"/>
        <v>0</v>
      </c>
      <c r="D108" s="1">
        <f t="shared" si="48"/>
        <v>0</v>
      </c>
      <c r="E108" s="1">
        <f t="shared" si="49"/>
        <v>1815.7083749999993</v>
      </c>
      <c r="F108" s="1">
        <f t="shared" si="50"/>
        <v>3.9240000000000004</v>
      </c>
      <c r="G108" s="1">
        <f t="shared" si="51"/>
        <v>42500.483789062491</v>
      </c>
      <c r="H108" s="1">
        <f t="shared" si="52"/>
        <v>36.787500000000001</v>
      </c>
      <c r="I108" s="1">
        <f t="shared" si="53"/>
        <v>0</v>
      </c>
      <c r="J108" s="1">
        <f t="shared" si="54"/>
        <v>0</v>
      </c>
      <c r="K108" s="1">
        <f t="shared" si="55"/>
        <v>62698290.099776067</v>
      </c>
      <c r="L108" s="1">
        <f t="shared" si="56"/>
        <v>54270.284510010541</v>
      </c>
      <c r="M108" s="1">
        <f t="shared" si="57"/>
        <v>874116.57842465723</v>
      </c>
      <c r="N108" s="1">
        <f t="shared" si="58"/>
        <v>1889.0883034773449</v>
      </c>
      <c r="O108" s="1">
        <f t="shared" si="59"/>
        <v>62698290.099776067</v>
      </c>
      <c r="P108" s="1">
        <f t="shared" si="59"/>
        <v>54270.284510010541</v>
      </c>
      <c r="Q108">
        <f t="shared" si="60"/>
        <v>874116.57842465723</v>
      </c>
      <c r="R108">
        <f t="shared" si="61"/>
        <v>1889.0883034773449</v>
      </c>
    </row>
    <row r="109" spans="1:18" x14ac:dyDescent="0.25">
      <c r="A109" s="1">
        <v>76</v>
      </c>
      <c r="B109" s="17">
        <f t="shared" si="46"/>
        <v>9.5</v>
      </c>
      <c r="C109" s="1">
        <f t="shared" si="47"/>
        <v>0</v>
      </c>
      <c r="D109" s="1">
        <f t="shared" si="48"/>
        <v>0</v>
      </c>
      <c r="E109" s="1">
        <f t="shared" si="49"/>
        <v>1743.2369999999992</v>
      </c>
      <c r="F109" s="1">
        <f t="shared" si="50"/>
        <v>3.9240000000000004</v>
      </c>
      <c r="G109" s="1">
        <f t="shared" si="51"/>
        <v>42722.917874999999</v>
      </c>
      <c r="H109" s="1">
        <f t="shared" si="52"/>
        <v>37.278000000000006</v>
      </c>
      <c r="I109" s="1">
        <f t="shared" si="53"/>
        <v>0</v>
      </c>
      <c r="J109" s="1">
        <f t="shared" si="54"/>
        <v>0</v>
      </c>
      <c r="K109" s="1">
        <f t="shared" si="55"/>
        <v>63026433.113804013</v>
      </c>
      <c r="L109" s="1">
        <f t="shared" si="56"/>
        <v>54993.888303477353</v>
      </c>
      <c r="M109" s="1">
        <f t="shared" si="57"/>
        <v>839227.47881980997</v>
      </c>
      <c r="N109" s="1">
        <f t="shared" si="58"/>
        <v>1889.0883034773449</v>
      </c>
      <c r="O109" s="1">
        <f t="shared" si="59"/>
        <v>63026433.113804013</v>
      </c>
      <c r="P109" s="1">
        <f t="shared" si="59"/>
        <v>54993.888303477353</v>
      </c>
      <c r="Q109">
        <f t="shared" si="60"/>
        <v>839227.47881980997</v>
      </c>
      <c r="R109">
        <f t="shared" si="61"/>
        <v>1889.0883034773449</v>
      </c>
    </row>
    <row r="110" spans="1:18" x14ac:dyDescent="0.25">
      <c r="A110" s="1">
        <v>77</v>
      </c>
      <c r="B110" s="17">
        <f t="shared" si="46"/>
        <v>9.625</v>
      </c>
      <c r="C110" s="1">
        <f t="shared" si="47"/>
        <v>0</v>
      </c>
      <c r="D110" s="1">
        <f t="shared" si="48"/>
        <v>0</v>
      </c>
      <c r="E110" s="1">
        <f t="shared" si="49"/>
        <v>1670.765625</v>
      </c>
      <c r="F110" s="1">
        <f t="shared" si="50"/>
        <v>3.9240000000000004</v>
      </c>
      <c r="G110" s="1">
        <f t="shared" si="51"/>
        <v>42936.29303906249</v>
      </c>
      <c r="H110" s="1">
        <f t="shared" si="52"/>
        <v>37.768500000000003</v>
      </c>
      <c r="I110" s="1">
        <f t="shared" si="53"/>
        <v>0</v>
      </c>
      <c r="J110" s="1">
        <f t="shared" si="54"/>
        <v>0</v>
      </c>
      <c r="K110" s="1">
        <f t="shared" si="55"/>
        <v>63341212.070271321</v>
      </c>
      <c r="L110" s="1">
        <f t="shared" si="56"/>
        <v>55717.492096944159</v>
      </c>
      <c r="M110" s="1">
        <f t="shared" si="57"/>
        <v>804338.37921496318</v>
      </c>
      <c r="N110" s="1">
        <f t="shared" si="58"/>
        <v>1889.0883034773449</v>
      </c>
      <c r="O110" s="1">
        <f t="shared" si="59"/>
        <v>63341212.070271321</v>
      </c>
      <c r="P110" s="1">
        <f t="shared" si="59"/>
        <v>55717.492096944159</v>
      </c>
      <c r="Q110">
        <f t="shared" si="60"/>
        <v>804338.37921496318</v>
      </c>
      <c r="R110">
        <f t="shared" si="61"/>
        <v>1889.0883034773449</v>
      </c>
    </row>
    <row r="111" spans="1:18" x14ac:dyDescent="0.25">
      <c r="A111" s="1">
        <v>78</v>
      </c>
      <c r="B111" s="17">
        <f t="shared" si="46"/>
        <v>9.75</v>
      </c>
      <c r="C111" s="1">
        <f t="shared" si="47"/>
        <v>0</v>
      </c>
      <c r="D111" s="1">
        <f t="shared" si="48"/>
        <v>0</v>
      </c>
      <c r="E111" s="1">
        <f t="shared" si="49"/>
        <v>1598.294249999999</v>
      </c>
      <c r="F111" s="1">
        <f t="shared" si="50"/>
        <v>3.9240000000000004</v>
      </c>
      <c r="G111" s="1">
        <f t="shared" si="51"/>
        <v>43140.609281249999</v>
      </c>
      <c r="H111" s="1">
        <f t="shared" si="52"/>
        <v>38.259</v>
      </c>
      <c r="I111" s="1">
        <f t="shared" si="53"/>
        <v>0</v>
      </c>
      <c r="J111" s="1">
        <f t="shared" si="54"/>
        <v>0</v>
      </c>
      <c r="K111" s="1">
        <f t="shared" si="55"/>
        <v>63642626.969178081</v>
      </c>
      <c r="L111" s="1">
        <f t="shared" si="56"/>
        <v>56441.095890410965</v>
      </c>
      <c r="M111" s="1">
        <f t="shared" si="57"/>
        <v>769449.27961011545</v>
      </c>
      <c r="N111" s="1">
        <f t="shared" si="58"/>
        <v>1889.0883034773449</v>
      </c>
      <c r="O111" s="1">
        <f t="shared" si="59"/>
        <v>63642626.969178081</v>
      </c>
      <c r="P111" s="1">
        <f t="shared" si="59"/>
        <v>56441.095890410965</v>
      </c>
      <c r="Q111">
        <f t="shared" si="60"/>
        <v>769449.27961011545</v>
      </c>
      <c r="R111">
        <f t="shared" si="61"/>
        <v>1889.0883034773449</v>
      </c>
    </row>
    <row r="112" spans="1:18" x14ac:dyDescent="0.25">
      <c r="A112" s="1">
        <v>79</v>
      </c>
      <c r="B112" s="17">
        <f t="shared" si="46"/>
        <v>9.875</v>
      </c>
      <c r="C112" s="1">
        <f t="shared" si="47"/>
        <v>0</v>
      </c>
      <c r="D112" s="1">
        <f t="shared" si="48"/>
        <v>0</v>
      </c>
      <c r="E112" s="1">
        <f t="shared" si="49"/>
        <v>1525.8228749999989</v>
      </c>
      <c r="F112" s="1">
        <f t="shared" si="50"/>
        <v>3.9240000000000004</v>
      </c>
      <c r="G112" s="1">
        <f t="shared" si="51"/>
        <v>43335.866601562491</v>
      </c>
      <c r="H112" s="1">
        <f t="shared" si="52"/>
        <v>38.749500000000005</v>
      </c>
      <c r="I112" s="1">
        <f t="shared" si="53"/>
        <v>0</v>
      </c>
      <c r="J112" s="1">
        <f t="shared" si="54"/>
        <v>0</v>
      </c>
      <c r="K112" s="1">
        <f t="shared" si="55"/>
        <v>63930677.810524218</v>
      </c>
      <c r="L112" s="1">
        <f t="shared" si="56"/>
        <v>57164.69968387777</v>
      </c>
      <c r="M112" s="1">
        <f t="shared" si="57"/>
        <v>734560.18000526819</v>
      </c>
      <c r="N112" s="1">
        <f t="shared" si="58"/>
        <v>1889.0883034773449</v>
      </c>
      <c r="O112" s="1">
        <f t="shared" si="59"/>
        <v>63930677.810524218</v>
      </c>
      <c r="P112" s="1">
        <f t="shared" si="59"/>
        <v>57164.69968387777</v>
      </c>
      <c r="Q112">
        <f t="shared" si="60"/>
        <v>734560.18000526819</v>
      </c>
      <c r="R112">
        <f t="shared" si="61"/>
        <v>1889.0883034773449</v>
      </c>
    </row>
    <row r="113" spans="1:18" x14ac:dyDescent="0.25">
      <c r="A113" s="1">
        <v>80</v>
      </c>
      <c r="B113" s="17">
        <f t="shared" si="46"/>
        <v>10</v>
      </c>
      <c r="C113" s="1">
        <f t="shared" si="47"/>
        <v>0</v>
      </c>
      <c r="D113" s="1">
        <f t="shared" si="48"/>
        <v>0</v>
      </c>
      <c r="E113" s="1">
        <f t="shared" si="49"/>
        <v>1453.3514999999998</v>
      </c>
      <c r="F113" s="1">
        <f t="shared" si="50"/>
        <v>3.9240000000000004</v>
      </c>
      <c r="G113" s="1">
        <f t="shared" si="51"/>
        <v>43522.064999999988</v>
      </c>
      <c r="H113" s="1">
        <f t="shared" si="52"/>
        <v>39.24</v>
      </c>
      <c r="I113" s="1">
        <f t="shared" si="53"/>
        <v>0</v>
      </c>
      <c r="J113" s="1">
        <f t="shared" si="54"/>
        <v>0</v>
      </c>
      <c r="K113" s="1">
        <f t="shared" si="55"/>
        <v>64205364.594309784</v>
      </c>
      <c r="L113" s="1">
        <f t="shared" si="56"/>
        <v>57888.303477344583</v>
      </c>
      <c r="M113" s="1">
        <f t="shared" si="57"/>
        <v>699671.08040042128</v>
      </c>
      <c r="N113" s="1">
        <f t="shared" si="58"/>
        <v>1889.0883034773449</v>
      </c>
      <c r="O113" s="1">
        <f t="shared" si="59"/>
        <v>64205364.594309784</v>
      </c>
      <c r="P113" s="1">
        <f t="shared" si="59"/>
        <v>57888.303477344583</v>
      </c>
      <c r="Q113">
        <f t="shared" si="60"/>
        <v>699671.08040042128</v>
      </c>
      <c r="R113">
        <f t="shared" si="61"/>
        <v>1889.0883034773449</v>
      </c>
    </row>
    <row r="114" spans="1:18" x14ac:dyDescent="0.25">
      <c r="A114" s="1">
        <v>81</v>
      </c>
      <c r="B114" s="17">
        <f t="shared" si="46"/>
        <v>10.125</v>
      </c>
      <c r="C114" s="1">
        <f t="shared" si="47"/>
        <v>0</v>
      </c>
      <c r="D114" s="1">
        <f t="shared" si="48"/>
        <v>0</v>
      </c>
      <c r="E114" s="1">
        <f t="shared" si="49"/>
        <v>1380.8801249999988</v>
      </c>
      <c r="F114" s="1">
        <f t="shared" si="50"/>
        <v>3.9240000000000004</v>
      </c>
      <c r="G114" s="1">
        <f t="shared" si="51"/>
        <v>43699.204476562489</v>
      </c>
      <c r="H114" s="1">
        <f t="shared" si="52"/>
        <v>39.730500000000006</v>
      </c>
      <c r="I114" s="1">
        <f t="shared" si="53"/>
        <v>0</v>
      </c>
      <c r="J114" s="1">
        <f t="shared" si="54"/>
        <v>0</v>
      </c>
      <c r="K114" s="1">
        <f t="shared" si="55"/>
        <v>64466687.320534766</v>
      </c>
      <c r="L114" s="1">
        <f t="shared" si="56"/>
        <v>58611.907270811396</v>
      </c>
      <c r="M114" s="1">
        <f t="shared" si="57"/>
        <v>664781.98079557368</v>
      </c>
      <c r="N114" s="1">
        <f t="shared" si="58"/>
        <v>1889.0883034773449</v>
      </c>
      <c r="O114" s="1">
        <f t="shared" si="59"/>
        <v>64466687.320534766</v>
      </c>
      <c r="P114" s="1">
        <f t="shared" si="59"/>
        <v>58611.907270811396</v>
      </c>
      <c r="Q114">
        <f t="shared" si="60"/>
        <v>664781.98079557368</v>
      </c>
      <c r="R114">
        <f t="shared" si="61"/>
        <v>1889.0883034773449</v>
      </c>
    </row>
    <row r="115" spans="1:18" x14ac:dyDescent="0.25">
      <c r="A115" s="1">
        <v>82</v>
      </c>
      <c r="B115" s="17">
        <f t="shared" si="46"/>
        <v>10.25</v>
      </c>
      <c r="C115" s="1">
        <f t="shared" si="47"/>
        <v>0</v>
      </c>
      <c r="D115" s="1">
        <f t="shared" si="48"/>
        <v>0</v>
      </c>
      <c r="E115" s="1">
        <f t="shared" si="49"/>
        <v>1308.4087499999996</v>
      </c>
      <c r="F115" s="1">
        <f t="shared" si="50"/>
        <v>3.9240000000000004</v>
      </c>
      <c r="G115" s="1">
        <f t="shared" si="51"/>
        <v>43867.285031249987</v>
      </c>
      <c r="H115" s="1">
        <f t="shared" si="52"/>
        <v>40.221000000000004</v>
      </c>
      <c r="I115" s="1">
        <f t="shared" si="53"/>
        <v>0</v>
      </c>
      <c r="J115" s="1">
        <f t="shared" si="54"/>
        <v>0</v>
      </c>
      <c r="K115" s="1">
        <f t="shared" si="55"/>
        <v>64714645.989199132</v>
      </c>
      <c r="L115" s="1">
        <f t="shared" si="56"/>
        <v>59335.511064278195</v>
      </c>
      <c r="M115" s="1">
        <f t="shared" si="57"/>
        <v>629892.88119072688</v>
      </c>
      <c r="N115" s="1">
        <f t="shared" si="58"/>
        <v>1889.0883034773449</v>
      </c>
      <c r="O115" s="1">
        <f t="shared" si="59"/>
        <v>64714645.989199132</v>
      </c>
      <c r="P115" s="1">
        <f t="shared" si="59"/>
        <v>59335.511064278195</v>
      </c>
      <c r="Q115">
        <f t="shared" si="60"/>
        <v>629892.88119072688</v>
      </c>
      <c r="R115">
        <f t="shared" si="61"/>
        <v>1889.0883034773449</v>
      </c>
    </row>
    <row r="116" spans="1:18" x14ac:dyDescent="0.25">
      <c r="A116" s="1">
        <v>83</v>
      </c>
      <c r="B116" s="17">
        <f t="shared" si="46"/>
        <v>10.375</v>
      </c>
      <c r="C116" s="1">
        <f t="shared" si="47"/>
        <v>0</v>
      </c>
      <c r="D116" s="1">
        <f t="shared" si="48"/>
        <v>0</v>
      </c>
      <c r="E116" s="1">
        <f t="shared" si="49"/>
        <v>1235.9373749999995</v>
      </c>
      <c r="F116" s="1">
        <f t="shared" si="50"/>
        <v>3.9240000000000004</v>
      </c>
      <c r="G116" s="1">
        <f t="shared" si="51"/>
        <v>44026.306664062497</v>
      </c>
      <c r="H116" s="1">
        <f t="shared" si="52"/>
        <v>40.711500000000001</v>
      </c>
      <c r="I116" s="1">
        <f t="shared" si="53"/>
        <v>0</v>
      </c>
      <c r="J116" s="1">
        <f t="shared" si="54"/>
        <v>0</v>
      </c>
      <c r="K116" s="1">
        <f t="shared" si="55"/>
        <v>64949240.600302935</v>
      </c>
      <c r="L116" s="1">
        <f t="shared" si="56"/>
        <v>60059.114857745</v>
      </c>
      <c r="M116" s="1">
        <f t="shared" si="57"/>
        <v>595003.78158587962</v>
      </c>
      <c r="N116" s="1">
        <f t="shared" si="58"/>
        <v>1889.0883034773449</v>
      </c>
      <c r="O116" s="1">
        <f t="shared" si="59"/>
        <v>64949240.600302935</v>
      </c>
      <c r="P116" s="1">
        <f t="shared" si="59"/>
        <v>60059.114857745</v>
      </c>
      <c r="Q116">
        <f t="shared" si="60"/>
        <v>595003.78158587962</v>
      </c>
      <c r="R116">
        <f t="shared" si="61"/>
        <v>1889.0883034773449</v>
      </c>
    </row>
    <row r="117" spans="1:18" x14ac:dyDescent="0.25">
      <c r="A117" s="1">
        <v>84</v>
      </c>
      <c r="B117" s="17">
        <f t="shared" si="46"/>
        <v>10.5</v>
      </c>
      <c r="C117" s="1">
        <f t="shared" si="47"/>
        <v>0</v>
      </c>
      <c r="D117" s="1">
        <f t="shared" si="48"/>
        <v>0</v>
      </c>
      <c r="E117" s="1">
        <f t="shared" si="49"/>
        <v>1163.4659999999985</v>
      </c>
      <c r="F117" s="1">
        <f t="shared" si="50"/>
        <v>3.9240000000000004</v>
      </c>
      <c r="G117" s="1">
        <f t="shared" si="51"/>
        <v>44176.269374999989</v>
      </c>
      <c r="H117" s="1">
        <f t="shared" si="52"/>
        <v>41.202000000000005</v>
      </c>
      <c r="I117" s="1">
        <f t="shared" si="53"/>
        <v>0</v>
      </c>
      <c r="J117" s="1">
        <f t="shared" si="54"/>
        <v>0</v>
      </c>
      <c r="K117" s="1">
        <f t="shared" si="55"/>
        <v>65170471.15384613</v>
      </c>
      <c r="L117" s="1">
        <f t="shared" si="56"/>
        <v>60782.718651211813</v>
      </c>
      <c r="M117" s="1">
        <f t="shared" si="57"/>
        <v>560114.68198103202</v>
      </c>
      <c r="N117" s="1">
        <f t="shared" si="58"/>
        <v>1889.0883034773449</v>
      </c>
      <c r="O117" s="1">
        <f t="shared" si="59"/>
        <v>65170471.15384613</v>
      </c>
      <c r="P117" s="1">
        <f t="shared" si="59"/>
        <v>60782.718651211813</v>
      </c>
      <c r="Q117">
        <f t="shared" si="60"/>
        <v>560114.68198103202</v>
      </c>
      <c r="R117">
        <f t="shared" si="61"/>
        <v>1889.0883034773449</v>
      </c>
    </row>
    <row r="118" spans="1:18" x14ac:dyDescent="0.25">
      <c r="A118" s="1">
        <v>85</v>
      </c>
      <c r="B118" s="17">
        <f t="shared" si="46"/>
        <v>10.625</v>
      </c>
      <c r="C118" s="1">
        <f t="shared" si="47"/>
        <v>0</v>
      </c>
      <c r="D118" s="1">
        <f t="shared" si="48"/>
        <v>0</v>
      </c>
      <c r="E118" s="1">
        <f t="shared" si="49"/>
        <v>1090.9946249999994</v>
      </c>
      <c r="F118" s="1">
        <f t="shared" si="50"/>
        <v>3.9240000000000004</v>
      </c>
      <c r="G118" s="1">
        <f t="shared" si="51"/>
        <v>44317.173164062508</v>
      </c>
      <c r="H118" s="1">
        <f t="shared" si="52"/>
        <v>41.692500000000003</v>
      </c>
      <c r="I118" s="1">
        <f t="shared" si="53"/>
        <v>0</v>
      </c>
      <c r="J118" s="1">
        <f t="shared" si="54"/>
        <v>0</v>
      </c>
      <c r="K118" s="1">
        <f t="shared" si="55"/>
        <v>65378337.649828777</v>
      </c>
      <c r="L118" s="1">
        <f t="shared" si="56"/>
        <v>61506.322444678612</v>
      </c>
      <c r="M118" s="1">
        <f t="shared" si="57"/>
        <v>525225.58237618511</v>
      </c>
      <c r="N118" s="1">
        <f t="shared" si="58"/>
        <v>1889.0883034773449</v>
      </c>
      <c r="O118" s="1">
        <f t="shared" si="59"/>
        <v>65378337.649828777</v>
      </c>
      <c r="P118" s="1">
        <f t="shared" si="59"/>
        <v>61506.322444678612</v>
      </c>
      <c r="Q118">
        <f t="shared" si="60"/>
        <v>525225.58237618511</v>
      </c>
      <c r="R118">
        <f t="shared" si="61"/>
        <v>1889.0883034773449</v>
      </c>
    </row>
    <row r="119" spans="1:18" x14ac:dyDescent="0.25">
      <c r="A119" s="1">
        <v>86</v>
      </c>
      <c r="B119" s="17">
        <f t="shared" si="46"/>
        <v>10.75</v>
      </c>
      <c r="C119" s="1">
        <f t="shared" si="47"/>
        <v>0</v>
      </c>
      <c r="D119" s="1">
        <f t="shared" si="48"/>
        <v>0</v>
      </c>
      <c r="E119" s="1">
        <f t="shared" si="49"/>
        <v>1018.5232499999993</v>
      </c>
      <c r="F119" s="1">
        <f t="shared" si="50"/>
        <v>3.9240000000000004</v>
      </c>
      <c r="G119" s="1">
        <f t="shared" si="51"/>
        <v>44449.018031249994</v>
      </c>
      <c r="H119" s="1">
        <f t="shared" si="52"/>
        <v>42.183000000000007</v>
      </c>
      <c r="I119" s="1">
        <f t="shared" si="53"/>
        <v>0</v>
      </c>
      <c r="J119" s="1">
        <f t="shared" si="54"/>
        <v>0</v>
      </c>
      <c r="K119" s="1">
        <f t="shared" si="55"/>
        <v>65572840.088250779</v>
      </c>
      <c r="L119" s="1">
        <f t="shared" si="56"/>
        <v>62229.926238145425</v>
      </c>
      <c r="M119" s="1">
        <f t="shared" si="57"/>
        <v>490336.48277133791</v>
      </c>
      <c r="N119" s="1">
        <f t="shared" si="58"/>
        <v>1889.0883034773449</v>
      </c>
      <c r="O119" s="1">
        <f t="shared" si="59"/>
        <v>65572840.088250779</v>
      </c>
      <c r="P119" s="1">
        <f t="shared" si="59"/>
        <v>62229.926238145425</v>
      </c>
      <c r="Q119">
        <f t="shared" si="60"/>
        <v>490336.48277133791</v>
      </c>
      <c r="R119">
        <f t="shared" si="61"/>
        <v>1889.0883034773449</v>
      </c>
    </row>
    <row r="120" spans="1:18" x14ac:dyDescent="0.25">
      <c r="A120" s="1">
        <v>87</v>
      </c>
      <c r="B120" s="17">
        <f t="shared" si="46"/>
        <v>10.875</v>
      </c>
      <c r="C120" s="1">
        <f t="shared" si="47"/>
        <v>0</v>
      </c>
      <c r="D120" s="1">
        <f t="shared" si="48"/>
        <v>0</v>
      </c>
      <c r="E120" s="1">
        <f t="shared" si="49"/>
        <v>946.05187500000011</v>
      </c>
      <c r="F120" s="1">
        <f t="shared" si="50"/>
        <v>3.9240000000000004</v>
      </c>
      <c r="G120" s="1">
        <f t="shared" si="51"/>
        <v>44571.803976562493</v>
      </c>
      <c r="H120" s="1">
        <f t="shared" si="52"/>
        <v>42.673500000000004</v>
      </c>
      <c r="I120" s="1">
        <f t="shared" si="53"/>
        <v>0</v>
      </c>
      <c r="J120" s="1">
        <f t="shared" si="54"/>
        <v>0</v>
      </c>
      <c r="K120" s="1">
        <f t="shared" si="55"/>
        <v>65753978.46911221</v>
      </c>
      <c r="L120" s="1">
        <f t="shared" si="56"/>
        <v>62953.530031612238</v>
      </c>
      <c r="M120" s="1">
        <f t="shared" si="57"/>
        <v>455447.38316649111</v>
      </c>
      <c r="N120" s="1">
        <f t="shared" si="58"/>
        <v>1889.0883034773449</v>
      </c>
      <c r="O120" s="1">
        <f t="shared" si="59"/>
        <v>65753978.46911221</v>
      </c>
      <c r="P120" s="1">
        <f t="shared" si="59"/>
        <v>62953.530031612238</v>
      </c>
      <c r="Q120">
        <f t="shared" si="60"/>
        <v>455447.38316649111</v>
      </c>
      <c r="R120">
        <f t="shared" si="61"/>
        <v>1889.0883034773449</v>
      </c>
    </row>
    <row r="121" spans="1:18" x14ac:dyDescent="0.25">
      <c r="A121" s="1">
        <v>88</v>
      </c>
      <c r="B121" s="17">
        <f t="shared" si="46"/>
        <v>11</v>
      </c>
      <c r="C121" s="1">
        <f t="shared" si="47"/>
        <v>0</v>
      </c>
      <c r="D121" s="1">
        <f t="shared" si="48"/>
        <v>0</v>
      </c>
      <c r="E121" s="1">
        <f t="shared" si="49"/>
        <v>873.58049999999912</v>
      </c>
      <c r="F121" s="1">
        <f t="shared" si="50"/>
        <v>3.9240000000000004</v>
      </c>
      <c r="G121" s="1">
        <f t="shared" si="51"/>
        <v>44685.530999999995</v>
      </c>
      <c r="H121" s="1">
        <f t="shared" si="52"/>
        <v>43.164000000000001</v>
      </c>
      <c r="I121" s="1">
        <f t="shared" si="53"/>
        <v>0</v>
      </c>
      <c r="J121" s="1">
        <f t="shared" si="54"/>
        <v>0</v>
      </c>
      <c r="K121" s="1">
        <f t="shared" si="55"/>
        <v>65921752.792413063</v>
      </c>
      <c r="L121" s="1">
        <f t="shared" si="56"/>
        <v>63677.133825079036</v>
      </c>
      <c r="M121" s="1">
        <f t="shared" si="57"/>
        <v>420558.28356164345</v>
      </c>
      <c r="N121" s="1">
        <f t="shared" si="58"/>
        <v>1889.0883034773449</v>
      </c>
      <c r="O121" s="1">
        <f t="shared" si="59"/>
        <v>65921752.792413063</v>
      </c>
      <c r="P121" s="1">
        <f t="shared" si="59"/>
        <v>63677.133825079036</v>
      </c>
      <c r="Q121">
        <f t="shared" si="60"/>
        <v>420558.28356164345</v>
      </c>
      <c r="R121">
        <f t="shared" si="61"/>
        <v>1889.0883034773449</v>
      </c>
    </row>
    <row r="122" spans="1:18" x14ac:dyDescent="0.25">
      <c r="A122" s="1">
        <v>89</v>
      </c>
      <c r="B122" s="17">
        <f t="shared" si="46"/>
        <v>11.125</v>
      </c>
      <c r="C122" s="1">
        <f t="shared" si="47"/>
        <v>0</v>
      </c>
      <c r="D122" s="1">
        <f t="shared" si="48"/>
        <v>0</v>
      </c>
      <c r="E122" s="1">
        <f t="shared" si="49"/>
        <v>801.10912499999904</v>
      </c>
      <c r="F122" s="1">
        <f t="shared" si="50"/>
        <v>3.9240000000000004</v>
      </c>
      <c r="G122" s="1">
        <f t="shared" si="51"/>
        <v>44790.199101562488</v>
      </c>
      <c r="H122" s="1">
        <f t="shared" si="52"/>
        <v>43.654500000000006</v>
      </c>
      <c r="I122" s="1">
        <f t="shared" si="53"/>
        <v>0</v>
      </c>
      <c r="J122" s="1">
        <f t="shared" si="54"/>
        <v>0</v>
      </c>
      <c r="K122" s="1">
        <f t="shared" si="55"/>
        <v>66076163.058153301</v>
      </c>
      <c r="L122" s="1">
        <f t="shared" si="56"/>
        <v>64400.737618545842</v>
      </c>
      <c r="M122" s="1">
        <f t="shared" si="57"/>
        <v>385669.18395679613</v>
      </c>
      <c r="N122" s="1">
        <f t="shared" si="58"/>
        <v>1889.0883034773449</v>
      </c>
      <c r="O122" s="1">
        <f t="shared" si="59"/>
        <v>66076163.058153301</v>
      </c>
      <c r="P122" s="1">
        <f t="shared" si="59"/>
        <v>64400.737618545842</v>
      </c>
      <c r="Q122">
        <f t="shared" si="60"/>
        <v>385669.18395679613</v>
      </c>
      <c r="R122">
        <f t="shared" si="61"/>
        <v>1889.0883034773449</v>
      </c>
    </row>
    <row r="123" spans="1:18" x14ac:dyDescent="0.25">
      <c r="A123" s="1">
        <v>90</v>
      </c>
      <c r="B123" s="17">
        <f t="shared" si="46"/>
        <v>11.25</v>
      </c>
      <c r="C123" s="1">
        <f t="shared" si="47"/>
        <v>0</v>
      </c>
      <c r="D123" s="1">
        <f t="shared" si="48"/>
        <v>0</v>
      </c>
      <c r="E123" s="1">
        <f t="shared" si="49"/>
        <v>728.63774999999987</v>
      </c>
      <c r="F123" s="1">
        <f t="shared" si="50"/>
        <v>3.9240000000000004</v>
      </c>
      <c r="G123" s="1">
        <f t="shared" si="51"/>
        <v>44885.80828125</v>
      </c>
      <c r="H123" s="1">
        <f t="shared" si="52"/>
        <v>44.145000000000003</v>
      </c>
      <c r="I123" s="1">
        <f t="shared" si="53"/>
        <v>0</v>
      </c>
      <c r="J123" s="1">
        <f t="shared" si="54"/>
        <v>0</v>
      </c>
      <c r="K123" s="1">
        <f t="shared" si="55"/>
        <v>66217209.266332984</v>
      </c>
      <c r="L123" s="1">
        <f t="shared" si="56"/>
        <v>65124.341412012654</v>
      </c>
      <c r="M123" s="1">
        <f t="shared" si="57"/>
        <v>350780.08435194934</v>
      </c>
      <c r="N123" s="1">
        <f t="shared" si="58"/>
        <v>1889.0883034773449</v>
      </c>
      <c r="O123" s="1">
        <f t="shared" si="59"/>
        <v>66217209.266332984</v>
      </c>
      <c r="P123" s="1">
        <f t="shared" si="59"/>
        <v>65124.341412012654</v>
      </c>
      <c r="Q123">
        <f t="shared" si="60"/>
        <v>350780.08435194934</v>
      </c>
      <c r="R123">
        <f t="shared" si="61"/>
        <v>1889.0883034773449</v>
      </c>
    </row>
    <row r="124" spans="1:18" x14ac:dyDescent="0.25">
      <c r="A124" s="1">
        <v>91</v>
      </c>
      <c r="B124" s="17">
        <f t="shared" si="46"/>
        <v>11.375</v>
      </c>
      <c r="C124" s="1">
        <f t="shared" si="47"/>
        <v>0</v>
      </c>
      <c r="D124" s="1">
        <f t="shared" si="48"/>
        <v>0</v>
      </c>
      <c r="E124" s="1">
        <f t="shared" si="49"/>
        <v>656.16637499999888</v>
      </c>
      <c r="F124" s="1">
        <f t="shared" si="50"/>
        <v>3.9240000000000004</v>
      </c>
      <c r="G124" s="1">
        <f t="shared" si="51"/>
        <v>44972.358539062494</v>
      </c>
      <c r="H124" s="1">
        <f t="shared" si="52"/>
        <v>44.635500000000008</v>
      </c>
      <c r="I124" s="1">
        <f t="shared" si="53"/>
        <v>0</v>
      </c>
      <c r="J124" s="1">
        <f t="shared" si="54"/>
        <v>0</v>
      </c>
      <c r="K124" s="1">
        <f t="shared" si="55"/>
        <v>66344891.416952044</v>
      </c>
      <c r="L124" s="1">
        <f t="shared" si="56"/>
        <v>65847.945205479467</v>
      </c>
      <c r="M124" s="1">
        <f t="shared" si="57"/>
        <v>315890.98474710167</v>
      </c>
      <c r="N124" s="1">
        <f t="shared" si="58"/>
        <v>1889.0883034773449</v>
      </c>
      <c r="O124" s="1">
        <f t="shared" si="59"/>
        <v>66344891.416952044</v>
      </c>
      <c r="P124" s="1">
        <f t="shared" si="59"/>
        <v>65847.945205479467</v>
      </c>
      <c r="Q124">
        <f t="shared" si="60"/>
        <v>315890.98474710167</v>
      </c>
      <c r="R124">
        <f t="shared" si="61"/>
        <v>1889.0883034773449</v>
      </c>
    </row>
    <row r="125" spans="1:18" x14ac:dyDescent="0.25">
      <c r="A125" s="1">
        <v>92</v>
      </c>
      <c r="B125" s="17">
        <f t="shared" si="46"/>
        <v>11.5</v>
      </c>
      <c r="C125" s="1">
        <f t="shared" si="47"/>
        <v>0</v>
      </c>
      <c r="D125" s="1">
        <f t="shared" si="48"/>
        <v>0</v>
      </c>
      <c r="E125" s="1">
        <f t="shared" si="49"/>
        <v>583.69499999999971</v>
      </c>
      <c r="F125" s="1">
        <f t="shared" si="50"/>
        <v>3.9240000000000004</v>
      </c>
      <c r="G125" s="1">
        <f t="shared" si="51"/>
        <v>45049.849874999985</v>
      </c>
      <c r="H125" s="1">
        <f t="shared" si="52"/>
        <v>45.126000000000005</v>
      </c>
      <c r="I125" s="1">
        <f t="shared" si="53"/>
        <v>0</v>
      </c>
      <c r="J125" s="1">
        <f t="shared" si="54"/>
        <v>0</v>
      </c>
      <c r="K125" s="1">
        <f t="shared" si="55"/>
        <v>66459209.510010518</v>
      </c>
      <c r="L125" s="1">
        <f t="shared" si="56"/>
        <v>66571.548998946266</v>
      </c>
      <c r="M125" s="1">
        <f t="shared" si="57"/>
        <v>281001.88514225482</v>
      </c>
      <c r="N125" s="1">
        <f t="shared" si="58"/>
        <v>1889.0883034773449</v>
      </c>
      <c r="O125" s="1">
        <f t="shared" si="59"/>
        <v>66459209.510010518</v>
      </c>
      <c r="P125" s="1">
        <f t="shared" si="59"/>
        <v>66571.548998946266</v>
      </c>
      <c r="Q125">
        <f t="shared" si="60"/>
        <v>281001.88514225482</v>
      </c>
      <c r="R125">
        <f t="shared" si="61"/>
        <v>1889.0883034773449</v>
      </c>
    </row>
    <row r="126" spans="1:18" x14ac:dyDescent="0.25">
      <c r="A126" s="1">
        <v>93</v>
      </c>
      <c r="B126" s="17">
        <f t="shared" si="46"/>
        <v>11.625</v>
      </c>
      <c r="C126" s="1">
        <f t="shared" si="47"/>
        <v>0</v>
      </c>
      <c r="D126" s="1">
        <f t="shared" si="48"/>
        <v>0</v>
      </c>
      <c r="E126" s="1">
        <f t="shared" si="49"/>
        <v>511.22362499999963</v>
      </c>
      <c r="F126" s="1">
        <f t="shared" si="50"/>
        <v>3.9240000000000004</v>
      </c>
      <c r="G126" s="1">
        <f t="shared" si="51"/>
        <v>45118.282289062496</v>
      </c>
      <c r="H126" s="1">
        <f t="shared" si="52"/>
        <v>45.616500000000002</v>
      </c>
      <c r="I126" s="1">
        <f t="shared" si="53"/>
        <v>0</v>
      </c>
      <c r="J126" s="1">
        <f t="shared" si="54"/>
        <v>0</v>
      </c>
      <c r="K126" s="1">
        <f t="shared" si="55"/>
        <v>66560163.545508422</v>
      </c>
      <c r="L126" s="1">
        <f t="shared" si="56"/>
        <v>67295.152792413079</v>
      </c>
      <c r="M126" s="1">
        <f t="shared" si="57"/>
        <v>246112.78553740759</v>
      </c>
      <c r="N126" s="1">
        <f t="shared" si="58"/>
        <v>1889.0883034773449</v>
      </c>
      <c r="O126" s="1">
        <f t="shared" si="59"/>
        <v>66560163.545508422</v>
      </c>
      <c r="P126" s="1">
        <f t="shared" si="59"/>
        <v>67295.152792413079</v>
      </c>
      <c r="Q126">
        <f t="shared" si="60"/>
        <v>246112.78553740759</v>
      </c>
      <c r="R126">
        <f t="shared" si="61"/>
        <v>1889.0883034773449</v>
      </c>
    </row>
    <row r="127" spans="1:18" x14ac:dyDescent="0.25">
      <c r="A127" s="1">
        <v>94</v>
      </c>
      <c r="B127" s="17">
        <f t="shared" si="46"/>
        <v>11.75</v>
      </c>
      <c r="C127" s="1">
        <f t="shared" si="47"/>
        <v>0</v>
      </c>
      <c r="D127" s="1">
        <f t="shared" si="48"/>
        <v>0</v>
      </c>
      <c r="E127" s="1">
        <f t="shared" si="49"/>
        <v>438.75224999999864</v>
      </c>
      <c r="F127" s="1">
        <f t="shared" si="50"/>
        <v>3.9240000000000004</v>
      </c>
      <c r="G127" s="1">
        <f t="shared" si="51"/>
        <v>45177.655781249989</v>
      </c>
      <c r="H127" s="1">
        <f t="shared" si="52"/>
        <v>46.107000000000006</v>
      </c>
      <c r="I127" s="1">
        <f t="shared" si="53"/>
        <v>0</v>
      </c>
      <c r="J127" s="1">
        <f t="shared" si="54"/>
        <v>0</v>
      </c>
      <c r="K127" s="1">
        <f t="shared" si="55"/>
        <v>66647753.523445718</v>
      </c>
      <c r="L127" s="1">
        <f t="shared" si="56"/>
        <v>68018.756585879892</v>
      </c>
      <c r="M127" s="1">
        <f t="shared" si="57"/>
        <v>211223.68593255992</v>
      </c>
      <c r="N127" s="1">
        <f t="shared" si="58"/>
        <v>1889.0883034773449</v>
      </c>
      <c r="O127" s="1">
        <f t="shared" si="59"/>
        <v>66647753.523445718</v>
      </c>
      <c r="P127" s="1">
        <f t="shared" si="59"/>
        <v>68018.756585879892</v>
      </c>
      <c r="Q127">
        <f t="shared" si="60"/>
        <v>211223.68593255992</v>
      </c>
      <c r="R127">
        <f t="shared" si="61"/>
        <v>1889.0883034773449</v>
      </c>
    </row>
    <row r="128" spans="1:18" x14ac:dyDescent="0.25">
      <c r="A128" s="1">
        <v>95</v>
      </c>
      <c r="B128" s="17">
        <f t="shared" si="46"/>
        <v>11.875</v>
      </c>
      <c r="C128" s="1">
        <f t="shared" si="47"/>
        <v>0</v>
      </c>
      <c r="D128" s="1">
        <f t="shared" si="48"/>
        <v>0</v>
      </c>
      <c r="E128" s="1">
        <f t="shared" si="49"/>
        <v>366.28087499999947</v>
      </c>
      <c r="F128" s="1">
        <f t="shared" si="50"/>
        <v>3.9240000000000004</v>
      </c>
      <c r="G128" s="1">
        <f t="shared" si="51"/>
        <v>45227.970351562493</v>
      </c>
      <c r="H128" s="1">
        <f t="shared" si="52"/>
        <v>46.597500000000004</v>
      </c>
      <c r="I128" s="1">
        <f t="shared" si="53"/>
        <v>0</v>
      </c>
      <c r="J128" s="1">
        <f t="shared" si="54"/>
        <v>0</v>
      </c>
      <c r="K128" s="1">
        <f t="shared" si="55"/>
        <v>66721979.443822443</v>
      </c>
      <c r="L128" s="1">
        <f t="shared" si="56"/>
        <v>68742.36037934669</v>
      </c>
      <c r="M128" s="1">
        <f t="shared" si="57"/>
        <v>176334.58632771313</v>
      </c>
      <c r="N128" s="1">
        <f t="shared" si="58"/>
        <v>1889.0883034773449</v>
      </c>
      <c r="O128" s="1">
        <f t="shared" si="59"/>
        <v>66721979.443822443</v>
      </c>
      <c r="P128" s="1">
        <f t="shared" si="59"/>
        <v>68742.36037934669</v>
      </c>
      <c r="Q128">
        <f t="shared" si="60"/>
        <v>176334.58632771313</v>
      </c>
      <c r="R128">
        <f t="shared" si="61"/>
        <v>1889.0883034773449</v>
      </c>
    </row>
    <row r="129" spans="1:18" x14ac:dyDescent="0.25">
      <c r="A129" s="1">
        <v>96</v>
      </c>
      <c r="B129" s="17">
        <f t="shared" ref="B129:B192" si="62">length/length_division*A129</f>
        <v>12</v>
      </c>
      <c r="C129" s="1">
        <f t="shared" si="47"/>
        <v>0</v>
      </c>
      <c r="D129" s="1">
        <f t="shared" si="48"/>
        <v>0</v>
      </c>
      <c r="E129" s="1">
        <f t="shared" si="49"/>
        <v>293.80949999999939</v>
      </c>
      <c r="F129" s="1">
        <f t="shared" si="50"/>
        <v>3.9240000000000004</v>
      </c>
      <c r="G129" s="1">
        <f t="shared" si="51"/>
        <v>45269.225999999995</v>
      </c>
      <c r="H129" s="1">
        <f t="shared" si="52"/>
        <v>47.088000000000008</v>
      </c>
      <c r="I129" s="1">
        <f t="shared" si="53"/>
        <v>0</v>
      </c>
      <c r="J129" s="1">
        <f t="shared" si="54"/>
        <v>0</v>
      </c>
      <c r="K129" s="1">
        <f t="shared" si="55"/>
        <v>66782841.306638569</v>
      </c>
      <c r="L129" s="1">
        <f t="shared" si="56"/>
        <v>69465.964172813503</v>
      </c>
      <c r="M129" s="1">
        <f t="shared" si="57"/>
        <v>141445.48672286587</v>
      </c>
      <c r="N129" s="1">
        <f t="shared" si="58"/>
        <v>1889.0883034773449</v>
      </c>
      <c r="O129" s="1">
        <f t="shared" si="59"/>
        <v>66782841.306638569</v>
      </c>
      <c r="P129" s="1">
        <f t="shared" si="59"/>
        <v>69465.964172813503</v>
      </c>
      <c r="Q129">
        <f t="shared" si="60"/>
        <v>141445.48672286587</v>
      </c>
      <c r="R129">
        <f t="shared" si="61"/>
        <v>1889.0883034773449</v>
      </c>
    </row>
    <row r="130" spans="1:18" x14ac:dyDescent="0.25">
      <c r="A130" s="1">
        <v>97</v>
      </c>
      <c r="B130" s="17">
        <f t="shared" si="62"/>
        <v>12.125</v>
      </c>
      <c r="C130" s="1">
        <f t="shared" si="47"/>
        <v>0</v>
      </c>
      <c r="D130" s="1">
        <f t="shared" si="48"/>
        <v>0</v>
      </c>
      <c r="E130" s="1">
        <f t="shared" si="49"/>
        <v>221.33812499999931</v>
      </c>
      <c r="F130" s="1">
        <f t="shared" si="50"/>
        <v>3.9240000000000004</v>
      </c>
      <c r="G130" s="1">
        <f t="shared" si="51"/>
        <v>45301.422726562487</v>
      </c>
      <c r="H130" s="1">
        <f t="shared" si="52"/>
        <v>47.578500000000005</v>
      </c>
      <c r="I130" s="1">
        <f t="shared" si="53"/>
        <v>0</v>
      </c>
      <c r="J130" s="1">
        <f t="shared" si="54"/>
        <v>0</v>
      </c>
      <c r="K130" s="1">
        <f t="shared" si="55"/>
        <v>66830339.111894079</v>
      </c>
      <c r="L130" s="1">
        <f t="shared" si="56"/>
        <v>70189.567966280301</v>
      </c>
      <c r="M130" s="1">
        <f t="shared" si="57"/>
        <v>106556.38711801864</v>
      </c>
      <c r="N130" s="1">
        <f t="shared" si="58"/>
        <v>1889.0883034773449</v>
      </c>
      <c r="O130" s="1">
        <f t="shared" si="59"/>
        <v>66830339.111894079</v>
      </c>
      <c r="P130" s="1">
        <f t="shared" si="59"/>
        <v>70189.567966280301</v>
      </c>
      <c r="Q130">
        <f t="shared" si="60"/>
        <v>106556.38711801864</v>
      </c>
      <c r="R130">
        <f t="shared" si="61"/>
        <v>1889.0883034773449</v>
      </c>
    </row>
    <row r="131" spans="1:18" x14ac:dyDescent="0.25">
      <c r="A131" s="1">
        <v>98</v>
      </c>
      <c r="B131" s="17">
        <f t="shared" si="62"/>
        <v>12.25</v>
      </c>
      <c r="C131" s="1">
        <f t="shared" si="47"/>
        <v>0</v>
      </c>
      <c r="D131" s="1">
        <f t="shared" si="48"/>
        <v>0</v>
      </c>
      <c r="E131" s="1">
        <f t="shared" si="49"/>
        <v>148.86674999999923</v>
      </c>
      <c r="F131" s="1">
        <f t="shared" si="50"/>
        <v>3.9240000000000004</v>
      </c>
      <c r="G131" s="1">
        <f t="shared" si="51"/>
        <v>45324.560531249997</v>
      </c>
      <c r="H131" s="1">
        <f t="shared" si="52"/>
        <v>48.069000000000003</v>
      </c>
      <c r="I131" s="1">
        <f t="shared" si="53"/>
        <v>0</v>
      </c>
      <c r="J131" s="1">
        <f t="shared" si="54"/>
        <v>0</v>
      </c>
      <c r="K131" s="1">
        <f t="shared" si="55"/>
        <v>66864472.859589033</v>
      </c>
      <c r="L131" s="1">
        <f t="shared" si="56"/>
        <v>70913.171759747114</v>
      </c>
      <c r="M131" s="1">
        <f t="shared" si="57"/>
        <v>71667.287513171395</v>
      </c>
      <c r="N131" s="1">
        <f t="shared" si="58"/>
        <v>1889.0883034773449</v>
      </c>
      <c r="O131" s="1">
        <f t="shared" si="59"/>
        <v>66864472.859589033</v>
      </c>
      <c r="P131" s="1">
        <f t="shared" si="59"/>
        <v>70913.171759747114</v>
      </c>
      <c r="Q131">
        <f t="shared" si="60"/>
        <v>71667.287513171395</v>
      </c>
      <c r="R131">
        <f t="shared" si="61"/>
        <v>1889.0883034773449</v>
      </c>
    </row>
    <row r="132" spans="1:18" x14ac:dyDescent="0.25">
      <c r="A132" s="1">
        <v>99</v>
      </c>
      <c r="B132" s="17">
        <f t="shared" si="62"/>
        <v>12.375</v>
      </c>
      <c r="C132" s="1">
        <f t="shared" si="47"/>
        <v>0</v>
      </c>
      <c r="D132" s="1">
        <f t="shared" si="48"/>
        <v>0</v>
      </c>
      <c r="E132" s="1">
        <f t="shared" si="49"/>
        <v>76.395374999999149</v>
      </c>
      <c r="F132" s="1">
        <f t="shared" si="50"/>
        <v>3.9240000000000004</v>
      </c>
      <c r="G132" s="1">
        <f t="shared" si="51"/>
        <v>45338.639414062491</v>
      </c>
      <c r="H132" s="1">
        <f t="shared" si="52"/>
        <v>48.559500000000007</v>
      </c>
      <c r="I132" s="1">
        <f t="shared" si="53"/>
        <v>0</v>
      </c>
      <c r="J132" s="1">
        <f t="shared" si="54"/>
        <v>0</v>
      </c>
      <c r="K132" s="1">
        <f t="shared" si="55"/>
        <v>66885242.549723372</v>
      </c>
      <c r="L132" s="1">
        <f t="shared" si="56"/>
        <v>71636.775553213913</v>
      </c>
      <c r="M132" s="1">
        <f t="shared" si="57"/>
        <v>36778.187908324137</v>
      </c>
      <c r="N132" s="1">
        <f t="shared" si="58"/>
        <v>1889.0883034773449</v>
      </c>
      <c r="O132" s="1">
        <f t="shared" si="59"/>
        <v>66885242.549723372</v>
      </c>
      <c r="P132" s="1">
        <f t="shared" si="59"/>
        <v>71636.775553213913</v>
      </c>
      <c r="Q132">
        <f t="shared" si="60"/>
        <v>36778.187908324137</v>
      </c>
      <c r="R132">
        <f t="shared" si="61"/>
        <v>1889.0883034773449</v>
      </c>
    </row>
    <row r="133" spans="1:18" x14ac:dyDescent="0.25">
      <c r="A133" s="1">
        <v>100</v>
      </c>
      <c r="B133" s="17">
        <f t="shared" si="62"/>
        <v>12.5</v>
      </c>
      <c r="C133" s="1">
        <f t="shared" si="47"/>
        <v>0</v>
      </c>
      <c r="D133" s="1">
        <f t="shared" si="48"/>
        <v>0</v>
      </c>
      <c r="E133" s="1">
        <f t="shared" si="49"/>
        <v>3.9239999999990687</v>
      </c>
      <c r="F133" s="1">
        <f t="shared" si="50"/>
        <v>3.9240000000000004</v>
      </c>
      <c r="G133" s="1">
        <f t="shared" si="51"/>
        <v>45343.659374999996</v>
      </c>
      <c r="H133" s="1">
        <f t="shared" si="52"/>
        <v>49.050000000000004</v>
      </c>
      <c r="I133" s="1">
        <f t="shared" si="53"/>
        <v>0</v>
      </c>
      <c r="J133" s="1">
        <f t="shared" si="54"/>
        <v>0</v>
      </c>
      <c r="K133" s="1">
        <f t="shared" si="55"/>
        <v>66892648.182297148</v>
      </c>
      <c r="L133" s="1">
        <f t="shared" si="56"/>
        <v>72360.379346680726</v>
      </c>
      <c r="M133" s="1">
        <f t="shared" si="57"/>
        <v>1889.0883034768963</v>
      </c>
      <c r="N133" s="1">
        <f t="shared" si="58"/>
        <v>1889.0883034773449</v>
      </c>
      <c r="O133" s="1">
        <f t="shared" si="59"/>
        <v>66892648.182297148</v>
      </c>
      <c r="P133" s="1">
        <f t="shared" si="59"/>
        <v>72360.379346680726</v>
      </c>
      <c r="Q133">
        <f t="shared" si="60"/>
        <v>1889.0883034768963</v>
      </c>
      <c r="R133">
        <f t="shared" si="61"/>
        <v>1889.0883034773449</v>
      </c>
    </row>
    <row r="134" spans="1:18" x14ac:dyDescent="0.25">
      <c r="A134" s="1">
        <v>101</v>
      </c>
      <c r="B134" s="17">
        <f t="shared" si="62"/>
        <v>12.625</v>
      </c>
      <c r="C134" s="1">
        <f t="shared" si="47"/>
        <v>0</v>
      </c>
      <c r="D134" s="1">
        <f t="shared" si="48"/>
        <v>0</v>
      </c>
      <c r="E134" s="1">
        <f t="shared" ref="E134:E197" si="63">IF(B134&lt;force_position,ay-(mass_per_length*B134*gravity),ay-(mass_per_length*B134*gravity)-force)</f>
        <v>-68.547375000001011</v>
      </c>
      <c r="F134" s="1">
        <f t="shared" ref="F134:F197" si="64">IF(B134&lt;force_position_0,ay_0-(mass_per_length_0*B134*gravity_0),ay_0-(mass_per_length_0*B134*gravity_0)-force_0)</f>
        <v>3.9240000000000004</v>
      </c>
      <c r="G134" s="1">
        <f t="shared" ref="G134:G197" si="65">IF(B134&lt;force_position,(ay*B134)-(0.5*mass_per_length*gravity*B134*B134),(ay*B134)-(0.5*mass_per_length*gravity*B134*B134)-force*(B134-force_position))</f>
        <v>45339.62041406249</v>
      </c>
      <c r="H134" s="1">
        <f t="shared" ref="H134:H197" si="66">IF(B134&lt;force_position_0,(ay_0*B134)-(0.5*mass_per_length_0*gravity_0*B134*B134),(ay_0*B134)-(0.5*mass_per_length_0*gravity_0*B134*B134)-force_0*(B134-force_position_0))</f>
        <v>49.540500000000002</v>
      </c>
      <c r="I134" s="1">
        <f t="shared" si="53"/>
        <v>0</v>
      </c>
      <c r="J134" s="1">
        <f t="shared" si="54"/>
        <v>0</v>
      </c>
      <c r="K134" s="1">
        <f t="shared" ref="K134:K197" si="67">((G134*(0.5*h))/(ix))*(100000000/1000)</f>
        <v>66886689.757310316</v>
      </c>
      <c r="L134" s="1">
        <f t="shared" ref="L134:L197" si="68">(H134*(0.5*h_0/1000))/(ix_0/100000000)</f>
        <v>73083.983140147524</v>
      </c>
      <c r="M134" s="1">
        <f t="shared" ref="M134:M197" si="69">((E134*q)/(ix*thickness_web))*((100000000*1000)/1000000000)</f>
        <v>-33000.011301370352</v>
      </c>
      <c r="N134" s="1">
        <f t="shared" ref="N134:N197" si="70">((F134*q)/(ix*thickness_web))*((100000000*1000)/1000000000)</f>
        <v>1889.0883034773449</v>
      </c>
      <c r="O134" s="1">
        <f t="shared" ref="O134:O197" si="71">(I134+K134)/2+SQRT( ((I134+K134)/2)^2 + 0 )</f>
        <v>66886689.757310316</v>
      </c>
      <c r="P134" s="1">
        <f t="shared" ref="P134:P197" si="72">(J134+L134)/2+SQRT( ((J134+L134)/2)^2 + 0 )</f>
        <v>73083.983140147524</v>
      </c>
      <c r="Q134">
        <f t="shared" si="60"/>
        <v>33000.011301370352</v>
      </c>
      <c r="R134">
        <f t="shared" si="61"/>
        <v>1889.0883034773449</v>
      </c>
    </row>
    <row r="135" spans="1:18" x14ac:dyDescent="0.25">
      <c r="A135" s="1">
        <v>102</v>
      </c>
      <c r="B135" s="17">
        <f t="shared" si="62"/>
        <v>12.75</v>
      </c>
      <c r="C135" s="1">
        <f t="shared" si="47"/>
        <v>0</v>
      </c>
      <c r="D135" s="1">
        <f t="shared" si="48"/>
        <v>0</v>
      </c>
      <c r="E135" s="1">
        <f t="shared" si="63"/>
        <v>-141.01875000000018</v>
      </c>
      <c r="F135" s="1">
        <f t="shared" si="64"/>
        <v>3.9240000000000004</v>
      </c>
      <c r="G135" s="1">
        <f t="shared" si="65"/>
        <v>45326.522531249982</v>
      </c>
      <c r="H135" s="1">
        <f t="shared" si="66"/>
        <v>50.031000000000006</v>
      </c>
      <c r="I135" s="1">
        <f t="shared" si="53"/>
        <v>0</v>
      </c>
      <c r="J135" s="1">
        <f t="shared" si="54"/>
        <v>0</v>
      </c>
      <c r="K135" s="1">
        <f t="shared" si="67"/>
        <v>66867367.274762876</v>
      </c>
      <c r="L135" s="1">
        <f t="shared" si="68"/>
        <v>73807.586933614337</v>
      </c>
      <c r="M135" s="1">
        <f t="shared" si="69"/>
        <v>-67889.11090621716</v>
      </c>
      <c r="N135" s="1">
        <f t="shared" si="70"/>
        <v>1889.0883034773449</v>
      </c>
      <c r="O135" s="1">
        <f t="shared" si="71"/>
        <v>66867367.274762876</v>
      </c>
      <c r="P135" s="1">
        <f t="shared" si="72"/>
        <v>73807.586933614337</v>
      </c>
      <c r="Q135">
        <f t="shared" si="60"/>
        <v>67889.11090621716</v>
      </c>
      <c r="R135">
        <f t="shared" si="61"/>
        <v>1889.0883034773449</v>
      </c>
    </row>
    <row r="136" spans="1:18" x14ac:dyDescent="0.25">
      <c r="A136" s="1">
        <v>103</v>
      </c>
      <c r="B136" s="17">
        <f t="shared" si="62"/>
        <v>12.875</v>
      </c>
      <c r="C136" s="1">
        <f t="shared" si="47"/>
        <v>0</v>
      </c>
      <c r="D136" s="1">
        <f t="shared" si="48"/>
        <v>0</v>
      </c>
      <c r="E136" s="1">
        <f t="shared" si="63"/>
        <v>-213.49012500000117</v>
      </c>
      <c r="F136" s="1">
        <f t="shared" si="64"/>
        <v>3.9240000000000004</v>
      </c>
      <c r="G136" s="1">
        <f t="shared" si="65"/>
        <v>45304.365726562493</v>
      </c>
      <c r="H136" s="1">
        <f t="shared" si="66"/>
        <v>50.521500000000003</v>
      </c>
      <c r="I136" s="1">
        <f t="shared" si="53"/>
        <v>0</v>
      </c>
      <c r="J136" s="1">
        <f t="shared" si="54"/>
        <v>0</v>
      </c>
      <c r="K136" s="1">
        <f t="shared" si="67"/>
        <v>66834680.734654889</v>
      </c>
      <c r="L136" s="1">
        <f t="shared" si="68"/>
        <v>74531.19072708115</v>
      </c>
      <c r="M136" s="1">
        <f t="shared" si="69"/>
        <v>-102778.21051106484</v>
      </c>
      <c r="N136" s="1">
        <f t="shared" si="70"/>
        <v>1889.0883034773449</v>
      </c>
      <c r="O136" s="1">
        <f t="shared" si="71"/>
        <v>66834680.734654889</v>
      </c>
      <c r="P136" s="1">
        <f t="shared" si="72"/>
        <v>74531.19072708115</v>
      </c>
      <c r="Q136">
        <f t="shared" si="60"/>
        <v>102778.21051106484</v>
      </c>
      <c r="R136">
        <f t="shared" si="61"/>
        <v>1889.0883034773449</v>
      </c>
    </row>
    <row r="137" spans="1:18" x14ac:dyDescent="0.25">
      <c r="A137" s="1">
        <v>104</v>
      </c>
      <c r="B137" s="17">
        <f t="shared" si="62"/>
        <v>13</v>
      </c>
      <c r="C137" s="1">
        <f t="shared" si="47"/>
        <v>0</v>
      </c>
      <c r="D137" s="1">
        <f t="shared" si="48"/>
        <v>0</v>
      </c>
      <c r="E137" s="1">
        <f t="shared" si="63"/>
        <v>-285.96150000000125</v>
      </c>
      <c r="F137" s="1">
        <f t="shared" si="64"/>
        <v>3.9240000000000004</v>
      </c>
      <c r="G137" s="1">
        <f t="shared" si="65"/>
        <v>45273.149999999987</v>
      </c>
      <c r="H137" s="1">
        <f t="shared" si="66"/>
        <v>51.012000000000008</v>
      </c>
      <c r="I137" s="1">
        <f t="shared" si="53"/>
        <v>0</v>
      </c>
      <c r="J137" s="1">
        <f t="shared" si="54"/>
        <v>0</v>
      </c>
      <c r="K137" s="1">
        <f t="shared" si="67"/>
        <v>66788630.136986285</v>
      </c>
      <c r="L137" s="1">
        <f t="shared" si="68"/>
        <v>75254.794520547963</v>
      </c>
      <c r="M137" s="1">
        <f t="shared" si="69"/>
        <v>-137667.31011591209</v>
      </c>
      <c r="N137" s="1">
        <f t="shared" si="70"/>
        <v>1889.0883034773449</v>
      </c>
      <c r="O137" s="1">
        <f t="shared" si="71"/>
        <v>66788630.136986285</v>
      </c>
      <c r="P137" s="1">
        <f t="shared" si="72"/>
        <v>75254.794520547963</v>
      </c>
      <c r="Q137">
        <f t="shared" si="60"/>
        <v>137667.31011591209</v>
      </c>
      <c r="R137">
        <f t="shared" si="61"/>
        <v>1889.0883034773449</v>
      </c>
    </row>
    <row r="138" spans="1:18" x14ac:dyDescent="0.25">
      <c r="A138" s="1">
        <v>105</v>
      </c>
      <c r="B138" s="17">
        <f t="shared" si="62"/>
        <v>13.125</v>
      </c>
      <c r="C138" s="1">
        <f t="shared" si="47"/>
        <v>0</v>
      </c>
      <c r="D138" s="1">
        <f t="shared" si="48"/>
        <v>0</v>
      </c>
      <c r="E138" s="1">
        <f t="shared" si="63"/>
        <v>-358.43287500000042</v>
      </c>
      <c r="F138" s="1">
        <f t="shared" si="64"/>
        <v>3.9240000000000004</v>
      </c>
      <c r="G138" s="1">
        <f t="shared" si="65"/>
        <v>45232.875351562492</v>
      </c>
      <c r="H138" s="1">
        <f t="shared" si="66"/>
        <v>51.502500000000005</v>
      </c>
      <c r="I138" s="1">
        <f t="shared" si="53"/>
        <v>0</v>
      </c>
      <c r="J138" s="1">
        <f t="shared" si="54"/>
        <v>0</v>
      </c>
      <c r="K138" s="1">
        <f t="shared" si="67"/>
        <v>66729215.481757104</v>
      </c>
      <c r="L138" s="1">
        <f t="shared" si="68"/>
        <v>75978.398314014761</v>
      </c>
      <c r="M138" s="1">
        <f t="shared" si="69"/>
        <v>-172556.40972075891</v>
      </c>
      <c r="N138" s="1">
        <f t="shared" si="70"/>
        <v>1889.0883034773449</v>
      </c>
      <c r="O138" s="1">
        <f t="shared" si="71"/>
        <v>66729215.481757104</v>
      </c>
      <c r="P138" s="1">
        <f t="shared" si="72"/>
        <v>75978.398314014761</v>
      </c>
      <c r="Q138">
        <f t="shared" si="60"/>
        <v>172556.40972075891</v>
      </c>
      <c r="R138">
        <f t="shared" si="61"/>
        <v>1889.0883034773449</v>
      </c>
    </row>
    <row r="139" spans="1:18" x14ac:dyDescent="0.25">
      <c r="A139" s="1">
        <v>106</v>
      </c>
      <c r="B139" s="17">
        <f t="shared" si="62"/>
        <v>13.25</v>
      </c>
      <c r="C139" s="1">
        <f t="shared" si="47"/>
        <v>0</v>
      </c>
      <c r="D139" s="1">
        <f t="shared" si="48"/>
        <v>0</v>
      </c>
      <c r="E139" s="1">
        <f t="shared" si="63"/>
        <v>-430.90425000000141</v>
      </c>
      <c r="F139" s="1">
        <f t="shared" si="64"/>
        <v>3.9240000000000004</v>
      </c>
      <c r="G139" s="1">
        <f t="shared" si="65"/>
        <v>45183.541781249987</v>
      </c>
      <c r="H139" s="1">
        <f t="shared" si="66"/>
        <v>51.993000000000002</v>
      </c>
      <c r="I139" s="1">
        <f t="shared" si="53"/>
        <v>0</v>
      </c>
      <c r="J139" s="1">
        <f t="shared" si="54"/>
        <v>0</v>
      </c>
      <c r="K139" s="1">
        <f t="shared" si="67"/>
        <v>66656436.768967316</v>
      </c>
      <c r="L139" s="1">
        <f t="shared" si="68"/>
        <v>76702.002107481574</v>
      </c>
      <c r="M139" s="1">
        <f t="shared" si="69"/>
        <v>-207445.5093256066</v>
      </c>
      <c r="N139" s="1">
        <f t="shared" si="70"/>
        <v>1889.0883034773449</v>
      </c>
      <c r="O139" s="1">
        <f t="shared" si="71"/>
        <v>66656436.768967316</v>
      </c>
      <c r="P139" s="1">
        <f t="shared" si="72"/>
        <v>76702.002107481574</v>
      </c>
      <c r="Q139">
        <f t="shared" si="60"/>
        <v>207445.5093256066</v>
      </c>
      <c r="R139">
        <f t="shared" si="61"/>
        <v>1889.0883034773449</v>
      </c>
    </row>
    <row r="140" spans="1:18" x14ac:dyDescent="0.25">
      <c r="A140" s="1">
        <v>107</v>
      </c>
      <c r="B140" s="17">
        <f t="shared" si="62"/>
        <v>13.375</v>
      </c>
      <c r="C140" s="1">
        <f t="shared" si="47"/>
        <v>0</v>
      </c>
      <c r="D140" s="1">
        <f t="shared" si="48"/>
        <v>0</v>
      </c>
      <c r="E140" s="1">
        <f t="shared" si="63"/>
        <v>-503.37562500000058</v>
      </c>
      <c r="F140" s="1">
        <f t="shared" si="64"/>
        <v>3.9240000000000004</v>
      </c>
      <c r="G140" s="1">
        <f t="shared" si="65"/>
        <v>45125.14928906248</v>
      </c>
      <c r="H140" s="1">
        <f t="shared" si="66"/>
        <v>52.483500000000006</v>
      </c>
      <c r="I140" s="1">
        <f t="shared" si="53"/>
        <v>0</v>
      </c>
      <c r="J140" s="1">
        <f t="shared" si="54"/>
        <v>0</v>
      </c>
      <c r="K140" s="1">
        <f t="shared" si="67"/>
        <v>66570293.998616941</v>
      </c>
      <c r="L140" s="1">
        <f t="shared" si="68"/>
        <v>77425.605900948387</v>
      </c>
      <c r="M140" s="1">
        <f t="shared" si="69"/>
        <v>-242334.60893045334</v>
      </c>
      <c r="N140" s="1">
        <f t="shared" si="70"/>
        <v>1889.0883034773449</v>
      </c>
      <c r="O140" s="1">
        <f t="shared" si="71"/>
        <v>66570293.998616941</v>
      </c>
      <c r="P140" s="1">
        <f t="shared" si="72"/>
        <v>77425.605900948387</v>
      </c>
      <c r="Q140">
        <f t="shared" si="60"/>
        <v>242334.60893045334</v>
      </c>
      <c r="R140">
        <f t="shared" si="61"/>
        <v>1889.0883034773449</v>
      </c>
    </row>
    <row r="141" spans="1:18" x14ac:dyDescent="0.25">
      <c r="A141" s="1">
        <v>108</v>
      </c>
      <c r="B141" s="17">
        <f t="shared" si="62"/>
        <v>13.5</v>
      </c>
      <c r="C141" s="1">
        <f t="shared" si="47"/>
        <v>0</v>
      </c>
      <c r="D141" s="1">
        <f t="shared" si="48"/>
        <v>0</v>
      </c>
      <c r="E141" s="1">
        <f t="shared" si="63"/>
        <v>-575.84700000000066</v>
      </c>
      <c r="F141" s="1">
        <f t="shared" si="64"/>
        <v>3.9240000000000004</v>
      </c>
      <c r="G141" s="1">
        <f t="shared" si="65"/>
        <v>45057.697874999991</v>
      </c>
      <c r="H141" s="1">
        <f t="shared" si="66"/>
        <v>52.974000000000004</v>
      </c>
      <c r="I141" s="1">
        <f t="shared" si="53"/>
        <v>0</v>
      </c>
      <c r="J141" s="1">
        <f t="shared" si="54"/>
        <v>0</v>
      </c>
      <c r="K141" s="1">
        <f t="shared" si="67"/>
        <v>66470787.170705989</v>
      </c>
      <c r="L141" s="1">
        <f t="shared" si="68"/>
        <v>78149.209694415185</v>
      </c>
      <c r="M141" s="1">
        <f t="shared" si="69"/>
        <v>-277223.70853530063</v>
      </c>
      <c r="N141" s="1">
        <f t="shared" si="70"/>
        <v>1889.0883034773449</v>
      </c>
      <c r="O141" s="1">
        <f t="shared" si="71"/>
        <v>66470787.170705989</v>
      </c>
      <c r="P141" s="1">
        <f t="shared" si="72"/>
        <v>78149.209694415185</v>
      </c>
      <c r="Q141">
        <f t="shared" si="60"/>
        <v>277223.70853530063</v>
      </c>
      <c r="R141">
        <f t="shared" si="61"/>
        <v>1889.0883034773449</v>
      </c>
    </row>
    <row r="142" spans="1:18" x14ac:dyDescent="0.25">
      <c r="A142" s="1">
        <v>109</v>
      </c>
      <c r="B142" s="17">
        <f t="shared" si="62"/>
        <v>13.625</v>
      </c>
      <c r="C142" s="1">
        <f t="shared" si="47"/>
        <v>0</v>
      </c>
      <c r="D142" s="1">
        <f t="shared" si="48"/>
        <v>0</v>
      </c>
      <c r="E142" s="1">
        <f t="shared" si="63"/>
        <v>-648.31837500000165</v>
      </c>
      <c r="F142" s="1">
        <f t="shared" si="64"/>
        <v>3.9240000000000004</v>
      </c>
      <c r="G142" s="1">
        <f t="shared" si="65"/>
        <v>44981.187539062492</v>
      </c>
      <c r="H142" s="1">
        <f t="shared" si="66"/>
        <v>53.464500000000008</v>
      </c>
      <c r="I142" s="1">
        <f t="shared" si="53"/>
        <v>0</v>
      </c>
      <c r="J142" s="1">
        <f t="shared" si="54"/>
        <v>0</v>
      </c>
      <c r="K142" s="1">
        <f t="shared" si="67"/>
        <v>66357916.285234444</v>
      </c>
      <c r="L142" s="1">
        <f t="shared" si="68"/>
        <v>78872.813487881998</v>
      </c>
      <c r="M142" s="1">
        <f t="shared" si="69"/>
        <v>-312112.80814014829</v>
      </c>
      <c r="N142" s="1">
        <f t="shared" si="70"/>
        <v>1889.0883034773449</v>
      </c>
      <c r="O142" s="1">
        <f t="shared" si="71"/>
        <v>66357916.285234444</v>
      </c>
      <c r="P142" s="1">
        <f t="shared" si="72"/>
        <v>78872.813487881998</v>
      </c>
      <c r="Q142">
        <f t="shared" si="60"/>
        <v>312112.80814014829</v>
      </c>
      <c r="R142">
        <f t="shared" si="61"/>
        <v>1889.0883034773449</v>
      </c>
    </row>
    <row r="143" spans="1:18" x14ac:dyDescent="0.25">
      <c r="A143" s="1">
        <v>110</v>
      </c>
      <c r="B143" s="17">
        <f t="shared" si="62"/>
        <v>13.75</v>
      </c>
      <c r="C143" s="1">
        <f t="shared" si="47"/>
        <v>0</v>
      </c>
      <c r="D143" s="1">
        <f t="shared" si="48"/>
        <v>0</v>
      </c>
      <c r="E143" s="1">
        <f t="shared" si="63"/>
        <v>-720.78975000000082</v>
      </c>
      <c r="F143" s="1">
        <f t="shared" si="64"/>
        <v>3.9240000000000004</v>
      </c>
      <c r="G143" s="1">
        <f t="shared" si="65"/>
        <v>44895.618281249997</v>
      </c>
      <c r="H143" s="1">
        <f t="shared" si="66"/>
        <v>53.955000000000005</v>
      </c>
      <c r="I143" s="1">
        <f t="shared" si="53"/>
        <v>0</v>
      </c>
      <c r="J143" s="1">
        <f t="shared" si="54"/>
        <v>0</v>
      </c>
      <c r="K143" s="1">
        <f t="shared" si="67"/>
        <v>66231681.342202321</v>
      </c>
      <c r="L143" s="1">
        <f t="shared" si="68"/>
        <v>79596.417281348797</v>
      </c>
      <c r="M143" s="1">
        <f t="shared" si="69"/>
        <v>-347001.90774499514</v>
      </c>
      <c r="N143" s="1">
        <f t="shared" si="70"/>
        <v>1889.0883034773449</v>
      </c>
      <c r="O143" s="1">
        <f t="shared" si="71"/>
        <v>66231681.342202321</v>
      </c>
      <c r="P143" s="1">
        <f t="shared" si="72"/>
        <v>79596.417281348797</v>
      </c>
      <c r="Q143">
        <f t="shared" si="60"/>
        <v>347001.90774499514</v>
      </c>
      <c r="R143">
        <f t="shared" si="61"/>
        <v>1889.0883034773449</v>
      </c>
    </row>
    <row r="144" spans="1:18" x14ac:dyDescent="0.25">
      <c r="A144" s="1">
        <v>111</v>
      </c>
      <c r="B144" s="17">
        <f t="shared" si="62"/>
        <v>13.875</v>
      </c>
      <c r="C144" s="1">
        <f t="shared" si="47"/>
        <v>0</v>
      </c>
      <c r="D144" s="1">
        <f t="shared" si="48"/>
        <v>0</v>
      </c>
      <c r="E144" s="1">
        <f t="shared" si="63"/>
        <v>-793.2611250000009</v>
      </c>
      <c r="F144" s="1">
        <f t="shared" si="64"/>
        <v>3.9240000000000004</v>
      </c>
      <c r="G144" s="1">
        <f t="shared" si="65"/>
        <v>44800.990101562493</v>
      </c>
      <c r="H144" s="1">
        <f t="shared" si="66"/>
        <v>54.445500000000003</v>
      </c>
      <c r="I144" s="1">
        <f t="shared" si="53"/>
        <v>0</v>
      </c>
      <c r="J144" s="1">
        <f t="shared" si="54"/>
        <v>0</v>
      </c>
      <c r="K144" s="1">
        <f t="shared" si="67"/>
        <v>66092082.341609582</v>
      </c>
      <c r="L144" s="1">
        <f t="shared" si="68"/>
        <v>80320.021074815595</v>
      </c>
      <c r="M144" s="1">
        <f t="shared" si="69"/>
        <v>-381891.00734984234</v>
      </c>
      <c r="N144" s="1">
        <f t="shared" si="70"/>
        <v>1889.0883034773449</v>
      </c>
      <c r="O144" s="1">
        <f t="shared" si="71"/>
        <v>66092082.341609582</v>
      </c>
      <c r="P144" s="1">
        <f t="shared" si="72"/>
        <v>80320.021074815595</v>
      </c>
      <c r="Q144">
        <f t="shared" si="60"/>
        <v>381891.00734984234</v>
      </c>
      <c r="R144">
        <f t="shared" si="61"/>
        <v>1889.0883034773449</v>
      </c>
    </row>
    <row r="145" spans="1:18" x14ac:dyDescent="0.25">
      <c r="A145" s="1">
        <v>112</v>
      </c>
      <c r="B145" s="17">
        <f t="shared" si="62"/>
        <v>14</v>
      </c>
      <c r="C145" s="1">
        <f t="shared" si="47"/>
        <v>0</v>
      </c>
      <c r="D145" s="1">
        <f t="shared" si="48"/>
        <v>0</v>
      </c>
      <c r="E145" s="1">
        <f t="shared" si="63"/>
        <v>-865.73250000000007</v>
      </c>
      <c r="F145" s="1">
        <f t="shared" si="64"/>
        <v>3.9240000000000004</v>
      </c>
      <c r="G145" s="1">
        <f t="shared" si="65"/>
        <v>44697.303</v>
      </c>
      <c r="H145" s="1">
        <f t="shared" si="66"/>
        <v>54.936000000000007</v>
      </c>
      <c r="I145" s="1">
        <f t="shared" si="53"/>
        <v>0</v>
      </c>
      <c r="J145" s="1">
        <f t="shared" si="54"/>
        <v>0</v>
      </c>
      <c r="K145" s="1">
        <f t="shared" si="67"/>
        <v>65939119.283456273</v>
      </c>
      <c r="L145" s="1">
        <f t="shared" si="68"/>
        <v>81043.624868282408</v>
      </c>
      <c r="M145" s="1">
        <f t="shared" si="69"/>
        <v>-416780.1069546892</v>
      </c>
      <c r="N145" s="1">
        <f t="shared" si="70"/>
        <v>1889.0883034773449</v>
      </c>
      <c r="O145" s="1">
        <f t="shared" si="71"/>
        <v>65939119.283456273</v>
      </c>
      <c r="P145" s="1">
        <f t="shared" si="72"/>
        <v>81043.624868282408</v>
      </c>
      <c r="Q145">
        <f t="shared" si="60"/>
        <v>416780.1069546892</v>
      </c>
      <c r="R145">
        <f t="shared" si="61"/>
        <v>1889.0883034773449</v>
      </c>
    </row>
    <row r="146" spans="1:18" x14ac:dyDescent="0.25">
      <c r="A146" s="1">
        <v>113</v>
      </c>
      <c r="B146" s="17">
        <f t="shared" si="62"/>
        <v>14.125</v>
      </c>
      <c r="C146" s="1">
        <f t="shared" si="47"/>
        <v>0</v>
      </c>
      <c r="D146" s="1">
        <f t="shared" si="48"/>
        <v>0</v>
      </c>
      <c r="E146" s="1">
        <f t="shared" si="63"/>
        <v>-938.20387500000106</v>
      </c>
      <c r="F146" s="1">
        <f t="shared" si="64"/>
        <v>3.9240000000000004</v>
      </c>
      <c r="G146" s="1">
        <f t="shared" si="65"/>
        <v>44584.55697656249</v>
      </c>
      <c r="H146" s="1">
        <f t="shared" si="66"/>
        <v>55.426500000000004</v>
      </c>
      <c r="I146" s="1">
        <f t="shared" si="53"/>
        <v>0</v>
      </c>
      <c r="J146" s="1">
        <f t="shared" si="54"/>
        <v>0</v>
      </c>
      <c r="K146" s="1">
        <f t="shared" si="67"/>
        <v>65772792.167742349</v>
      </c>
      <c r="L146" s="1">
        <f t="shared" si="68"/>
        <v>81767.228661749221</v>
      </c>
      <c r="M146" s="1">
        <f t="shared" si="69"/>
        <v>-451669.2065595368</v>
      </c>
      <c r="N146" s="1">
        <f t="shared" si="70"/>
        <v>1889.0883034773449</v>
      </c>
      <c r="O146" s="1">
        <f t="shared" si="71"/>
        <v>65772792.167742349</v>
      </c>
      <c r="P146" s="1">
        <f t="shared" si="72"/>
        <v>81767.228661749221</v>
      </c>
      <c r="Q146">
        <f t="shared" si="60"/>
        <v>451669.2065595368</v>
      </c>
      <c r="R146">
        <f t="shared" si="61"/>
        <v>1889.0883034773449</v>
      </c>
    </row>
    <row r="147" spans="1:18" x14ac:dyDescent="0.25">
      <c r="A147" s="1">
        <v>114</v>
      </c>
      <c r="B147" s="17">
        <f t="shared" si="62"/>
        <v>14.25</v>
      </c>
      <c r="C147" s="1">
        <f t="shared" si="47"/>
        <v>0</v>
      </c>
      <c r="D147" s="1">
        <f t="shared" si="48"/>
        <v>0</v>
      </c>
      <c r="E147" s="1">
        <f t="shared" si="63"/>
        <v>-1010.6752500000021</v>
      </c>
      <c r="F147" s="1">
        <f t="shared" si="64"/>
        <v>3.9240000000000004</v>
      </c>
      <c r="G147" s="1">
        <f t="shared" si="65"/>
        <v>44462.752031249976</v>
      </c>
      <c r="H147" s="1">
        <f t="shared" si="66"/>
        <v>55.917000000000009</v>
      </c>
      <c r="I147" s="1">
        <f t="shared" si="53"/>
        <v>0</v>
      </c>
      <c r="J147" s="1">
        <f t="shared" si="54"/>
        <v>0</v>
      </c>
      <c r="K147" s="1">
        <f t="shared" si="67"/>
        <v>65593100.994467832</v>
      </c>
      <c r="L147" s="1">
        <f t="shared" si="68"/>
        <v>82490.832455216034</v>
      </c>
      <c r="M147" s="1">
        <f t="shared" si="69"/>
        <v>-486558.30616438453</v>
      </c>
      <c r="N147" s="1">
        <f t="shared" si="70"/>
        <v>1889.0883034773449</v>
      </c>
      <c r="O147" s="1">
        <f t="shared" si="71"/>
        <v>65593100.994467832</v>
      </c>
      <c r="P147" s="1">
        <f t="shared" si="72"/>
        <v>82490.832455216034</v>
      </c>
      <c r="Q147">
        <f t="shared" si="60"/>
        <v>486558.30616438453</v>
      </c>
      <c r="R147">
        <f t="shared" si="61"/>
        <v>1889.0883034773449</v>
      </c>
    </row>
    <row r="148" spans="1:18" x14ac:dyDescent="0.25">
      <c r="A148" s="1">
        <v>115</v>
      </c>
      <c r="B148" s="17">
        <f t="shared" si="62"/>
        <v>14.375</v>
      </c>
      <c r="C148" s="1">
        <f t="shared" si="47"/>
        <v>0</v>
      </c>
      <c r="D148" s="1">
        <f t="shared" si="48"/>
        <v>0</v>
      </c>
      <c r="E148" s="1">
        <f t="shared" si="63"/>
        <v>-1083.1466250000012</v>
      </c>
      <c r="F148" s="1">
        <f t="shared" si="64"/>
        <v>3.9240000000000004</v>
      </c>
      <c r="G148" s="1">
        <f t="shared" si="65"/>
        <v>44331.888164062497</v>
      </c>
      <c r="H148" s="1">
        <f t="shared" si="66"/>
        <v>56.407500000000006</v>
      </c>
      <c r="I148" s="1">
        <f t="shared" si="53"/>
        <v>0</v>
      </c>
      <c r="J148" s="1">
        <f t="shared" si="54"/>
        <v>0</v>
      </c>
      <c r="K148" s="1">
        <f t="shared" si="67"/>
        <v>65400045.763632759</v>
      </c>
      <c r="L148" s="1">
        <f t="shared" si="68"/>
        <v>83214.436248682832</v>
      </c>
      <c r="M148" s="1">
        <f t="shared" si="69"/>
        <v>-521447.40576923132</v>
      </c>
      <c r="N148" s="1">
        <f t="shared" si="70"/>
        <v>1889.0883034773449</v>
      </c>
      <c r="O148" s="1">
        <f t="shared" si="71"/>
        <v>65400045.763632759</v>
      </c>
      <c r="P148" s="1">
        <f t="shared" si="72"/>
        <v>83214.436248682832</v>
      </c>
      <c r="Q148">
        <f t="shared" si="60"/>
        <v>521447.40576923132</v>
      </c>
      <c r="R148">
        <f t="shared" si="61"/>
        <v>1889.0883034773449</v>
      </c>
    </row>
    <row r="149" spans="1:18" x14ac:dyDescent="0.25">
      <c r="A149" s="1">
        <v>116</v>
      </c>
      <c r="B149" s="17">
        <f t="shared" si="62"/>
        <v>14.5</v>
      </c>
      <c r="C149" s="1">
        <f t="shared" si="47"/>
        <v>0</v>
      </c>
      <c r="D149" s="1">
        <f t="shared" si="48"/>
        <v>0</v>
      </c>
      <c r="E149" s="1">
        <f t="shared" si="63"/>
        <v>-1155.6180000000004</v>
      </c>
      <c r="F149" s="1">
        <f t="shared" si="64"/>
        <v>3.9240000000000004</v>
      </c>
      <c r="G149" s="1">
        <f t="shared" si="65"/>
        <v>44191.965374999992</v>
      </c>
      <c r="H149" s="1">
        <f t="shared" si="66"/>
        <v>56.898000000000003</v>
      </c>
      <c r="I149" s="1">
        <f t="shared" si="53"/>
        <v>0</v>
      </c>
      <c r="J149" s="1">
        <f t="shared" si="54"/>
        <v>0</v>
      </c>
      <c r="K149" s="1">
        <f t="shared" si="67"/>
        <v>65193626.475237079</v>
      </c>
      <c r="L149" s="1">
        <f t="shared" si="68"/>
        <v>83938.040042149645</v>
      </c>
      <c r="M149" s="1">
        <f t="shared" si="69"/>
        <v>-556336.50537407817</v>
      </c>
      <c r="N149" s="1">
        <f t="shared" si="70"/>
        <v>1889.0883034773449</v>
      </c>
      <c r="O149" s="1">
        <f t="shared" si="71"/>
        <v>65193626.475237079</v>
      </c>
      <c r="P149" s="1">
        <f t="shared" si="72"/>
        <v>83938.040042149645</v>
      </c>
      <c r="Q149">
        <f t="shared" si="60"/>
        <v>556336.50537407817</v>
      </c>
      <c r="R149">
        <f t="shared" si="61"/>
        <v>1889.0883034773449</v>
      </c>
    </row>
    <row r="150" spans="1:18" x14ac:dyDescent="0.25">
      <c r="A150" s="1">
        <v>117</v>
      </c>
      <c r="B150" s="17">
        <f t="shared" si="62"/>
        <v>14.625</v>
      </c>
      <c r="C150" s="1">
        <f t="shared" si="47"/>
        <v>0</v>
      </c>
      <c r="D150" s="1">
        <f t="shared" si="48"/>
        <v>0</v>
      </c>
      <c r="E150" s="1">
        <f t="shared" si="63"/>
        <v>-1228.0893749999996</v>
      </c>
      <c r="F150" s="1">
        <f t="shared" si="64"/>
        <v>3.9240000000000004</v>
      </c>
      <c r="G150" s="1">
        <f t="shared" si="65"/>
        <v>44042.983664062493</v>
      </c>
      <c r="H150" s="1">
        <f t="shared" si="66"/>
        <v>57.388500000000008</v>
      </c>
      <c r="I150" s="1">
        <f t="shared" si="53"/>
        <v>0</v>
      </c>
      <c r="J150" s="1">
        <f t="shared" si="54"/>
        <v>0</v>
      </c>
      <c r="K150" s="1">
        <f t="shared" si="67"/>
        <v>64973843.12928082</v>
      </c>
      <c r="L150" s="1">
        <f t="shared" si="68"/>
        <v>84661.643835616458</v>
      </c>
      <c r="M150" s="1">
        <f t="shared" si="69"/>
        <v>-591225.60497892497</v>
      </c>
      <c r="N150" s="1">
        <f t="shared" si="70"/>
        <v>1889.0883034773449</v>
      </c>
      <c r="O150" s="1">
        <f t="shared" si="71"/>
        <v>64973843.12928082</v>
      </c>
      <c r="P150" s="1">
        <f t="shared" si="72"/>
        <v>84661.643835616458</v>
      </c>
      <c r="Q150">
        <f t="shared" si="60"/>
        <v>591225.60497892497</v>
      </c>
      <c r="R150">
        <f t="shared" si="61"/>
        <v>1889.0883034773449</v>
      </c>
    </row>
    <row r="151" spans="1:18" x14ac:dyDescent="0.25">
      <c r="A151" s="1">
        <v>118</v>
      </c>
      <c r="B151" s="17">
        <f t="shared" si="62"/>
        <v>14.75</v>
      </c>
      <c r="C151" s="1">
        <f t="shared" si="47"/>
        <v>0</v>
      </c>
      <c r="D151" s="1">
        <f t="shared" si="48"/>
        <v>0</v>
      </c>
      <c r="E151" s="1">
        <f t="shared" si="63"/>
        <v>-1300.5607500000006</v>
      </c>
      <c r="F151" s="1">
        <f t="shared" si="64"/>
        <v>3.9240000000000004</v>
      </c>
      <c r="G151" s="1">
        <f t="shared" si="65"/>
        <v>43884.943031249997</v>
      </c>
      <c r="H151" s="1">
        <f t="shared" si="66"/>
        <v>57.879000000000005</v>
      </c>
      <c r="I151" s="1">
        <f t="shared" si="53"/>
        <v>0</v>
      </c>
      <c r="J151" s="1">
        <f t="shared" si="54"/>
        <v>0</v>
      </c>
      <c r="K151" s="1">
        <f t="shared" si="67"/>
        <v>64740695.725763954</v>
      </c>
      <c r="L151" s="1">
        <f t="shared" si="68"/>
        <v>85385.247629083256</v>
      </c>
      <c r="M151" s="1">
        <f t="shared" si="69"/>
        <v>-626114.70458377257</v>
      </c>
      <c r="N151" s="1">
        <f t="shared" si="70"/>
        <v>1889.0883034773449</v>
      </c>
      <c r="O151" s="1">
        <f t="shared" si="71"/>
        <v>64740695.725763954</v>
      </c>
      <c r="P151" s="1">
        <f t="shared" si="72"/>
        <v>85385.247629083256</v>
      </c>
      <c r="Q151">
        <f t="shared" si="60"/>
        <v>626114.70458377257</v>
      </c>
      <c r="R151">
        <f t="shared" si="61"/>
        <v>1889.0883034773449</v>
      </c>
    </row>
    <row r="152" spans="1:18" x14ac:dyDescent="0.25">
      <c r="A152" s="1">
        <v>119</v>
      </c>
      <c r="B152" s="17">
        <f t="shared" si="62"/>
        <v>14.875</v>
      </c>
      <c r="C152" s="1">
        <f t="shared" si="47"/>
        <v>0</v>
      </c>
      <c r="D152" s="1">
        <f t="shared" si="48"/>
        <v>0</v>
      </c>
      <c r="E152" s="1">
        <f t="shared" si="63"/>
        <v>-1373.0321250000015</v>
      </c>
      <c r="F152" s="1">
        <f t="shared" si="64"/>
        <v>3.9240000000000004</v>
      </c>
      <c r="G152" s="1">
        <f t="shared" si="65"/>
        <v>43717.843476562484</v>
      </c>
      <c r="H152" s="1">
        <f t="shared" si="66"/>
        <v>58.369500000000002</v>
      </c>
      <c r="I152" s="1">
        <f t="shared" si="53"/>
        <v>0</v>
      </c>
      <c r="J152" s="1">
        <f t="shared" si="54"/>
        <v>0</v>
      </c>
      <c r="K152" s="1">
        <f t="shared" si="67"/>
        <v>64494184.264686495</v>
      </c>
      <c r="L152" s="1">
        <f t="shared" si="68"/>
        <v>86108.851422550069</v>
      </c>
      <c r="M152" s="1">
        <f t="shared" si="69"/>
        <v>-661003.80418862042</v>
      </c>
      <c r="N152" s="1">
        <f t="shared" si="70"/>
        <v>1889.0883034773449</v>
      </c>
      <c r="O152" s="1">
        <f t="shared" si="71"/>
        <v>64494184.264686495</v>
      </c>
      <c r="P152" s="1">
        <f t="shared" si="72"/>
        <v>86108.851422550069</v>
      </c>
      <c r="Q152">
        <f t="shared" si="60"/>
        <v>661003.80418862042</v>
      </c>
      <c r="R152">
        <f t="shared" si="61"/>
        <v>1889.0883034773449</v>
      </c>
    </row>
    <row r="153" spans="1:18" x14ac:dyDescent="0.25">
      <c r="A153" s="1">
        <v>120</v>
      </c>
      <c r="B153" s="17">
        <f t="shared" si="62"/>
        <v>15</v>
      </c>
      <c r="C153" s="1">
        <f t="shared" si="47"/>
        <v>0</v>
      </c>
      <c r="D153" s="1">
        <f t="shared" si="48"/>
        <v>0</v>
      </c>
      <c r="E153" s="1">
        <f t="shared" si="63"/>
        <v>-1455.3135000000007</v>
      </c>
      <c r="F153" s="1">
        <f t="shared" si="64"/>
        <v>-5.8860000000000001</v>
      </c>
      <c r="G153" s="1">
        <f t="shared" si="65"/>
        <v>43541.684999999998</v>
      </c>
      <c r="H153" s="1">
        <f t="shared" si="66"/>
        <v>58.860000000000007</v>
      </c>
      <c r="I153" s="1">
        <f t="shared" si="53"/>
        <v>0</v>
      </c>
      <c r="J153" s="1">
        <f t="shared" si="54"/>
        <v>0</v>
      </c>
      <c r="K153" s="1">
        <f t="shared" si="67"/>
        <v>64234308.746048465</v>
      </c>
      <c r="L153" s="1">
        <f t="shared" si="68"/>
        <v>86832.455216016868</v>
      </c>
      <c r="M153" s="1">
        <f t="shared" si="69"/>
        <v>-700615.6245521605</v>
      </c>
      <c r="N153" s="1">
        <f t="shared" si="70"/>
        <v>-2833.6324552160168</v>
      </c>
      <c r="O153" s="1">
        <f t="shared" si="71"/>
        <v>64234308.746048465</v>
      </c>
      <c r="P153" s="1">
        <f t="shared" si="72"/>
        <v>86832.455216016868</v>
      </c>
      <c r="Q153">
        <f t="shared" si="60"/>
        <v>700615.6245521605</v>
      </c>
      <c r="R153">
        <f t="shared" si="61"/>
        <v>2833.6324552160168</v>
      </c>
    </row>
    <row r="154" spans="1:18" x14ac:dyDescent="0.25">
      <c r="A154" s="1">
        <v>121</v>
      </c>
      <c r="B154" s="17">
        <f t="shared" si="62"/>
        <v>15.125</v>
      </c>
      <c r="C154" s="1">
        <f t="shared" si="47"/>
        <v>0</v>
      </c>
      <c r="D154" s="1">
        <f t="shared" si="48"/>
        <v>0</v>
      </c>
      <c r="E154" s="1">
        <f t="shared" si="63"/>
        <v>-1527.7848750000016</v>
      </c>
      <c r="F154" s="1">
        <f t="shared" si="64"/>
        <v>-5.8860000000000001</v>
      </c>
      <c r="G154" s="1">
        <f t="shared" si="65"/>
        <v>43355.241351562487</v>
      </c>
      <c r="H154" s="1">
        <f t="shared" si="66"/>
        <v>58.124250000000004</v>
      </c>
      <c r="I154" s="1">
        <f t="shared" si="53"/>
        <v>0</v>
      </c>
      <c r="J154" s="1">
        <f t="shared" si="54"/>
        <v>0</v>
      </c>
      <c r="K154" s="1">
        <f t="shared" si="67"/>
        <v>63959260.160366163</v>
      </c>
      <c r="L154" s="1">
        <f t="shared" si="68"/>
        <v>85747.049525816648</v>
      </c>
      <c r="M154" s="1">
        <f t="shared" si="69"/>
        <v>-735504.72415700823</v>
      </c>
      <c r="N154" s="1">
        <f t="shared" si="70"/>
        <v>-2833.6324552160168</v>
      </c>
      <c r="O154" s="1">
        <f t="shared" si="71"/>
        <v>63959260.160366163</v>
      </c>
      <c r="P154" s="1">
        <f t="shared" si="72"/>
        <v>85747.049525816648</v>
      </c>
      <c r="Q154">
        <f t="shared" si="60"/>
        <v>735504.72415700823</v>
      </c>
      <c r="R154">
        <f t="shared" si="61"/>
        <v>2833.6324552160168</v>
      </c>
    </row>
    <row r="155" spans="1:18" x14ac:dyDescent="0.25">
      <c r="A155" s="1">
        <v>122</v>
      </c>
      <c r="B155" s="17">
        <f t="shared" si="62"/>
        <v>15.25</v>
      </c>
      <c r="C155" s="1">
        <f t="shared" si="47"/>
        <v>0</v>
      </c>
      <c r="D155" s="1">
        <f t="shared" si="48"/>
        <v>0</v>
      </c>
      <c r="E155" s="1">
        <f t="shared" si="63"/>
        <v>-1600.2562500000008</v>
      </c>
      <c r="F155" s="1">
        <f t="shared" si="64"/>
        <v>-5.8860000000000001</v>
      </c>
      <c r="G155" s="1">
        <f t="shared" si="65"/>
        <v>43159.738781249995</v>
      </c>
      <c r="H155" s="1">
        <f t="shared" si="66"/>
        <v>57.388500000000008</v>
      </c>
      <c r="I155" s="1">
        <f t="shared" si="53"/>
        <v>0</v>
      </c>
      <c r="J155" s="1">
        <f t="shared" si="54"/>
        <v>0</v>
      </c>
      <c r="K155" s="1">
        <f t="shared" si="67"/>
        <v>63670847.517123275</v>
      </c>
      <c r="L155" s="1">
        <f t="shared" si="68"/>
        <v>84661.643835616458</v>
      </c>
      <c r="M155" s="1">
        <f t="shared" si="69"/>
        <v>-770393.8237618549</v>
      </c>
      <c r="N155" s="1">
        <f t="shared" si="70"/>
        <v>-2833.6324552160168</v>
      </c>
      <c r="O155" s="1">
        <f t="shared" si="71"/>
        <v>63670847.517123275</v>
      </c>
      <c r="P155" s="1">
        <f t="shared" si="72"/>
        <v>84661.643835616458</v>
      </c>
      <c r="Q155">
        <f t="shared" si="60"/>
        <v>770393.8237618549</v>
      </c>
      <c r="R155">
        <f t="shared" si="61"/>
        <v>2833.6324552160168</v>
      </c>
    </row>
    <row r="156" spans="1:18" x14ac:dyDescent="0.25">
      <c r="A156" s="1">
        <v>123</v>
      </c>
      <c r="B156" s="17">
        <f t="shared" si="62"/>
        <v>15.375</v>
      </c>
      <c r="C156" s="1">
        <f t="shared" si="47"/>
        <v>0</v>
      </c>
      <c r="D156" s="1">
        <f t="shared" si="48"/>
        <v>0</v>
      </c>
      <c r="E156" s="1">
        <f t="shared" si="63"/>
        <v>-1672.727625</v>
      </c>
      <c r="F156" s="1">
        <f t="shared" si="64"/>
        <v>-5.8860000000000001</v>
      </c>
      <c r="G156" s="1">
        <f t="shared" si="65"/>
        <v>42955.177289062492</v>
      </c>
      <c r="H156" s="1">
        <f t="shared" si="66"/>
        <v>56.652750000000005</v>
      </c>
      <c r="I156" s="1">
        <f t="shared" si="53"/>
        <v>0</v>
      </c>
      <c r="J156" s="1">
        <f t="shared" si="54"/>
        <v>0</v>
      </c>
      <c r="K156" s="1">
        <f t="shared" si="67"/>
        <v>63369070.816319801</v>
      </c>
      <c r="L156" s="1">
        <f t="shared" si="68"/>
        <v>83576.238145416239</v>
      </c>
      <c r="M156" s="1">
        <f t="shared" si="69"/>
        <v>-805282.92336670181</v>
      </c>
      <c r="N156" s="1">
        <f t="shared" si="70"/>
        <v>-2833.6324552160168</v>
      </c>
      <c r="O156" s="1">
        <f t="shared" si="71"/>
        <v>63369070.816319801</v>
      </c>
      <c r="P156" s="1">
        <f t="shared" si="72"/>
        <v>83576.238145416239</v>
      </c>
      <c r="Q156">
        <f t="shared" si="60"/>
        <v>805282.92336670181</v>
      </c>
      <c r="R156">
        <f t="shared" si="61"/>
        <v>2833.6324552160168</v>
      </c>
    </row>
    <row r="157" spans="1:18" x14ac:dyDescent="0.25">
      <c r="A157" s="1">
        <v>124</v>
      </c>
      <c r="B157" s="17">
        <f t="shared" si="62"/>
        <v>15.5</v>
      </c>
      <c r="C157" s="1">
        <f t="shared" si="47"/>
        <v>0</v>
      </c>
      <c r="D157" s="1">
        <f t="shared" si="48"/>
        <v>0</v>
      </c>
      <c r="E157" s="1">
        <f t="shared" si="63"/>
        <v>-1745.199000000001</v>
      </c>
      <c r="F157" s="1">
        <f t="shared" si="64"/>
        <v>-5.8860000000000001</v>
      </c>
      <c r="G157" s="1">
        <f t="shared" si="65"/>
        <v>42741.55687499998</v>
      </c>
      <c r="H157" s="1">
        <f t="shared" si="66"/>
        <v>55.917000000000002</v>
      </c>
      <c r="I157" s="1">
        <f t="shared" si="53"/>
        <v>0</v>
      </c>
      <c r="J157" s="1">
        <f t="shared" si="54"/>
        <v>0</v>
      </c>
      <c r="K157" s="1">
        <f t="shared" si="67"/>
        <v>63053930.05795572</v>
      </c>
      <c r="L157" s="1">
        <f t="shared" si="68"/>
        <v>82490.832455216019</v>
      </c>
      <c r="M157" s="1">
        <f t="shared" si="69"/>
        <v>-840172.02297154965</v>
      </c>
      <c r="N157" s="1">
        <f t="shared" si="70"/>
        <v>-2833.6324552160168</v>
      </c>
      <c r="O157" s="1">
        <f t="shared" si="71"/>
        <v>63053930.05795572</v>
      </c>
      <c r="P157" s="1">
        <f t="shared" si="72"/>
        <v>82490.832455216019</v>
      </c>
      <c r="Q157">
        <f t="shared" si="60"/>
        <v>840172.02297154965</v>
      </c>
      <c r="R157">
        <f t="shared" si="61"/>
        <v>2833.6324552160168</v>
      </c>
    </row>
    <row r="158" spans="1:18" x14ac:dyDescent="0.25">
      <c r="A158" s="1">
        <v>125</v>
      </c>
      <c r="B158" s="17">
        <f t="shared" si="62"/>
        <v>15.625</v>
      </c>
      <c r="C158" s="1">
        <f t="shared" si="47"/>
        <v>0</v>
      </c>
      <c r="D158" s="1">
        <f t="shared" si="48"/>
        <v>0</v>
      </c>
      <c r="E158" s="1">
        <f t="shared" si="63"/>
        <v>-1817.6703750000001</v>
      </c>
      <c r="F158" s="1">
        <f t="shared" si="64"/>
        <v>-5.8860000000000001</v>
      </c>
      <c r="G158" s="1">
        <f t="shared" si="65"/>
        <v>42518.877539062487</v>
      </c>
      <c r="H158" s="1">
        <f t="shared" si="66"/>
        <v>55.181250000000006</v>
      </c>
      <c r="I158" s="1">
        <f t="shared" si="53"/>
        <v>0</v>
      </c>
      <c r="J158" s="1">
        <f t="shared" si="54"/>
        <v>0</v>
      </c>
      <c r="K158" s="1">
        <f t="shared" si="67"/>
        <v>62725425.242031068</v>
      </c>
      <c r="L158" s="1">
        <f t="shared" si="68"/>
        <v>81405.426765015829</v>
      </c>
      <c r="M158" s="1">
        <f t="shared" si="69"/>
        <v>-875061.12257639633</v>
      </c>
      <c r="N158" s="1">
        <f t="shared" si="70"/>
        <v>-2833.6324552160168</v>
      </c>
      <c r="O158" s="1">
        <f t="shared" si="71"/>
        <v>62725425.242031068</v>
      </c>
      <c r="P158" s="1">
        <f t="shared" si="72"/>
        <v>81405.426765015829</v>
      </c>
      <c r="Q158">
        <f t="shared" si="60"/>
        <v>875061.12257639633</v>
      </c>
      <c r="R158">
        <f t="shared" si="61"/>
        <v>2833.6324552160168</v>
      </c>
    </row>
    <row r="159" spans="1:18" x14ac:dyDescent="0.25">
      <c r="A159" s="1">
        <v>126</v>
      </c>
      <c r="B159" s="17">
        <f t="shared" si="62"/>
        <v>15.75</v>
      </c>
      <c r="C159" s="1">
        <f t="shared" si="47"/>
        <v>0</v>
      </c>
      <c r="D159" s="1">
        <f t="shared" si="48"/>
        <v>0</v>
      </c>
      <c r="E159" s="1">
        <f t="shared" si="63"/>
        <v>-1890.1417500000011</v>
      </c>
      <c r="F159" s="1">
        <f t="shared" si="64"/>
        <v>-5.8860000000000001</v>
      </c>
      <c r="G159" s="1">
        <f t="shared" si="65"/>
        <v>42287.139281249983</v>
      </c>
      <c r="H159" s="1">
        <f t="shared" si="66"/>
        <v>54.445500000000003</v>
      </c>
      <c r="I159" s="1">
        <f t="shared" si="53"/>
        <v>0</v>
      </c>
      <c r="J159" s="1">
        <f t="shared" si="54"/>
        <v>0</v>
      </c>
      <c r="K159" s="1">
        <f t="shared" si="67"/>
        <v>62383556.368545815</v>
      </c>
      <c r="L159" s="1">
        <f t="shared" si="68"/>
        <v>80320.021074815595</v>
      </c>
      <c r="M159" s="1">
        <f t="shared" si="69"/>
        <v>-909950.22218124394</v>
      </c>
      <c r="N159" s="1">
        <f t="shared" si="70"/>
        <v>-2833.6324552160168</v>
      </c>
      <c r="O159" s="1">
        <f t="shared" si="71"/>
        <v>62383556.368545815</v>
      </c>
      <c r="P159" s="1">
        <f t="shared" si="72"/>
        <v>80320.021074815595</v>
      </c>
      <c r="Q159">
        <f t="shared" si="60"/>
        <v>909950.22218124394</v>
      </c>
      <c r="R159">
        <f t="shared" si="61"/>
        <v>2833.6324552160168</v>
      </c>
    </row>
    <row r="160" spans="1:18" x14ac:dyDescent="0.25">
      <c r="A160" s="1">
        <v>127</v>
      </c>
      <c r="B160" s="17">
        <f t="shared" si="62"/>
        <v>15.875</v>
      </c>
      <c r="C160" s="1">
        <f t="shared" si="47"/>
        <v>0</v>
      </c>
      <c r="D160" s="1">
        <f t="shared" si="48"/>
        <v>0</v>
      </c>
      <c r="E160" s="1">
        <f t="shared" si="63"/>
        <v>-1962.6131250000003</v>
      </c>
      <c r="F160" s="1">
        <f t="shared" si="64"/>
        <v>-5.8860000000000001</v>
      </c>
      <c r="G160" s="1">
        <f t="shared" si="65"/>
        <v>42046.342101562484</v>
      </c>
      <c r="H160" s="1">
        <f t="shared" si="66"/>
        <v>53.709750000000007</v>
      </c>
      <c r="I160" s="1">
        <f t="shared" si="53"/>
        <v>0</v>
      </c>
      <c r="J160" s="1">
        <f t="shared" si="54"/>
        <v>0</v>
      </c>
      <c r="K160" s="1">
        <f t="shared" si="67"/>
        <v>62028323.437499978</v>
      </c>
      <c r="L160" s="1">
        <f t="shared" si="68"/>
        <v>79234.615384615405</v>
      </c>
      <c r="M160" s="1">
        <f t="shared" si="69"/>
        <v>-944839.32178609062</v>
      </c>
      <c r="N160" s="1">
        <f t="shared" si="70"/>
        <v>-2833.6324552160168</v>
      </c>
      <c r="O160" s="1">
        <f t="shared" si="71"/>
        <v>62028323.437499978</v>
      </c>
      <c r="P160" s="1">
        <f t="shared" si="72"/>
        <v>79234.615384615405</v>
      </c>
      <c r="Q160">
        <f t="shared" si="60"/>
        <v>944839.32178609062</v>
      </c>
      <c r="R160">
        <f t="shared" si="61"/>
        <v>2833.6324552160168</v>
      </c>
    </row>
    <row r="161" spans="1:18" x14ac:dyDescent="0.25">
      <c r="A161" s="1">
        <v>128</v>
      </c>
      <c r="B161" s="17">
        <f t="shared" si="62"/>
        <v>16</v>
      </c>
      <c r="C161" s="1">
        <f t="shared" ref="C161:C224" si="73">ax</f>
        <v>0</v>
      </c>
      <c r="D161" s="1">
        <f t="shared" ref="D161:D224" si="74">ax_0</f>
        <v>0</v>
      </c>
      <c r="E161" s="1">
        <f t="shared" si="63"/>
        <v>-2035.0845000000013</v>
      </c>
      <c r="F161" s="1">
        <f t="shared" si="64"/>
        <v>-5.8860000000000001</v>
      </c>
      <c r="G161" s="1">
        <f t="shared" si="65"/>
        <v>41796.48599999999</v>
      </c>
      <c r="H161" s="1">
        <f t="shared" si="66"/>
        <v>52.974000000000004</v>
      </c>
      <c r="I161" s="1">
        <f t="shared" ref="I161:I224" si="75">ax/cross_section_area</f>
        <v>0</v>
      </c>
      <c r="J161" s="1">
        <f t="shared" ref="J161:J224" si="76">ax_0/cross_section_area_0</f>
        <v>0</v>
      </c>
      <c r="K161" s="1">
        <f t="shared" si="67"/>
        <v>61659726.448893562</v>
      </c>
      <c r="L161" s="1">
        <f t="shared" si="68"/>
        <v>78149.209694415185</v>
      </c>
      <c r="M161" s="1">
        <f t="shared" si="69"/>
        <v>-979728.42139093846</v>
      </c>
      <c r="N161" s="1">
        <f t="shared" si="70"/>
        <v>-2833.6324552160168</v>
      </c>
      <c r="O161" s="1">
        <f t="shared" si="71"/>
        <v>61659726.448893562</v>
      </c>
      <c r="P161" s="1">
        <f t="shared" si="72"/>
        <v>78149.209694415185</v>
      </c>
      <c r="Q161">
        <f t="shared" si="60"/>
        <v>979728.42139093846</v>
      </c>
      <c r="R161">
        <f t="shared" si="61"/>
        <v>2833.6324552160168</v>
      </c>
    </row>
    <row r="162" spans="1:18" x14ac:dyDescent="0.25">
      <c r="A162" s="1">
        <v>129</v>
      </c>
      <c r="B162" s="17">
        <f t="shared" si="62"/>
        <v>16.125</v>
      </c>
      <c r="C162" s="1">
        <f t="shared" si="73"/>
        <v>0</v>
      </c>
      <c r="D162" s="1">
        <f t="shared" si="74"/>
        <v>0</v>
      </c>
      <c r="E162" s="1">
        <f t="shared" si="63"/>
        <v>-2107.5558750000005</v>
      </c>
      <c r="F162" s="1">
        <f t="shared" si="64"/>
        <v>-5.8860000000000001</v>
      </c>
      <c r="G162" s="1">
        <f t="shared" si="65"/>
        <v>41537.570976562485</v>
      </c>
      <c r="H162" s="1">
        <f t="shared" si="66"/>
        <v>52.238250000000001</v>
      </c>
      <c r="I162" s="1">
        <f t="shared" si="75"/>
        <v>0</v>
      </c>
      <c r="J162" s="1">
        <f t="shared" si="76"/>
        <v>0</v>
      </c>
      <c r="K162" s="1">
        <f t="shared" si="67"/>
        <v>61277765.402726538</v>
      </c>
      <c r="L162" s="1">
        <f t="shared" si="68"/>
        <v>77063.804004214966</v>
      </c>
      <c r="M162" s="1">
        <f t="shared" si="69"/>
        <v>-1014617.5209957854</v>
      </c>
      <c r="N162" s="1">
        <f t="shared" si="70"/>
        <v>-2833.6324552160168</v>
      </c>
      <c r="O162" s="1">
        <f t="shared" si="71"/>
        <v>61277765.402726538</v>
      </c>
      <c r="P162" s="1">
        <f t="shared" si="72"/>
        <v>77063.804004214966</v>
      </c>
      <c r="Q162">
        <f t="shared" ref="Q162:Q225" si="77">(0)/2+SQRT( ((0)/2)^2 + (M162)^2 )</f>
        <v>1014617.5209957854</v>
      </c>
      <c r="R162">
        <f t="shared" ref="R162:R225" si="78">(0)/2+SQRT( ((0)/2)^2 + (N162)^2 )</f>
        <v>2833.6324552160168</v>
      </c>
    </row>
    <row r="163" spans="1:18" x14ac:dyDescent="0.25">
      <c r="A163" s="1">
        <v>130</v>
      </c>
      <c r="B163" s="17">
        <f t="shared" si="62"/>
        <v>16.25</v>
      </c>
      <c r="C163" s="1">
        <f t="shared" si="73"/>
        <v>0</v>
      </c>
      <c r="D163" s="1">
        <f t="shared" si="74"/>
        <v>0</v>
      </c>
      <c r="E163" s="1">
        <f t="shared" si="63"/>
        <v>-2180.0272500000015</v>
      </c>
      <c r="F163" s="1">
        <f t="shared" si="64"/>
        <v>-5.8860000000000001</v>
      </c>
      <c r="G163" s="1">
        <f t="shared" si="65"/>
        <v>41269.597031249985</v>
      </c>
      <c r="H163" s="1">
        <f t="shared" si="66"/>
        <v>51.502500000000005</v>
      </c>
      <c r="I163" s="1">
        <f t="shared" si="75"/>
        <v>0</v>
      </c>
      <c r="J163" s="1">
        <f t="shared" si="76"/>
        <v>0</v>
      </c>
      <c r="K163" s="1">
        <f t="shared" si="67"/>
        <v>60882440.298998915</v>
      </c>
      <c r="L163" s="1">
        <f t="shared" si="68"/>
        <v>75978.398314014761</v>
      </c>
      <c r="M163" s="1">
        <f t="shared" si="69"/>
        <v>-1049506.6206006329</v>
      </c>
      <c r="N163" s="1">
        <f t="shared" si="70"/>
        <v>-2833.6324552160168</v>
      </c>
      <c r="O163" s="1">
        <f t="shared" si="71"/>
        <v>60882440.298998915</v>
      </c>
      <c r="P163" s="1">
        <f t="shared" si="72"/>
        <v>75978.398314014761</v>
      </c>
      <c r="Q163">
        <f t="shared" si="77"/>
        <v>1049506.6206006329</v>
      </c>
      <c r="R163">
        <f t="shared" si="78"/>
        <v>2833.6324552160168</v>
      </c>
    </row>
    <row r="164" spans="1:18" x14ac:dyDescent="0.25">
      <c r="A164" s="1">
        <v>131</v>
      </c>
      <c r="B164" s="17">
        <f t="shared" si="62"/>
        <v>16.375</v>
      </c>
      <c r="C164" s="1">
        <f t="shared" si="73"/>
        <v>0</v>
      </c>
      <c r="D164" s="1">
        <f t="shared" si="74"/>
        <v>0</v>
      </c>
      <c r="E164" s="1">
        <f t="shared" si="63"/>
        <v>-2252.4986250000006</v>
      </c>
      <c r="F164" s="1">
        <f t="shared" si="64"/>
        <v>-5.8860000000000001</v>
      </c>
      <c r="G164" s="1">
        <f t="shared" si="65"/>
        <v>40992.564164062489</v>
      </c>
      <c r="H164" s="1">
        <f t="shared" si="66"/>
        <v>50.766750000000009</v>
      </c>
      <c r="I164" s="1">
        <f t="shared" si="75"/>
        <v>0</v>
      </c>
      <c r="J164" s="1">
        <f t="shared" si="76"/>
        <v>0</v>
      </c>
      <c r="K164" s="1">
        <f t="shared" si="67"/>
        <v>60473751.137710735</v>
      </c>
      <c r="L164" s="1">
        <f t="shared" si="68"/>
        <v>74892.992623814556</v>
      </c>
      <c r="M164" s="1">
        <f t="shared" si="69"/>
        <v>-1084395.7202054798</v>
      </c>
      <c r="N164" s="1">
        <f t="shared" si="70"/>
        <v>-2833.6324552160168</v>
      </c>
      <c r="O164" s="1">
        <f t="shared" si="71"/>
        <v>60473751.137710735</v>
      </c>
      <c r="P164" s="1">
        <f t="shared" si="72"/>
        <v>74892.992623814556</v>
      </c>
      <c r="Q164">
        <f t="shared" si="77"/>
        <v>1084395.7202054798</v>
      </c>
      <c r="R164">
        <f t="shared" si="78"/>
        <v>2833.6324552160168</v>
      </c>
    </row>
    <row r="165" spans="1:18" x14ac:dyDescent="0.25">
      <c r="A165" s="1">
        <v>132</v>
      </c>
      <c r="B165" s="17">
        <f t="shared" si="62"/>
        <v>16.5</v>
      </c>
      <c r="C165" s="1">
        <f t="shared" si="73"/>
        <v>0</v>
      </c>
      <c r="D165" s="1">
        <f t="shared" si="74"/>
        <v>0</v>
      </c>
      <c r="E165" s="1">
        <f t="shared" si="63"/>
        <v>-2324.9699999999998</v>
      </c>
      <c r="F165" s="1">
        <f t="shared" si="64"/>
        <v>-5.8860000000000001</v>
      </c>
      <c r="G165" s="1">
        <f t="shared" si="65"/>
        <v>40706.472374999998</v>
      </c>
      <c r="H165" s="1">
        <f t="shared" si="66"/>
        <v>50.031000000000006</v>
      </c>
      <c r="I165" s="1">
        <f t="shared" si="75"/>
        <v>0</v>
      </c>
      <c r="J165" s="1">
        <f t="shared" si="76"/>
        <v>0</v>
      </c>
      <c r="K165" s="1">
        <f t="shared" si="67"/>
        <v>60051697.918861963</v>
      </c>
      <c r="L165" s="1">
        <f t="shared" si="68"/>
        <v>73807.586933614337</v>
      </c>
      <c r="M165" s="1">
        <f t="shared" si="69"/>
        <v>-1119284.8198103264</v>
      </c>
      <c r="N165" s="1">
        <f t="shared" si="70"/>
        <v>-2833.6324552160168</v>
      </c>
      <c r="O165" s="1">
        <f t="shared" si="71"/>
        <v>60051697.918861963</v>
      </c>
      <c r="P165" s="1">
        <f t="shared" si="72"/>
        <v>73807.586933614337</v>
      </c>
      <c r="Q165">
        <f t="shared" si="77"/>
        <v>1119284.8198103264</v>
      </c>
      <c r="R165">
        <f t="shared" si="78"/>
        <v>2833.6324552160168</v>
      </c>
    </row>
    <row r="166" spans="1:18" x14ac:dyDescent="0.25">
      <c r="A166" s="1">
        <v>133</v>
      </c>
      <c r="B166" s="17">
        <f t="shared" si="62"/>
        <v>16.625</v>
      </c>
      <c r="C166" s="1">
        <f t="shared" si="73"/>
        <v>0</v>
      </c>
      <c r="D166" s="1">
        <f t="shared" si="74"/>
        <v>0</v>
      </c>
      <c r="E166" s="1">
        <f t="shared" si="63"/>
        <v>-2397.4413750000008</v>
      </c>
      <c r="F166" s="1">
        <f t="shared" si="64"/>
        <v>-5.8860000000000001</v>
      </c>
      <c r="G166" s="1">
        <f t="shared" si="65"/>
        <v>40411.321664062489</v>
      </c>
      <c r="H166" s="1">
        <f t="shared" si="66"/>
        <v>49.29525000000001</v>
      </c>
      <c r="I166" s="1">
        <f t="shared" si="75"/>
        <v>0</v>
      </c>
      <c r="J166" s="1">
        <f t="shared" si="76"/>
        <v>0</v>
      </c>
      <c r="K166" s="1">
        <f t="shared" si="67"/>
        <v>59616280.642452568</v>
      </c>
      <c r="L166" s="1">
        <f t="shared" si="68"/>
        <v>72722.181243414132</v>
      </c>
      <c r="M166" s="1">
        <f t="shared" si="69"/>
        <v>-1154173.9194151743</v>
      </c>
      <c r="N166" s="1">
        <f t="shared" si="70"/>
        <v>-2833.6324552160168</v>
      </c>
      <c r="O166" s="1">
        <f t="shared" si="71"/>
        <v>59616280.642452568</v>
      </c>
      <c r="P166" s="1">
        <f t="shared" si="72"/>
        <v>72722.181243414132</v>
      </c>
      <c r="Q166">
        <f t="shared" si="77"/>
        <v>1154173.9194151743</v>
      </c>
      <c r="R166">
        <f t="shared" si="78"/>
        <v>2833.6324552160168</v>
      </c>
    </row>
    <row r="167" spans="1:18" x14ac:dyDescent="0.25">
      <c r="A167" s="1">
        <v>134</v>
      </c>
      <c r="B167" s="17">
        <f t="shared" si="62"/>
        <v>16.75</v>
      </c>
      <c r="C167" s="1">
        <f t="shared" si="73"/>
        <v>0</v>
      </c>
      <c r="D167" s="1">
        <f t="shared" si="74"/>
        <v>0</v>
      </c>
      <c r="E167" s="1">
        <f t="shared" si="63"/>
        <v>-2469.9127500000018</v>
      </c>
      <c r="F167" s="1">
        <f t="shared" si="64"/>
        <v>-5.8860000000000001</v>
      </c>
      <c r="G167" s="1">
        <f t="shared" si="65"/>
        <v>40107.112031249977</v>
      </c>
      <c r="H167" s="1">
        <f t="shared" si="66"/>
        <v>48.5595</v>
      </c>
      <c r="I167" s="1">
        <f t="shared" si="75"/>
        <v>0</v>
      </c>
      <c r="J167" s="1">
        <f t="shared" si="76"/>
        <v>0</v>
      </c>
      <c r="K167" s="1">
        <f t="shared" si="67"/>
        <v>59167499.30848258</v>
      </c>
      <c r="L167" s="1">
        <f t="shared" si="68"/>
        <v>71636.775553213913</v>
      </c>
      <c r="M167" s="1">
        <f t="shared" si="69"/>
        <v>-1189063.0190200219</v>
      </c>
      <c r="N167" s="1">
        <f t="shared" si="70"/>
        <v>-2833.6324552160168</v>
      </c>
      <c r="O167" s="1">
        <f t="shared" si="71"/>
        <v>59167499.30848258</v>
      </c>
      <c r="P167" s="1">
        <f t="shared" si="72"/>
        <v>71636.775553213913</v>
      </c>
      <c r="Q167">
        <f t="shared" si="77"/>
        <v>1189063.0190200219</v>
      </c>
      <c r="R167">
        <f t="shared" si="78"/>
        <v>2833.6324552160168</v>
      </c>
    </row>
    <row r="168" spans="1:18" x14ac:dyDescent="0.25">
      <c r="A168" s="1">
        <v>135</v>
      </c>
      <c r="B168" s="17">
        <f t="shared" si="62"/>
        <v>16.875</v>
      </c>
      <c r="C168" s="1">
        <f t="shared" si="73"/>
        <v>0</v>
      </c>
      <c r="D168" s="1">
        <f t="shared" si="74"/>
        <v>0</v>
      </c>
      <c r="E168" s="1">
        <f t="shared" si="63"/>
        <v>-2542.3841250000009</v>
      </c>
      <c r="F168" s="1">
        <f t="shared" si="64"/>
        <v>-5.8860000000000001</v>
      </c>
      <c r="G168" s="1">
        <f t="shared" si="65"/>
        <v>39793.843476562484</v>
      </c>
      <c r="H168" s="1">
        <f t="shared" si="66"/>
        <v>47.823750000000004</v>
      </c>
      <c r="I168" s="1">
        <f t="shared" si="75"/>
        <v>0</v>
      </c>
      <c r="J168" s="1">
        <f t="shared" si="76"/>
        <v>0</v>
      </c>
      <c r="K168" s="1">
        <f t="shared" si="67"/>
        <v>58705353.916952036</v>
      </c>
      <c r="L168" s="1">
        <f t="shared" si="68"/>
        <v>70551.369863013708</v>
      </c>
      <c r="M168" s="1">
        <f t="shared" si="69"/>
        <v>-1223952.1186248686</v>
      </c>
      <c r="N168" s="1">
        <f t="shared" si="70"/>
        <v>-2833.6324552160168</v>
      </c>
      <c r="O168" s="1">
        <f t="shared" si="71"/>
        <v>58705353.916952036</v>
      </c>
      <c r="P168" s="1">
        <f t="shared" si="72"/>
        <v>70551.369863013708</v>
      </c>
      <c r="Q168">
        <f t="shared" si="77"/>
        <v>1223952.1186248686</v>
      </c>
      <c r="R168">
        <f t="shared" si="78"/>
        <v>2833.6324552160168</v>
      </c>
    </row>
    <row r="169" spans="1:18" x14ac:dyDescent="0.25">
      <c r="A169" s="1">
        <v>136</v>
      </c>
      <c r="B169" s="17">
        <f t="shared" si="62"/>
        <v>17</v>
      </c>
      <c r="C169" s="1">
        <f t="shared" si="73"/>
        <v>0</v>
      </c>
      <c r="D169" s="1">
        <f t="shared" si="74"/>
        <v>0</v>
      </c>
      <c r="E169" s="1">
        <f t="shared" si="63"/>
        <v>-2614.8555000000019</v>
      </c>
      <c r="F169" s="1">
        <f t="shared" si="64"/>
        <v>-5.8860000000000001</v>
      </c>
      <c r="G169" s="1">
        <f t="shared" si="65"/>
        <v>39471.515999999981</v>
      </c>
      <c r="H169" s="1">
        <f t="shared" si="66"/>
        <v>47.088000000000008</v>
      </c>
      <c r="I169" s="1">
        <f t="shared" si="75"/>
        <v>0</v>
      </c>
      <c r="J169" s="1">
        <f t="shared" si="76"/>
        <v>0</v>
      </c>
      <c r="K169" s="1">
        <f t="shared" si="67"/>
        <v>58229844.467860878</v>
      </c>
      <c r="L169" s="1">
        <f t="shared" si="68"/>
        <v>69465.964172813503</v>
      </c>
      <c r="M169" s="1">
        <f t="shared" si="69"/>
        <v>-1258841.2182297164</v>
      </c>
      <c r="N169" s="1">
        <f t="shared" si="70"/>
        <v>-2833.6324552160168</v>
      </c>
      <c r="O169" s="1">
        <f t="shared" si="71"/>
        <v>58229844.467860878</v>
      </c>
      <c r="P169" s="1">
        <f t="shared" si="72"/>
        <v>69465.964172813503</v>
      </c>
      <c r="Q169">
        <f t="shared" si="77"/>
        <v>1258841.2182297164</v>
      </c>
      <c r="R169">
        <f t="shared" si="78"/>
        <v>2833.6324552160168</v>
      </c>
    </row>
    <row r="170" spans="1:18" x14ac:dyDescent="0.25">
      <c r="A170" s="1">
        <v>137</v>
      </c>
      <c r="B170" s="17">
        <f t="shared" si="62"/>
        <v>17.125</v>
      </c>
      <c r="C170" s="1">
        <f t="shared" si="73"/>
        <v>0</v>
      </c>
      <c r="D170" s="1">
        <f t="shared" si="74"/>
        <v>0</v>
      </c>
      <c r="E170" s="1">
        <f t="shared" si="63"/>
        <v>-2687.3268750000011</v>
      </c>
      <c r="F170" s="1">
        <f t="shared" si="64"/>
        <v>-5.8860000000000001</v>
      </c>
      <c r="G170" s="1">
        <f t="shared" si="65"/>
        <v>39140.129601562498</v>
      </c>
      <c r="H170" s="1">
        <f t="shared" si="66"/>
        <v>46.352250000000012</v>
      </c>
      <c r="I170" s="1">
        <f t="shared" si="75"/>
        <v>0</v>
      </c>
      <c r="J170" s="1">
        <f t="shared" si="76"/>
        <v>0</v>
      </c>
      <c r="K170" s="1">
        <f t="shared" si="67"/>
        <v>57740970.961209163</v>
      </c>
      <c r="L170" s="1">
        <f t="shared" si="68"/>
        <v>68380.558482613298</v>
      </c>
      <c r="M170" s="1">
        <f t="shared" si="69"/>
        <v>-1293730.3178345631</v>
      </c>
      <c r="N170" s="1">
        <f t="shared" si="70"/>
        <v>-2833.6324552160168</v>
      </c>
      <c r="O170" s="1">
        <f t="shared" si="71"/>
        <v>57740970.961209163</v>
      </c>
      <c r="P170" s="1">
        <f t="shared" si="72"/>
        <v>68380.558482613298</v>
      </c>
      <c r="Q170">
        <f t="shared" si="77"/>
        <v>1293730.3178345631</v>
      </c>
      <c r="R170">
        <f t="shared" si="78"/>
        <v>2833.6324552160168</v>
      </c>
    </row>
    <row r="171" spans="1:18" x14ac:dyDescent="0.25">
      <c r="A171" s="1">
        <v>138</v>
      </c>
      <c r="B171" s="17">
        <f t="shared" si="62"/>
        <v>17.25</v>
      </c>
      <c r="C171" s="1">
        <f t="shared" si="73"/>
        <v>0</v>
      </c>
      <c r="D171" s="1">
        <f t="shared" si="74"/>
        <v>0</v>
      </c>
      <c r="E171" s="1">
        <f t="shared" si="63"/>
        <v>-2759.7982500000003</v>
      </c>
      <c r="F171" s="1">
        <f t="shared" si="64"/>
        <v>-5.8860000000000001</v>
      </c>
      <c r="G171" s="1">
        <f t="shared" si="65"/>
        <v>38799.684281249974</v>
      </c>
      <c r="H171" s="1">
        <f t="shared" si="66"/>
        <v>45.616500000000002</v>
      </c>
      <c r="I171" s="1">
        <f t="shared" si="75"/>
        <v>0</v>
      </c>
      <c r="J171" s="1">
        <f t="shared" si="76"/>
        <v>0</v>
      </c>
      <c r="K171" s="1">
        <f t="shared" si="67"/>
        <v>57238733.396996804</v>
      </c>
      <c r="L171" s="1">
        <f t="shared" si="68"/>
        <v>67295.152792413079</v>
      </c>
      <c r="M171" s="1">
        <f t="shared" si="69"/>
        <v>-1328619.41743941</v>
      </c>
      <c r="N171" s="1">
        <f t="shared" si="70"/>
        <v>-2833.6324552160168</v>
      </c>
      <c r="O171" s="1">
        <f t="shared" si="71"/>
        <v>57238733.396996804</v>
      </c>
      <c r="P171" s="1">
        <f t="shared" si="72"/>
        <v>67295.152792413079</v>
      </c>
      <c r="Q171">
        <f t="shared" si="77"/>
        <v>1328619.41743941</v>
      </c>
      <c r="R171">
        <f t="shared" si="78"/>
        <v>2833.6324552160168</v>
      </c>
    </row>
    <row r="172" spans="1:18" x14ac:dyDescent="0.25">
      <c r="A172" s="1">
        <v>139</v>
      </c>
      <c r="B172" s="17">
        <f t="shared" si="62"/>
        <v>17.375</v>
      </c>
      <c r="C172" s="1">
        <f t="shared" si="73"/>
        <v>0</v>
      </c>
      <c r="D172" s="1">
        <f t="shared" si="74"/>
        <v>0</v>
      </c>
      <c r="E172" s="1">
        <f t="shared" si="63"/>
        <v>-2832.2696249999995</v>
      </c>
      <c r="F172" s="1">
        <f t="shared" si="64"/>
        <v>-5.8860000000000001</v>
      </c>
      <c r="G172" s="1">
        <f t="shared" si="65"/>
        <v>38450.180039062485</v>
      </c>
      <c r="H172" s="1">
        <f t="shared" si="66"/>
        <v>44.880750000000006</v>
      </c>
      <c r="I172" s="1">
        <f t="shared" si="75"/>
        <v>0</v>
      </c>
      <c r="J172" s="1">
        <f t="shared" si="76"/>
        <v>0</v>
      </c>
      <c r="K172" s="1">
        <f t="shared" si="67"/>
        <v>56723131.775223896</v>
      </c>
      <c r="L172" s="1">
        <f t="shared" si="68"/>
        <v>66209.747102212859</v>
      </c>
      <c r="M172" s="1">
        <f t="shared" si="69"/>
        <v>-1363508.5170442567</v>
      </c>
      <c r="N172" s="1">
        <f t="shared" si="70"/>
        <v>-2833.6324552160168</v>
      </c>
      <c r="O172" s="1">
        <f t="shared" si="71"/>
        <v>56723131.775223896</v>
      </c>
      <c r="P172" s="1">
        <f t="shared" si="72"/>
        <v>66209.747102212859</v>
      </c>
      <c r="Q172">
        <f t="shared" si="77"/>
        <v>1363508.5170442567</v>
      </c>
      <c r="R172">
        <f t="shared" si="78"/>
        <v>2833.6324552160168</v>
      </c>
    </row>
    <row r="173" spans="1:18" x14ac:dyDescent="0.25">
      <c r="A173" s="1">
        <v>140</v>
      </c>
      <c r="B173" s="17">
        <f t="shared" si="62"/>
        <v>17.5</v>
      </c>
      <c r="C173" s="1">
        <f t="shared" si="73"/>
        <v>0</v>
      </c>
      <c r="D173" s="1">
        <f t="shared" si="74"/>
        <v>0</v>
      </c>
      <c r="E173" s="1">
        <f t="shared" si="63"/>
        <v>-2904.7410000000004</v>
      </c>
      <c r="F173" s="1">
        <f t="shared" si="64"/>
        <v>-5.8860000000000001</v>
      </c>
      <c r="G173" s="1">
        <f t="shared" si="65"/>
        <v>38091.616874999985</v>
      </c>
      <c r="H173" s="1">
        <f t="shared" si="66"/>
        <v>44.144999999999996</v>
      </c>
      <c r="I173" s="1">
        <f t="shared" si="75"/>
        <v>0</v>
      </c>
      <c r="J173" s="1">
        <f t="shared" si="76"/>
        <v>0</v>
      </c>
      <c r="K173" s="1">
        <f t="shared" si="67"/>
        <v>56194166.095890395</v>
      </c>
      <c r="L173" s="1">
        <f t="shared" si="68"/>
        <v>65124.341412012647</v>
      </c>
      <c r="M173" s="1">
        <f t="shared" si="69"/>
        <v>-1398397.6166491045</v>
      </c>
      <c r="N173" s="1">
        <f t="shared" si="70"/>
        <v>-2833.6324552160168</v>
      </c>
      <c r="O173" s="1">
        <f t="shared" si="71"/>
        <v>56194166.095890395</v>
      </c>
      <c r="P173" s="1">
        <f t="shared" si="72"/>
        <v>65124.341412012647</v>
      </c>
      <c r="Q173">
        <f t="shared" si="77"/>
        <v>1398397.6166491045</v>
      </c>
      <c r="R173">
        <f t="shared" si="78"/>
        <v>2833.6324552160168</v>
      </c>
    </row>
    <row r="174" spans="1:18" x14ac:dyDescent="0.25">
      <c r="A174" s="1">
        <v>141</v>
      </c>
      <c r="B174" s="17">
        <f t="shared" si="62"/>
        <v>17.625</v>
      </c>
      <c r="C174" s="1">
        <f t="shared" si="73"/>
        <v>0</v>
      </c>
      <c r="D174" s="1">
        <f t="shared" si="74"/>
        <v>0</v>
      </c>
      <c r="E174" s="1">
        <f t="shared" si="63"/>
        <v>-2977.2123750000014</v>
      </c>
      <c r="F174" s="1">
        <f t="shared" si="64"/>
        <v>-5.8860000000000001</v>
      </c>
      <c r="G174" s="1">
        <f t="shared" si="65"/>
        <v>37723.994789062475</v>
      </c>
      <c r="H174" s="1">
        <f t="shared" si="66"/>
        <v>43.409250000000014</v>
      </c>
      <c r="I174" s="1">
        <f t="shared" si="75"/>
        <v>0</v>
      </c>
      <c r="J174" s="1">
        <f t="shared" si="76"/>
        <v>0</v>
      </c>
      <c r="K174" s="1">
        <f t="shared" si="67"/>
        <v>55651836.358996272</v>
      </c>
      <c r="L174" s="1">
        <f t="shared" si="68"/>
        <v>64038.935721812457</v>
      </c>
      <c r="M174" s="1">
        <f t="shared" si="69"/>
        <v>-1433286.7162539524</v>
      </c>
      <c r="N174" s="1">
        <f t="shared" si="70"/>
        <v>-2833.6324552160168</v>
      </c>
      <c r="O174" s="1">
        <f t="shared" si="71"/>
        <v>55651836.358996272</v>
      </c>
      <c r="P174" s="1">
        <f t="shared" si="72"/>
        <v>64038.935721812457</v>
      </c>
      <c r="Q174">
        <f t="shared" si="77"/>
        <v>1433286.7162539524</v>
      </c>
      <c r="R174">
        <f t="shared" si="78"/>
        <v>2833.6324552160168</v>
      </c>
    </row>
    <row r="175" spans="1:18" x14ac:dyDescent="0.25">
      <c r="A175" s="1">
        <v>142</v>
      </c>
      <c r="B175" s="17">
        <f t="shared" si="62"/>
        <v>17.75</v>
      </c>
      <c r="C175" s="1">
        <f t="shared" si="73"/>
        <v>0</v>
      </c>
      <c r="D175" s="1">
        <f t="shared" si="74"/>
        <v>0</v>
      </c>
      <c r="E175" s="1">
        <f t="shared" si="63"/>
        <v>-3049.6837500000024</v>
      </c>
      <c r="F175" s="1">
        <f t="shared" si="64"/>
        <v>-5.8860000000000001</v>
      </c>
      <c r="G175" s="1">
        <f t="shared" si="65"/>
        <v>37347.313781249999</v>
      </c>
      <c r="H175" s="1">
        <f t="shared" si="66"/>
        <v>42.673500000000004</v>
      </c>
      <c r="I175" s="1">
        <f t="shared" si="75"/>
        <v>0</v>
      </c>
      <c r="J175" s="1">
        <f t="shared" si="76"/>
        <v>0</v>
      </c>
      <c r="K175" s="1">
        <f t="shared" si="67"/>
        <v>55096142.56454163</v>
      </c>
      <c r="L175" s="1">
        <f t="shared" si="68"/>
        <v>62953.530031612238</v>
      </c>
      <c r="M175" s="1">
        <f t="shared" si="69"/>
        <v>-1468175.8158587997</v>
      </c>
      <c r="N175" s="1">
        <f t="shared" si="70"/>
        <v>-2833.6324552160168</v>
      </c>
      <c r="O175" s="1">
        <f t="shared" si="71"/>
        <v>55096142.56454163</v>
      </c>
      <c r="P175" s="1">
        <f t="shared" si="72"/>
        <v>62953.530031612238</v>
      </c>
      <c r="Q175">
        <f t="shared" si="77"/>
        <v>1468175.8158587997</v>
      </c>
      <c r="R175">
        <f t="shared" si="78"/>
        <v>2833.6324552160168</v>
      </c>
    </row>
    <row r="176" spans="1:18" x14ac:dyDescent="0.25">
      <c r="A176" s="1">
        <v>143</v>
      </c>
      <c r="B176" s="17">
        <f t="shared" si="62"/>
        <v>17.875</v>
      </c>
      <c r="C176" s="1">
        <f t="shared" si="73"/>
        <v>0</v>
      </c>
      <c r="D176" s="1">
        <f t="shared" si="74"/>
        <v>0</v>
      </c>
      <c r="E176" s="1">
        <f t="shared" si="63"/>
        <v>-3122.1551250000016</v>
      </c>
      <c r="F176" s="1">
        <f t="shared" si="64"/>
        <v>-5.8860000000000001</v>
      </c>
      <c r="G176" s="1">
        <f t="shared" si="65"/>
        <v>36961.573851562483</v>
      </c>
      <c r="H176" s="1">
        <f t="shared" si="66"/>
        <v>41.937750000000008</v>
      </c>
      <c r="I176" s="1">
        <f t="shared" si="75"/>
        <v>0</v>
      </c>
      <c r="J176" s="1">
        <f t="shared" si="76"/>
        <v>0</v>
      </c>
      <c r="K176" s="1">
        <f t="shared" si="67"/>
        <v>54527084.712526314</v>
      </c>
      <c r="L176" s="1">
        <f t="shared" si="68"/>
        <v>61868.124341412025</v>
      </c>
      <c r="M176" s="1">
        <f t="shared" si="69"/>
        <v>-1503064.9154636469</v>
      </c>
      <c r="N176" s="1">
        <f t="shared" si="70"/>
        <v>-2833.6324552160168</v>
      </c>
      <c r="O176" s="1">
        <f t="shared" si="71"/>
        <v>54527084.712526314</v>
      </c>
      <c r="P176" s="1">
        <f t="shared" si="72"/>
        <v>61868.124341412025</v>
      </c>
      <c r="Q176">
        <f t="shared" si="77"/>
        <v>1503064.9154636469</v>
      </c>
      <c r="R176">
        <f t="shared" si="78"/>
        <v>2833.6324552160168</v>
      </c>
    </row>
    <row r="177" spans="1:18" x14ac:dyDescent="0.25">
      <c r="A177" s="1">
        <v>144</v>
      </c>
      <c r="B177" s="17">
        <f t="shared" si="62"/>
        <v>18</v>
      </c>
      <c r="C177" s="1">
        <f t="shared" si="73"/>
        <v>0</v>
      </c>
      <c r="D177" s="1">
        <f t="shared" si="74"/>
        <v>0</v>
      </c>
      <c r="E177" s="1">
        <f t="shared" si="63"/>
        <v>-3194.6265000000008</v>
      </c>
      <c r="F177" s="1">
        <f t="shared" si="64"/>
        <v>-5.8860000000000001</v>
      </c>
      <c r="G177" s="1">
        <f t="shared" si="65"/>
        <v>36566.774999999987</v>
      </c>
      <c r="H177" s="1">
        <f t="shared" si="66"/>
        <v>41.202000000000005</v>
      </c>
      <c r="I177" s="1">
        <f t="shared" si="75"/>
        <v>0</v>
      </c>
      <c r="J177" s="1">
        <f t="shared" si="76"/>
        <v>0</v>
      </c>
      <c r="K177" s="1">
        <f t="shared" si="67"/>
        <v>53944662.802950464</v>
      </c>
      <c r="L177" s="1">
        <f t="shared" si="68"/>
        <v>60782.718651211813</v>
      </c>
      <c r="M177" s="1">
        <f t="shared" si="69"/>
        <v>-1537954.0150684933</v>
      </c>
      <c r="N177" s="1">
        <f t="shared" si="70"/>
        <v>-2833.6324552160168</v>
      </c>
      <c r="O177" s="1">
        <f t="shared" si="71"/>
        <v>53944662.802950464</v>
      </c>
      <c r="P177" s="1">
        <f t="shared" si="72"/>
        <v>60782.718651211813</v>
      </c>
      <c r="Q177">
        <f t="shared" si="77"/>
        <v>1537954.0150684933</v>
      </c>
      <c r="R177">
        <f t="shared" si="78"/>
        <v>2833.6324552160168</v>
      </c>
    </row>
    <row r="178" spans="1:18" x14ac:dyDescent="0.25">
      <c r="A178" s="1">
        <v>145</v>
      </c>
      <c r="B178" s="17">
        <f t="shared" si="62"/>
        <v>18.125</v>
      </c>
      <c r="C178" s="1">
        <f t="shared" si="73"/>
        <v>0</v>
      </c>
      <c r="D178" s="1">
        <f t="shared" si="74"/>
        <v>0</v>
      </c>
      <c r="E178" s="1">
        <f t="shared" si="63"/>
        <v>-3267.0978749999999</v>
      </c>
      <c r="F178" s="1">
        <f t="shared" si="64"/>
        <v>-5.8860000000000001</v>
      </c>
      <c r="G178" s="1">
        <f t="shared" si="65"/>
        <v>36162.91722656248</v>
      </c>
      <c r="H178" s="1">
        <f t="shared" si="66"/>
        <v>40.466250000000002</v>
      </c>
      <c r="I178" s="1">
        <f t="shared" si="75"/>
        <v>0</v>
      </c>
      <c r="J178" s="1">
        <f t="shared" si="76"/>
        <v>0</v>
      </c>
      <c r="K178" s="1">
        <f t="shared" si="67"/>
        <v>53348876.835813984</v>
      </c>
      <c r="L178" s="1">
        <f t="shared" si="68"/>
        <v>59697.312961011594</v>
      </c>
      <c r="M178" s="1">
        <f t="shared" si="69"/>
        <v>-1572843.1146733402</v>
      </c>
      <c r="N178" s="1">
        <f t="shared" si="70"/>
        <v>-2833.6324552160168</v>
      </c>
      <c r="O178" s="1">
        <f t="shared" si="71"/>
        <v>53348876.835813984</v>
      </c>
      <c r="P178" s="1">
        <f t="shared" si="72"/>
        <v>59697.312961011594</v>
      </c>
      <c r="Q178">
        <f t="shared" si="77"/>
        <v>1572843.1146733402</v>
      </c>
      <c r="R178">
        <f t="shared" si="78"/>
        <v>2833.6324552160168</v>
      </c>
    </row>
    <row r="179" spans="1:18" x14ac:dyDescent="0.25">
      <c r="A179" s="1">
        <v>146</v>
      </c>
      <c r="B179" s="17">
        <f t="shared" si="62"/>
        <v>18.25</v>
      </c>
      <c r="C179" s="1">
        <f t="shared" si="73"/>
        <v>0</v>
      </c>
      <c r="D179" s="1">
        <f t="shared" si="74"/>
        <v>0</v>
      </c>
      <c r="E179" s="1">
        <f t="shared" si="63"/>
        <v>-3339.5692500000009</v>
      </c>
      <c r="F179" s="1">
        <f t="shared" si="64"/>
        <v>-5.8860000000000001</v>
      </c>
      <c r="G179" s="1">
        <f t="shared" si="65"/>
        <v>35750.000531249992</v>
      </c>
      <c r="H179" s="1">
        <f t="shared" si="66"/>
        <v>39.730500000000013</v>
      </c>
      <c r="I179" s="1">
        <f t="shared" si="75"/>
        <v>0</v>
      </c>
      <c r="J179" s="1">
        <f t="shared" si="76"/>
        <v>0</v>
      </c>
      <c r="K179" s="1">
        <f t="shared" si="67"/>
        <v>52739726.811116949</v>
      </c>
      <c r="L179" s="1">
        <f t="shared" si="68"/>
        <v>58611.907270811404</v>
      </c>
      <c r="M179" s="1">
        <f t="shared" si="69"/>
        <v>-1607732.2142781881</v>
      </c>
      <c r="N179" s="1">
        <f t="shared" si="70"/>
        <v>-2833.6324552160168</v>
      </c>
      <c r="O179" s="1">
        <f t="shared" si="71"/>
        <v>52739726.811116949</v>
      </c>
      <c r="P179" s="1">
        <f t="shared" si="72"/>
        <v>58611.907270811404</v>
      </c>
      <c r="Q179">
        <f t="shared" si="77"/>
        <v>1607732.2142781881</v>
      </c>
      <c r="R179">
        <f t="shared" si="78"/>
        <v>2833.6324552160168</v>
      </c>
    </row>
    <row r="180" spans="1:18" x14ac:dyDescent="0.25">
      <c r="A180" s="1">
        <v>147</v>
      </c>
      <c r="B180" s="17">
        <f t="shared" si="62"/>
        <v>18.375</v>
      </c>
      <c r="C180" s="1">
        <f t="shared" si="73"/>
        <v>0</v>
      </c>
      <c r="D180" s="1">
        <f t="shared" si="74"/>
        <v>0</v>
      </c>
      <c r="E180" s="1">
        <f t="shared" si="63"/>
        <v>-3412.0406250000019</v>
      </c>
      <c r="F180" s="1">
        <f t="shared" si="64"/>
        <v>-5.8860000000000001</v>
      </c>
      <c r="G180" s="1">
        <f t="shared" si="65"/>
        <v>35328.024914062466</v>
      </c>
      <c r="H180" s="1">
        <f t="shared" si="66"/>
        <v>38.99475000000001</v>
      </c>
      <c r="I180" s="1">
        <f t="shared" si="75"/>
        <v>0</v>
      </c>
      <c r="J180" s="1">
        <f t="shared" si="76"/>
        <v>0</v>
      </c>
      <c r="K180" s="1">
        <f t="shared" si="67"/>
        <v>52117212.728859276</v>
      </c>
      <c r="L180" s="1">
        <f t="shared" si="68"/>
        <v>57526.501580611184</v>
      </c>
      <c r="M180" s="1">
        <f t="shared" si="69"/>
        <v>-1642621.3138830357</v>
      </c>
      <c r="N180" s="1">
        <f t="shared" si="70"/>
        <v>-2833.6324552160168</v>
      </c>
      <c r="O180" s="1">
        <f t="shared" si="71"/>
        <v>52117212.728859276</v>
      </c>
      <c r="P180" s="1">
        <f t="shared" si="72"/>
        <v>57526.501580611184</v>
      </c>
      <c r="Q180">
        <f t="shared" si="77"/>
        <v>1642621.3138830357</v>
      </c>
      <c r="R180">
        <f t="shared" si="78"/>
        <v>2833.6324552160168</v>
      </c>
    </row>
    <row r="181" spans="1:18" x14ac:dyDescent="0.25">
      <c r="A181" s="1">
        <v>148</v>
      </c>
      <c r="B181" s="17">
        <f t="shared" si="62"/>
        <v>18.5</v>
      </c>
      <c r="C181" s="1">
        <f t="shared" si="73"/>
        <v>0</v>
      </c>
      <c r="D181" s="1">
        <f t="shared" si="74"/>
        <v>0</v>
      </c>
      <c r="E181" s="1">
        <f t="shared" si="63"/>
        <v>-3484.5120000000029</v>
      </c>
      <c r="F181" s="1">
        <f t="shared" si="64"/>
        <v>-5.8860000000000001</v>
      </c>
      <c r="G181" s="1">
        <f t="shared" si="65"/>
        <v>34896.990374999987</v>
      </c>
      <c r="H181" s="1">
        <f t="shared" si="66"/>
        <v>38.259000000000007</v>
      </c>
      <c r="I181" s="1">
        <f t="shared" si="75"/>
        <v>0</v>
      </c>
      <c r="J181" s="1">
        <f t="shared" si="76"/>
        <v>0</v>
      </c>
      <c r="K181" s="1">
        <f t="shared" si="67"/>
        <v>51481334.589041077</v>
      </c>
      <c r="L181" s="1">
        <f t="shared" si="68"/>
        <v>56441.095890410972</v>
      </c>
      <c r="M181" s="1">
        <f t="shared" si="69"/>
        <v>-1677510.4134878835</v>
      </c>
      <c r="N181" s="1">
        <f t="shared" si="70"/>
        <v>-2833.6324552160168</v>
      </c>
      <c r="O181" s="1">
        <f t="shared" si="71"/>
        <v>51481334.589041077</v>
      </c>
      <c r="P181" s="1">
        <f t="shared" si="72"/>
        <v>56441.095890410972</v>
      </c>
      <c r="Q181">
        <f t="shared" si="77"/>
        <v>1677510.4134878835</v>
      </c>
      <c r="R181">
        <f t="shared" si="78"/>
        <v>2833.6324552160168</v>
      </c>
    </row>
    <row r="182" spans="1:18" x14ac:dyDescent="0.25">
      <c r="A182" s="1">
        <v>149</v>
      </c>
      <c r="B182" s="17">
        <f t="shared" si="62"/>
        <v>18.625</v>
      </c>
      <c r="C182" s="1">
        <f t="shared" si="73"/>
        <v>0</v>
      </c>
      <c r="D182" s="1">
        <f t="shared" si="74"/>
        <v>0</v>
      </c>
      <c r="E182" s="1">
        <f t="shared" si="63"/>
        <v>-3556.9833750000003</v>
      </c>
      <c r="F182" s="1">
        <f t="shared" si="64"/>
        <v>-5.8860000000000001</v>
      </c>
      <c r="G182" s="1">
        <f t="shared" si="65"/>
        <v>34456.896914062483</v>
      </c>
      <c r="H182" s="1">
        <f t="shared" si="66"/>
        <v>37.523250000000004</v>
      </c>
      <c r="I182" s="1">
        <f t="shared" si="75"/>
        <v>0</v>
      </c>
      <c r="J182" s="1">
        <f t="shared" si="76"/>
        <v>0</v>
      </c>
      <c r="K182" s="1">
        <f t="shared" si="67"/>
        <v>50832092.391662255</v>
      </c>
      <c r="L182" s="1">
        <f t="shared" si="68"/>
        <v>55355.69020021076</v>
      </c>
      <c r="M182" s="1">
        <f t="shared" si="69"/>
        <v>-1712399.5130927295</v>
      </c>
      <c r="N182" s="1">
        <f t="shared" si="70"/>
        <v>-2833.6324552160168</v>
      </c>
      <c r="O182" s="1">
        <f t="shared" si="71"/>
        <v>50832092.391662255</v>
      </c>
      <c r="P182" s="1">
        <f t="shared" si="72"/>
        <v>55355.69020021076</v>
      </c>
      <c r="Q182">
        <f t="shared" si="77"/>
        <v>1712399.5130927295</v>
      </c>
      <c r="R182">
        <f t="shared" si="78"/>
        <v>2833.6324552160168</v>
      </c>
    </row>
    <row r="183" spans="1:18" x14ac:dyDescent="0.25">
      <c r="A183" s="1">
        <v>150</v>
      </c>
      <c r="B183" s="17">
        <f t="shared" si="62"/>
        <v>18.75</v>
      </c>
      <c r="C183" s="1">
        <f t="shared" si="73"/>
        <v>0</v>
      </c>
      <c r="D183" s="1">
        <f t="shared" si="74"/>
        <v>0</v>
      </c>
      <c r="E183" s="1">
        <f t="shared" si="63"/>
        <v>-3629.4547500000012</v>
      </c>
      <c r="F183" s="1">
        <f t="shared" si="64"/>
        <v>-5.8860000000000001</v>
      </c>
      <c r="G183" s="1">
        <f t="shared" si="65"/>
        <v>34007.744531249969</v>
      </c>
      <c r="H183" s="1">
        <f t="shared" si="66"/>
        <v>36.787500000000001</v>
      </c>
      <c r="I183" s="1">
        <f t="shared" si="75"/>
        <v>0</v>
      </c>
      <c r="J183" s="1">
        <f t="shared" si="76"/>
        <v>0</v>
      </c>
      <c r="K183" s="1">
        <f t="shared" si="67"/>
        <v>50169486.136722818</v>
      </c>
      <c r="L183" s="1">
        <f t="shared" si="68"/>
        <v>54270.284510010541</v>
      </c>
      <c r="M183" s="1">
        <f t="shared" si="69"/>
        <v>-1747288.6126975769</v>
      </c>
      <c r="N183" s="1">
        <f t="shared" si="70"/>
        <v>-2833.6324552160168</v>
      </c>
      <c r="O183" s="1">
        <f t="shared" si="71"/>
        <v>50169486.136722818</v>
      </c>
      <c r="P183" s="1">
        <f t="shared" si="72"/>
        <v>54270.284510010541</v>
      </c>
      <c r="Q183">
        <f t="shared" si="77"/>
        <v>1747288.6126975769</v>
      </c>
      <c r="R183">
        <f t="shared" si="78"/>
        <v>2833.6324552160168</v>
      </c>
    </row>
    <row r="184" spans="1:18" x14ac:dyDescent="0.25">
      <c r="A184" s="1">
        <v>151</v>
      </c>
      <c r="B184" s="17">
        <f t="shared" si="62"/>
        <v>18.875</v>
      </c>
      <c r="C184" s="1">
        <f t="shared" si="73"/>
        <v>0</v>
      </c>
      <c r="D184" s="1">
        <f t="shared" si="74"/>
        <v>0</v>
      </c>
      <c r="E184" s="1">
        <f t="shared" si="63"/>
        <v>-3701.9261250000004</v>
      </c>
      <c r="F184" s="1">
        <f t="shared" si="64"/>
        <v>-5.8860000000000001</v>
      </c>
      <c r="G184" s="1">
        <f t="shared" si="65"/>
        <v>33549.533226562475</v>
      </c>
      <c r="H184" s="1">
        <f t="shared" si="66"/>
        <v>36.051749999999998</v>
      </c>
      <c r="I184" s="1">
        <f t="shared" si="75"/>
        <v>0</v>
      </c>
      <c r="J184" s="1">
        <f t="shared" si="76"/>
        <v>0</v>
      </c>
      <c r="K184" s="1">
        <f t="shared" si="67"/>
        <v>49493515.824222825</v>
      </c>
      <c r="L184" s="1">
        <f t="shared" si="68"/>
        <v>53184.878819810328</v>
      </c>
      <c r="M184" s="1">
        <f t="shared" si="69"/>
        <v>-1782177.712302424</v>
      </c>
      <c r="N184" s="1">
        <f t="shared" si="70"/>
        <v>-2833.6324552160168</v>
      </c>
      <c r="O184" s="1">
        <f t="shared" si="71"/>
        <v>49493515.824222825</v>
      </c>
      <c r="P184" s="1">
        <f t="shared" si="72"/>
        <v>53184.878819810328</v>
      </c>
      <c r="Q184">
        <f t="shared" si="77"/>
        <v>1782177.712302424</v>
      </c>
      <c r="R184">
        <f t="shared" si="78"/>
        <v>2833.6324552160168</v>
      </c>
    </row>
    <row r="185" spans="1:18" x14ac:dyDescent="0.25">
      <c r="A185" s="1">
        <v>152</v>
      </c>
      <c r="B185" s="17">
        <f t="shared" si="62"/>
        <v>19</v>
      </c>
      <c r="C185" s="1">
        <f t="shared" si="73"/>
        <v>0</v>
      </c>
      <c r="D185" s="1">
        <f t="shared" si="74"/>
        <v>0</v>
      </c>
      <c r="E185" s="1">
        <f t="shared" si="63"/>
        <v>-3774.3975000000014</v>
      </c>
      <c r="F185" s="1">
        <f t="shared" si="64"/>
        <v>-5.8860000000000001</v>
      </c>
      <c r="G185" s="1">
        <f t="shared" si="65"/>
        <v>33082.262999999984</v>
      </c>
      <c r="H185" s="1">
        <f t="shared" si="66"/>
        <v>35.31600000000001</v>
      </c>
      <c r="I185" s="1">
        <f t="shared" si="75"/>
        <v>0</v>
      </c>
      <c r="J185" s="1">
        <f t="shared" si="76"/>
        <v>0</v>
      </c>
      <c r="K185" s="1">
        <f t="shared" si="67"/>
        <v>48804181.454162247</v>
      </c>
      <c r="L185" s="1">
        <f t="shared" si="68"/>
        <v>52099.473129610131</v>
      </c>
      <c r="M185" s="1">
        <f t="shared" si="69"/>
        <v>-1817066.8119072714</v>
      </c>
      <c r="N185" s="1">
        <f t="shared" si="70"/>
        <v>-2833.6324552160168</v>
      </c>
      <c r="O185" s="1">
        <f t="shared" si="71"/>
        <v>48804181.454162247</v>
      </c>
      <c r="P185" s="1">
        <f t="shared" si="72"/>
        <v>52099.473129610131</v>
      </c>
      <c r="Q185">
        <f t="shared" si="77"/>
        <v>1817066.8119072714</v>
      </c>
      <c r="R185">
        <f t="shared" si="78"/>
        <v>2833.6324552160168</v>
      </c>
    </row>
    <row r="186" spans="1:18" x14ac:dyDescent="0.25">
      <c r="A186" s="1">
        <v>153</v>
      </c>
      <c r="B186" s="17">
        <f t="shared" si="62"/>
        <v>19.125</v>
      </c>
      <c r="C186" s="1">
        <f t="shared" si="73"/>
        <v>0</v>
      </c>
      <c r="D186" s="1">
        <f t="shared" si="74"/>
        <v>0</v>
      </c>
      <c r="E186" s="1">
        <f t="shared" si="63"/>
        <v>-3846.8688750000024</v>
      </c>
      <c r="F186" s="1">
        <f t="shared" si="64"/>
        <v>-5.8860000000000001</v>
      </c>
      <c r="G186" s="1">
        <f t="shared" si="65"/>
        <v>32605.93385156248</v>
      </c>
      <c r="H186" s="1">
        <f t="shared" si="66"/>
        <v>34.580250000000007</v>
      </c>
      <c r="I186" s="1">
        <f t="shared" si="75"/>
        <v>0</v>
      </c>
      <c r="J186" s="1">
        <f t="shared" si="76"/>
        <v>0</v>
      </c>
      <c r="K186" s="1">
        <f t="shared" si="67"/>
        <v>48101483.026541069</v>
      </c>
      <c r="L186" s="1">
        <f t="shared" si="68"/>
        <v>51014.067439409919</v>
      </c>
      <c r="M186" s="1">
        <f t="shared" si="69"/>
        <v>-1851955.9115121192</v>
      </c>
      <c r="N186" s="1">
        <f t="shared" si="70"/>
        <v>-2833.6324552160168</v>
      </c>
      <c r="O186" s="1">
        <f t="shared" si="71"/>
        <v>48101483.026541069</v>
      </c>
      <c r="P186" s="1">
        <f t="shared" si="72"/>
        <v>51014.067439409919</v>
      </c>
      <c r="Q186">
        <f t="shared" si="77"/>
        <v>1851955.9115121192</v>
      </c>
      <c r="R186">
        <f t="shared" si="78"/>
        <v>2833.6324552160168</v>
      </c>
    </row>
    <row r="187" spans="1:18" x14ac:dyDescent="0.25">
      <c r="A187" s="1">
        <v>154</v>
      </c>
      <c r="B187" s="17">
        <f t="shared" si="62"/>
        <v>19.25</v>
      </c>
      <c r="C187" s="1">
        <f t="shared" si="73"/>
        <v>0</v>
      </c>
      <c r="D187" s="1">
        <f t="shared" si="74"/>
        <v>0</v>
      </c>
      <c r="E187" s="1">
        <f t="shared" si="63"/>
        <v>-3919.3402499999997</v>
      </c>
      <c r="F187" s="1">
        <f t="shared" si="64"/>
        <v>-5.8860000000000001</v>
      </c>
      <c r="G187" s="1">
        <f t="shared" si="65"/>
        <v>32120.54578124997</v>
      </c>
      <c r="H187" s="1">
        <f t="shared" si="66"/>
        <v>33.844500000000004</v>
      </c>
      <c r="I187" s="1">
        <f t="shared" si="75"/>
        <v>0</v>
      </c>
      <c r="J187" s="1">
        <f t="shared" si="76"/>
        <v>0</v>
      </c>
      <c r="K187" s="1">
        <f t="shared" si="67"/>
        <v>47385420.541359283</v>
      </c>
      <c r="L187" s="1">
        <f t="shared" si="68"/>
        <v>49928.661749209699</v>
      </c>
      <c r="M187" s="1">
        <f t="shared" si="69"/>
        <v>-1886845.0111169652</v>
      </c>
      <c r="N187" s="1">
        <f t="shared" si="70"/>
        <v>-2833.6324552160168</v>
      </c>
      <c r="O187" s="1">
        <f t="shared" si="71"/>
        <v>47385420.541359283</v>
      </c>
      <c r="P187" s="1">
        <f t="shared" si="72"/>
        <v>49928.661749209699</v>
      </c>
      <c r="Q187">
        <f t="shared" si="77"/>
        <v>1886845.0111169652</v>
      </c>
      <c r="R187">
        <f t="shared" si="78"/>
        <v>2833.6324552160168</v>
      </c>
    </row>
    <row r="188" spans="1:18" x14ac:dyDescent="0.25">
      <c r="A188" s="1">
        <v>155</v>
      </c>
      <c r="B188" s="17">
        <f t="shared" si="62"/>
        <v>19.375</v>
      </c>
      <c r="C188" s="1">
        <f t="shared" si="73"/>
        <v>0</v>
      </c>
      <c r="D188" s="1">
        <f t="shared" si="74"/>
        <v>0</v>
      </c>
      <c r="E188" s="1">
        <f t="shared" si="63"/>
        <v>-3991.8116250000007</v>
      </c>
      <c r="F188" s="1">
        <f t="shared" si="64"/>
        <v>-5.8860000000000001</v>
      </c>
      <c r="G188" s="1">
        <f t="shared" si="65"/>
        <v>31626.098789062493</v>
      </c>
      <c r="H188" s="1">
        <f t="shared" si="66"/>
        <v>33.108750000000001</v>
      </c>
      <c r="I188" s="1">
        <f t="shared" si="75"/>
        <v>0</v>
      </c>
      <c r="J188" s="1">
        <f t="shared" si="76"/>
        <v>0</v>
      </c>
      <c r="K188" s="1">
        <f t="shared" si="67"/>
        <v>46655993.998616956</v>
      </c>
      <c r="L188" s="1">
        <f t="shared" si="68"/>
        <v>48843.256059009487</v>
      </c>
      <c r="M188" s="1">
        <f t="shared" si="69"/>
        <v>-1921734.1107218126</v>
      </c>
      <c r="N188" s="1">
        <f t="shared" si="70"/>
        <v>-2833.6324552160168</v>
      </c>
      <c r="O188" s="1">
        <f t="shared" si="71"/>
        <v>46655993.998616956</v>
      </c>
      <c r="P188" s="1">
        <f t="shared" si="72"/>
        <v>48843.256059009487</v>
      </c>
      <c r="Q188">
        <f t="shared" si="77"/>
        <v>1921734.1107218126</v>
      </c>
      <c r="R188">
        <f t="shared" si="78"/>
        <v>2833.6324552160168</v>
      </c>
    </row>
    <row r="189" spans="1:18" x14ac:dyDescent="0.25">
      <c r="A189" s="1">
        <v>156</v>
      </c>
      <c r="B189" s="17">
        <f t="shared" si="62"/>
        <v>19.5</v>
      </c>
      <c r="C189" s="1">
        <f t="shared" si="73"/>
        <v>0</v>
      </c>
      <c r="D189" s="1">
        <f t="shared" si="74"/>
        <v>0</v>
      </c>
      <c r="E189" s="1">
        <f t="shared" si="63"/>
        <v>-4064.2830000000017</v>
      </c>
      <c r="F189" s="1">
        <f t="shared" si="64"/>
        <v>-5.8860000000000001</v>
      </c>
      <c r="G189" s="1">
        <f t="shared" si="65"/>
        <v>31122.592874999991</v>
      </c>
      <c r="H189" s="1">
        <f t="shared" si="66"/>
        <v>32.372999999999998</v>
      </c>
      <c r="I189" s="1">
        <f t="shared" si="75"/>
        <v>0</v>
      </c>
      <c r="J189" s="1">
        <f t="shared" si="76"/>
        <v>0</v>
      </c>
      <c r="K189" s="1">
        <f t="shared" si="67"/>
        <v>45913203.398313999</v>
      </c>
      <c r="L189" s="1">
        <f t="shared" si="68"/>
        <v>47757.850368809268</v>
      </c>
      <c r="M189" s="1">
        <f t="shared" si="69"/>
        <v>-1956623.2103266604</v>
      </c>
      <c r="N189" s="1">
        <f t="shared" si="70"/>
        <v>-2833.6324552160168</v>
      </c>
      <c r="O189" s="1">
        <f t="shared" si="71"/>
        <v>45913203.398313999</v>
      </c>
      <c r="P189" s="1">
        <f t="shared" si="72"/>
        <v>47757.850368809268</v>
      </c>
      <c r="Q189">
        <f t="shared" si="77"/>
        <v>1956623.2103266604</v>
      </c>
      <c r="R189">
        <f t="shared" si="78"/>
        <v>2833.6324552160168</v>
      </c>
    </row>
    <row r="190" spans="1:18" x14ac:dyDescent="0.25">
      <c r="A190" s="1">
        <v>157</v>
      </c>
      <c r="B190" s="17">
        <f t="shared" si="62"/>
        <v>19.625</v>
      </c>
      <c r="C190" s="1">
        <f t="shared" si="73"/>
        <v>0</v>
      </c>
      <c r="D190" s="1">
        <f t="shared" si="74"/>
        <v>0</v>
      </c>
      <c r="E190" s="1">
        <f t="shared" si="63"/>
        <v>-4136.7543750000013</v>
      </c>
      <c r="F190" s="1">
        <f t="shared" si="64"/>
        <v>-5.8860000000000001</v>
      </c>
      <c r="G190" s="1">
        <f t="shared" si="65"/>
        <v>30610.028039062479</v>
      </c>
      <c r="H190" s="1">
        <f t="shared" si="66"/>
        <v>31.637250000000009</v>
      </c>
      <c r="I190" s="1">
        <f t="shared" si="75"/>
        <v>0</v>
      </c>
      <c r="J190" s="1">
        <f t="shared" si="76"/>
        <v>0</v>
      </c>
      <c r="K190" s="1">
        <f t="shared" si="67"/>
        <v>45157048.740450442</v>
      </c>
      <c r="L190" s="1">
        <f t="shared" si="68"/>
        <v>46672.444678609078</v>
      </c>
      <c r="M190" s="1">
        <f t="shared" si="69"/>
        <v>-1991512.3099315076</v>
      </c>
      <c r="N190" s="1">
        <f t="shared" si="70"/>
        <v>-2833.6324552160168</v>
      </c>
      <c r="O190" s="1">
        <f t="shared" si="71"/>
        <v>45157048.740450442</v>
      </c>
      <c r="P190" s="1">
        <f t="shared" si="72"/>
        <v>46672.444678609078</v>
      </c>
      <c r="Q190">
        <f t="shared" si="77"/>
        <v>1991512.3099315076</v>
      </c>
      <c r="R190">
        <f t="shared" si="78"/>
        <v>2833.6324552160168</v>
      </c>
    </row>
    <row r="191" spans="1:18" x14ac:dyDescent="0.25">
      <c r="A191" s="1">
        <v>158</v>
      </c>
      <c r="B191" s="17">
        <f t="shared" si="62"/>
        <v>19.75</v>
      </c>
      <c r="C191" s="1">
        <f t="shared" si="73"/>
        <v>0</v>
      </c>
      <c r="D191" s="1">
        <f t="shared" si="74"/>
        <v>0</v>
      </c>
      <c r="E191" s="1">
        <f t="shared" si="63"/>
        <v>-4209.2257500000023</v>
      </c>
      <c r="F191" s="1">
        <f t="shared" si="64"/>
        <v>-5.8860000000000001</v>
      </c>
      <c r="G191" s="1">
        <f t="shared" si="65"/>
        <v>30088.404281249972</v>
      </c>
      <c r="H191" s="1">
        <f t="shared" si="66"/>
        <v>30.901500000000006</v>
      </c>
      <c r="I191" s="1">
        <f t="shared" si="75"/>
        <v>0</v>
      </c>
      <c r="J191" s="1">
        <f t="shared" si="76"/>
        <v>0</v>
      </c>
      <c r="K191" s="1">
        <f t="shared" si="67"/>
        <v>44387530.025026299</v>
      </c>
      <c r="L191" s="1">
        <f t="shared" si="68"/>
        <v>45587.038988408865</v>
      </c>
      <c r="M191" s="1">
        <f t="shared" si="69"/>
        <v>-2026401.4095363552</v>
      </c>
      <c r="N191" s="1">
        <f t="shared" si="70"/>
        <v>-2833.6324552160168</v>
      </c>
      <c r="O191" s="1">
        <f t="shared" si="71"/>
        <v>44387530.025026299</v>
      </c>
      <c r="P191" s="1">
        <f t="shared" si="72"/>
        <v>45587.038988408865</v>
      </c>
      <c r="Q191">
        <f t="shared" si="77"/>
        <v>2026401.4095363552</v>
      </c>
      <c r="R191">
        <f t="shared" si="78"/>
        <v>2833.6324552160168</v>
      </c>
    </row>
    <row r="192" spans="1:18" x14ac:dyDescent="0.25">
      <c r="A192" s="1">
        <v>159</v>
      </c>
      <c r="B192" s="17">
        <f t="shared" si="62"/>
        <v>19.875</v>
      </c>
      <c r="C192" s="1">
        <f t="shared" si="73"/>
        <v>0</v>
      </c>
      <c r="D192" s="1">
        <f t="shared" si="74"/>
        <v>0</v>
      </c>
      <c r="E192" s="1">
        <f t="shared" si="63"/>
        <v>-4281.6971250000015</v>
      </c>
      <c r="F192" s="1">
        <f t="shared" si="64"/>
        <v>-5.8860000000000001</v>
      </c>
      <c r="G192" s="1">
        <f t="shared" si="65"/>
        <v>29557.721601562498</v>
      </c>
      <c r="H192" s="1">
        <f t="shared" si="66"/>
        <v>30.165750000000003</v>
      </c>
      <c r="I192" s="1">
        <f t="shared" si="75"/>
        <v>0</v>
      </c>
      <c r="J192" s="1">
        <f t="shared" si="76"/>
        <v>0</v>
      </c>
      <c r="K192" s="1">
        <f t="shared" si="67"/>
        <v>43604647.252041616</v>
      </c>
      <c r="L192" s="1">
        <f t="shared" si="68"/>
        <v>44501.633298208646</v>
      </c>
      <c r="M192" s="1">
        <f t="shared" si="69"/>
        <v>-2061290.5091412021</v>
      </c>
      <c r="N192" s="1">
        <f t="shared" si="70"/>
        <v>-2833.6324552160168</v>
      </c>
      <c r="O192" s="1">
        <f t="shared" si="71"/>
        <v>43604647.252041616</v>
      </c>
      <c r="P192" s="1">
        <f t="shared" si="72"/>
        <v>44501.633298208646</v>
      </c>
      <c r="Q192">
        <f t="shared" si="77"/>
        <v>2061290.5091412021</v>
      </c>
      <c r="R192">
        <f t="shared" si="78"/>
        <v>2833.6324552160168</v>
      </c>
    </row>
    <row r="193" spans="1:18" x14ac:dyDescent="0.25">
      <c r="A193" s="1">
        <v>160</v>
      </c>
      <c r="B193" s="17">
        <f t="shared" ref="B193:B233" si="79">length/length_division*A193</f>
        <v>20</v>
      </c>
      <c r="C193" s="1">
        <f t="shared" si="73"/>
        <v>0</v>
      </c>
      <c r="D193" s="1">
        <f t="shared" si="74"/>
        <v>0</v>
      </c>
      <c r="E193" s="1">
        <f t="shared" si="63"/>
        <v>-4354.1685000000007</v>
      </c>
      <c r="F193" s="1">
        <f t="shared" si="64"/>
        <v>-5.8860000000000001</v>
      </c>
      <c r="G193" s="1">
        <f t="shared" si="65"/>
        <v>29017.97999999997</v>
      </c>
      <c r="H193" s="1">
        <f t="shared" si="66"/>
        <v>29.43</v>
      </c>
      <c r="I193" s="1">
        <f t="shared" si="75"/>
        <v>0</v>
      </c>
      <c r="J193" s="1">
        <f t="shared" si="76"/>
        <v>0</v>
      </c>
      <c r="K193" s="1">
        <f t="shared" si="67"/>
        <v>42808400.421496272</v>
      </c>
      <c r="L193" s="1">
        <f t="shared" si="68"/>
        <v>43416.227608008434</v>
      </c>
      <c r="M193" s="1">
        <f t="shared" si="69"/>
        <v>-2096179.6087460488</v>
      </c>
      <c r="N193" s="1">
        <f t="shared" si="70"/>
        <v>-2833.6324552160168</v>
      </c>
      <c r="O193" s="1">
        <f t="shared" si="71"/>
        <v>42808400.421496272</v>
      </c>
      <c r="P193" s="1">
        <f t="shared" si="72"/>
        <v>43416.227608008434</v>
      </c>
      <c r="Q193">
        <f t="shared" si="77"/>
        <v>2096179.6087460488</v>
      </c>
      <c r="R193">
        <f t="shared" si="78"/>
        <v>2833.6324552160168</v>
      </c>
    </row>
    <row r="194" spans="1:18" x14ac:dyDescent="0.25">
      <c r="A194" s="1">
        <v>161</v>
      </c>
      <c r="B194" s="17">
        <f t="shared" si="79"/>
        <v>20.125</v>
      </c>
      <c r="C194" s="1">
        <f t="shared" si="73"/>
        <v>0</v>
      </c>
      <c r="D194" s="1">
        <f t="shared" si="74"/>
        <v>0</v>
      </c>
      <c r="E194" s="1">
        <f t="shared" si="63"/>
        <v>-4426.6398750000017</v>
      </c>
      <c r="F194" s="1">
        <f t="shared" si="64"/>
        <v>-5.8860000000000001</v>
      </c>
      <c r="G194" s="1">
        <f t="shared" si="65"/>
        <v>28469.179476562476</v>
      </c>
      <c r="H194" s="1">
        <f t="shared" si="66"/>
        <v>28.694249999999997</v>
      </c>
      <c r="I194" s="1">
        <f t="shared" si="75"/>
        <v>0</v>
      </c>
      <c r="J194" s="1">
        <f t="shared" si="76"/>
        <v>0</v>
      </c>
      <c r="K194" s="1">
        <f t="shared" si="67"/>
        <v>41998789.53339038</v>
      </c>
      <c r="L194" s="1">
        <f t="shared" si="68"/>
        <v>42330.821917808214</v>
      </c>
      <c r="M194" s="1">
        <f t="shared" si="69"/>
        <v>-2131068.7083508964</v>
      </c>
      <c r="N194" s="1">
        <f t="shared" si="70"/>
        <v>-2833.6324552160168</v>
      </c>
      <c r="O194" s="1">
        <f t="shared" si="71"/>
        <v>41998789.53339038</v>
      </c>
      <c r="P194" s="1">
        <f t="shared" si="72"/>
        <v>42330.821917808214</v>
      </c>
      <c r="Q194">
        <f t="shared" si="77"/>
        <v>2131068.7083508964</v>
      </c>
      <c r="R194">
        <f t="shared" si="78"/>
        <v>2833.6324552160168</v>
      </c>
    </row>
    <row r="195" spans="1:18" x14ac:dyDescent="0.25">
      <c r="A195" s="1">
        <v>162</v>
      </c>
      <c r="B195" s="17">
        <f t="shared" si="79"/>
        <v>20.25</v>
      </c>
      <c r="C195" s="1">
        <f t="shared" si="73"/>
        <v>0</v>
      </c>
      <c r="D195" s="1">
        <f t="shared" si="74"/>
        <v>0</v>
      </c>
      <c r="E195" s="1">
        <f t="shared" si="63"/>
        <v>-4499.1112500000027</v>
      </c>
      <c r="F195" s="1">
        <f t="shared" si="64"/>
        <v>-5.8860000000000001</v>
      </c>
      <c r="G195" s="1">
        <f t="shared" si="65"/>
        <v>27911.320031249972</v>
      </c>
      <c r="H195" s="1">
        <f t="shared" si="66"/>
        <v>27.958500000000008</v>
      </c>
      <c r="I195" s="1">
        <f t="shared" si="75"/>
        <v>0</v>
      </c>
      <c r="J195" s="1">
        <f t="shared" si="76"/>
        <v>0</v>
      </c>
      <c r="K195" s="1">
        <f t="shared" si="67"/>
        <v>41175814.587723881</v>
      </c>
      <c r="L195" s="1">
        <f t="shared" si="68"/>
        <v>41245.416227608024</v>
      </c>
      <c r="M195" s="1">
        <f t="shared" si="69"/>
        <v>-2165957.8079557442</v>
      </c>
      <c r="N195" s="1">
        <f t="shared" si="70"/>
        <v>-2833.6324552160168</v>
      </c>
      <c r="O195" s="1">
        <f t="shared" si="71"/>
        <v>41175814.587723881</v>
      </c>
      <c r="P195" s="1">
        <f t="shared" si="72"/>
        <v>41245.416227608024</v>
      </c>
      <c r="Q195">
        <f t="shared" si="77"/>
        <v>2165957.8079557442</v>
      </c>
      <c r="R195">
        <f t="shared" si="78"/>
        <v>2833.6324552160168</v>
      </c>
    </row>
    <row r="196" spans="1:18" x14ac:dyDescent="0.25">
      <c r="A196" s="1">
        <v>163</v>
      </c>
      <c r="B196" s="17">
        <f t="shared" si="79"/>
        <v>20.375</v>
      </c>
      <c r="C196" s="1">
        <f t="shared" si="73"/>
        <v>0</v>
      </c>
      <c r="D196" s="1">
        <f t="shared" si="74"/>
        <v>0</v>
      </c>
      <c r="E196" s="1">
        <f t="shared" si="63"/>
        <v>-4571.5826250000018</v>
      </c>
      <c r="F196" s="1">
        <f t="shared" si="64"/>
        <v>-5.8860000000000001</v>
      </c>
      <c r="G196" s="1">
        <f t="shared" si="65"/>
        <v>27344.401664062501</v>
      </c>
      <c r="H196" s="1">
        <f t="shared" si="66"/>
        <v>27.222750000000005</v>
      </c>
      <c r="I196" s="1">
        <f t="shared" si="75"/>
        <v>0</v>
      </c>
      <c r="J196" s="1">
        <f t="shared" si="76"/>
        <v>0</v>
      </c>
      <c r="K196" s="1">
        <f t="shared" si="67"/>
        <v>40339475.584496841</v>
      </c>
      <c r="L196" s="1">
        <f t="shared" si="68"/>
        <v>40160.010537407805</v>
      </c>
      <c r="M196" s="1">
        <f t="shared" si="69"/>
        <v>-2200846.9075605911</v>
      </c>
      <c r="N196" s="1">
        <f t="shared" si="70"/>
        <v>-2833.6324552160168</v>
      </c>
      <c r="O196" s="1">
        <f t="shared" si="71"/>
        <v>40339475.584496841</v>
      </c>
      <c r="P196" s="1">
        <f t="shared" si="72"/>
        <v>40160.010537407805</v>
      </c>
      <c r="Q196">
        <f t="shared" si="77"/>
        <v>2200846.9075605911</v>
      </c>
      <c r="R196">
        <f t="shared" si="78"/>
        <v>2833.6324552160168</v>
      </c>
    </row>
    <row r="197" spans="1:18" x14ac:dyDescent="0.25">
      <c r="A197" s="1">
        <v>164</v>
      </c>
      <c r="B197" s="17">
        <f t="shared" si="79"/>
        <v>20.5</v>
      </c>
      <c r="C197" s="1">
        <f t="shared" si="73"/>
        <v>0</v>
      </c>
      <c r="D197" s="1">
        <f t="shared" si="74"/>
        <v>0</v>
      </c>
      <c r="E197" s="1">
        <f t="shared" si="63"/>
        <v>-4644.054000000001</v>
      </c>
      <c r="F197" s="1">
        <f t="shared" si="64"/>
        <v>-5.8860000000000001</v>
      </c>
      <c r="G197" s="1">
        <f t="shared" si="65"/>
        <v>26768.424374999959</v>
      </c>
      <c r="H197" s="1">
        <f t="shared" si="66"/>
        <v>26.487000000000002</v>
      </c>
      <c r="I197" s="1">
        <f t="shared" si="75"/>
        <v>0</v>
      </c>
      <c r="J197" s="1">
        <f t="shared" si="76"/>
        <v>0</v>
      </c>
      <c r="K197" s="1">
        <f t="shared" si="67"/>
        <v>39489772.523709111</v>
      </c>
      <c r="L197" s="1">
        <f t="shared" si="68"/>
        <v>39074.604847207593</v>
      </c>
      <c r="M197" s="1">
        <f t="shared" si="69"/>
        <v>-2235736.0071654376</v>
      </c>
      <c r="N197" s="1">
        <f t="shared" si="70"/>
        <v>-2833.6324552160168</v>
      </c>
      <c r="O197" s="1">
        <f t="shared" si="71"/>
        <v>39489772.523709111</v>
      </c>
      <c r="P197" s="1">
        <f t="shared" si="72"/>
        <v>39074.604847207593</v>
      </c>
      <c r="Q197">
        <f t="shared" si="77"/>
        <v>2235736.0071654376</v>
      </c>
      <c r="R197">
        <f t="shared" si="78"/>
        <v>2833.6324552160168</v>
      </c>
    </row>
    <row r="198" spans="1:18" x14ac:dyDescent="0.25">
      <c r="A198" s="1">
        <v>165</v>
      </c>
      <c r="B198" s="17">
        <f t="shared" si="79"/>
        <v>20.625</v>
      </c>
      <c r="C198" s="1">
        <f t="shared" si="73"/>
        <v>0</v>
      </c>
      <c r="D198" s="1">
        <f t="shared" si="74"/>
        <v>0</v>
      </c>
      <c r="E198" s="1">
        <f t="shared" ref="E198:E233" si="80">IF(B198&lt;force_position,ay-(mass_per_length*B198*gravity),ay-(mass_per_length*B198*gravity)-force)</f>
        <v>-4716.525375000002</v>
      </c>
      <c r="F198" s="1">
        <f t="shared" ref="F198:F233" si="81">IF(B198&lt;force_position_0,ay_0-(mass_per_length_0*B198*gravity_0),ay_0-(mass_per_length_0*B198*gravity_0)-force_0)</f>
        <v>-5.8860000000000001</v>
      </c>
      <c r="G198" s="1">
        <f t="shared" ref="G198:G233" si="82">IF(B198&lt;force_position,(ay*B198)-(0.5*mass_per_length*gravity*B198*B198),(ay*B198)-(0.5*mass_per_length*gravity*B198*B198)-force*(B198-force_position))</f>
        <v>26183.388164062482</v>
      </c>
      <c r="H198" s="1">
        <f t="shared" ref="H198:H233" si="83">IF(B198&lt;force_position_0,(ay_0*B198)-(0.5*mass_per_length_0*gravity_0*B198*B198),(ay_0*B198)-(0.5*mass_per_length_0*gravity_0*B198*B198)-force_0*(B198-force_position_0))</f>
        <v>25.751249999999999</v>
      </c>
      <c r="I198" s="1">
        <f t="shared" si="75"/>
        <v>0</v>
      </c>
      <c r="J198" s="1">
        <f t="shared" si="76"/>
        <v>0</v>
      </c>
      <c r="K198" s="1">
        <f t="shared" ref="K198:K233" si="84">((G198*(0.5*h))/(ix))*(100000000/1000)</f>
        <v>38626705.405360878</v>
      </c>
      <c r="L198" s="1">
        <f t="shared" ref="L198:L233" si="85">(H198*(0.5*h_0/1000))/(ix_0/100000000)</f>
        <v>37989.199157007373</v>
      </c>
      <c r="M198" s="1">
        <f t="shared" ref="M198:M233" si="86">((E198*q)/(ix*thickness_web))*((100000000*1000)/1000000000)</f>
        <v>-2270625.1067702854</v>
      </c>
      <c r="N198" s="1">
        <f t="shared" ref="N198:N233" si="87">((F198*q)/(ix*thickness_web))*((100000000*1000)/1000000000)</f>
        <v>-2833.6324552160168</v>
      </c>
      <c r="O198" s="1">
        <f t="shared" ref="O198:O233" si="88">(I198+K198)/2+SQRT( ((I198+K198)/2)^2 + 0 )</f>
        <v>38626705.405360878</v>
      </c>
      <c r="P198" s="1">
        <f t="shared" ref="P198:P233" si="89">(J198+L198)/2+SQRT( ((J198+L198)/2)^2 + 0 )</f>
        <v>37989.199157007373</v>
      </c>
      <c r="Q198">
        <f t="shared" si="77"/>
        <v>2270625.1067702854</v>
      </c>
      <c r="R198">
        <f t="shared" si="78"/>
        <v>2833.6324552160168</v>
      </c>
    </row>
    <row r="199" spans="1:18" x14ac:dyDescent="0.25">
      <c r="A199" s="1">
        <v>166</v>
      </c>
      <c r="B199" s="17">
        <f t="shared" si="79"/>
        <v>20.75</v>
      </c>
      <c r="C199" s="1">
        <f t="shared" si="73"/>
        <v>0</v>
      </c>
      <c r="D199" s="1">
        <f t="shared" si="74"/>
        <v>0</v>
      </c>
      <c r="E199" s="1">
        <f t="shared" si="80"/>
        <v>-4788.9967500000012</v>
      </c>
      <c r="F199" s="1">
        <f t="shared" si="81"/>
        <v>-5.8860000000000001</v>
      </c>
      <c r="G199" s="1">
        <f t="shared" si="82"/>
        <v>25589.293031249981</v>
      </c>
      <c r="H199" s="1">
        <f t="shared" si="83"/>
        <v>25.015499999999996</v>
      </c>
      <c r="I199" s="1">
        <f t="shared" si="75"/>
        <v>0</v>
      </c>
      <c r="J199" s="1">
        <f t="shared" si="76"/>
        <v>0</v>
      </c>
      <c r="K199" s="1">
        <f t="shared" si="84"/>
        <v>37750274.229452029</v>
      </c>
      <c r="L199" s="1">
        <f t="shared" si="85"/>
        <v>36903.793466807161</v>
      </c>
      <c r="M199" s="1">
        <f t="shared" si="86"/>
        <v>-2305514.2063751328</v>
      </c>
      <c r="N199" s="1">
        <f t="shared" si="87"/>
        <v>-2833.6324552160168</v>
      </c>
      <c r="O199" s="1">
        <f t="shared" si="88"/>
        <v>37750274.229452029</v>
      </c>
      <c r="P199" s="1">
        <f t="shared" si="89"/>
        <v>36903.793466807161</v>
      </c>
      <c r="Q199">
        <f t="shared" si="77"/>
        <v>2305514.2063751328</v>
      </c>
      <c r="R199">
        <f t="shared" si="78"/>
        <v>2833.6324552160168</v>
      </c>
    </row>
    <row r="200" spans="1:18" x14ac:dyDescent="0.25">
      <c r="A200" s="1">
        <v>167</v>
      </c>
      <c r="B200" s="17">
        <f t="shared" si="79"/>
        <v>20.875</v>
      </c>
      <c r="C200" s="1">
        <f t="shared" si="73"/>
        <v>0</v>
      </c>
      <c r="D200" s="1">
        <f t="shared" si="74"/>
        <v>0</v>
      </c>
      <c r="E200" s="1">
        <f t="shared" si="80"/>
        <v>-4861.4681250000021</v>
      </c>
      <c r="F200" s="1">
        <f t="shared" si="81"/>
        <v>-5.8860000000000001</v>
      </c>
      <c r="G200" s="1">
        <f t="shared" si="82"/>
        <v>24986.13897656247</v>
      </c>
      <c r="H200" s="1">
        <f t="shared" si="83"/>
        <v>24.279750000000007</v>
      </c>
      <c r="I200" s="1">
        <f t="shared" si="75"/>
        <v>0</v>
      </c>
      <c r="J200" s="1">
        <f t="shared" si="76"/>
        <v>0</v>
      </c>
      <c r="K200" s="1">
        <f t="shared" si="84"/>
        <v>36860478.995982565</v>
      </c>
      <c r="L200" s="1">
        <f t="shared" si="85"/>
        <v>35818.387776606964</v>
      </c>
      <c r="M200" s="1">
        <f t="shared" si="86"/>
        <v>-2340403.3059799802</v>
      </c>
      <c r="N200" s="1">
        <f t="shared" si="87"/>
        <v>-2833.6324552160168</v>
      </c>
      <c r="O200" s="1">
        <f t="shared" si="88"/>
        <v>36860478.995982565</v>
      </c>
      <c r="P200" s="1">
        <f t="shared" si="89"/>
        <v>35818.387776606964</v>
      </c>
      <c r="Q200">
        <f t="shared" si="77"/>
        <v>2340403.3059799802</v>
      </c>
      <c r="R200">
        <f t="shared" si="78"/>
        <v>2833.6324552160168</v>
      </c>
    </row>
    <row r="201" spans="1:18" x14ac:dyDescent="0.25">
      <c r="A201" s="1">
        <v>168</v>
      </c>
      <c r="B201" s="17">
        <f t="shared" si="79"/>
        <v>21</v>
      </c>
      <c r="C201" s="1">
        <f t="shared" si="73"/>
        <v>0</v>
      </c>
      <c r="D201" s="1">
        <f t="shared" si="74"/>
        <v>0</v>
      </c>
      <c r="E201" s="1">
        <f t="shared" si="80"/>
        <v>-4933.9395000000031</v>
      </c>
      <c r="F201" s="1">
        <f t="shared" si="81"/>
        <v>-5.8860000000000001</v>
      </c>
      <c r="G201" s="1">
        <f t="shared" si="82"/>
        <v>24373.925999999978</v>
      </c>
      <c r="H201" s="1">
        <f t="shared" si="83"/>
        <v>23.544000000000011</v>
      </c>
      <c r="I201" s="1">
        <f t="shared" si="75"/>
        <v>0</v>
      </c>
      <c r="J201" s="1">
        <f t="shared" si="76"/>
        <v>0</v>
      </c>
      <c r="K201" s="1">
        <f t="shared" si="84"/>
        <v>35957319.704952553</v>
      </c>
      <c r="L201" s="1">
        <f t="shared" si="85"/>
        <v>34732.982086406766</v>
      </c>
      <c r="M201" s="1">
        <f t="shared" si="86"/>
        <v>-2375292.405584828</v>
      </c>
      <c r="N201" s="1">
        <f t="shared" si="87"/>
        <v>-2833.6324552160168</v>
      </c>
      <c r="O201" s="1">
        <f t="shared" si="88"/>
        <v>35957319.704952553</v>
      </c>
      <c r="P201" s="1">
        <f t="shared" si="89"/>
        <v>34732.982086406766</v>
      </c>
      <c r="Q201">
        <f t="shared" si="77"/>
        <v>2375292.405584828</v>
      </c>
      <c r="R201">
        <f t="shared" si="78"/>
        <v>2833.6324552160168</v>
      </c>
    </row>
    <row r="202" spans="1:18" x14ac:dyDescent="0.25">
      <c r="A202" s="1">
        <v>169</v>
      </c>
      <c r="B202" s="17">
        <f t="shared" si="79"/>
        <v>21.125</v>
      </c>
      <c r="C202" s="1">
        <f t="shared" si="73"/>
        <v>0</v>
      </c>
      <c r="D202" s="1">
        <f t="shared" si="74"/>
        <v>0</v>
      </c>
      <c r="E202" s="1">
        <f t="shared" si="80"/>
        <v>-5006.4108750000005</v>
      </c>
      <c r="F202" s="1">
        <f t="shared" si="81"/>
        <v>-5.8860000000000001</v>
      </c>
      <c r="G202" s="1">
        <f t="shared" si="82"/>
        <v>23752.654101562475</v>
      </c>
      <c r="H202" s="1">
        <f t="shared" si="83"/>
        <v>22.808250000000008</v>
      </c>
      <c r="I202" s="1">
        <f t="shared" si="75"/>
        <v>0</v>
      </c>
      <c r="J202" s="1">
        <f t="shared" si="76"/>
        <v>0</v>
      </c>
      <c r="K202" s="1">
        <f t="shared" si="84"/>
        <v>35040796.356361926</v>
      </c>
      <c r="L202" s="1">
        <f t="shared" si="85"/>
        <v>33647.576396206547</v>
      </c>
      <c r="M202" s="1">
        <f t="shared" si="86"/>
        <v>-2410181.5051896735</v>
      </c>
      <c r="N202" s="1">
        <f t="shared" si="87"/>
        <v>-2833.6324552160168</v>
      </c>
      <c r="O202" s="1">
        <f t="shared" si="88"/>
        <v>35040796.356361926</v>
      </c>
      <c r="P202" s="1">
        <f t="shared" si="89"/>
        <v>33647.576396206547</v>
      </c>
      <c r="Q202">
        <f t="shared" si="77"/>
        <v>2410181.5051896735</v>
      </c>
      <c r="R202">
        <f t="shared" si="78"/>
        <v>2833.6324552160168</v>
      </c>
    </row>
    <row r="203" spans="1:18" x14ac:dyDescent="0.25">
      <c r="A203" s="1">
        <v>170</v>
      </c>
      <c r="B203" s="17">
        <f t="shared" si="79"/>
        <v>21.25</v>
      </c>
      <c r="C203" s="1">
        <f t="shared" si="73"/>
        <v>0</v>
      </c>
      <c r="D203" s="1">
        <f t="shared" si="74"/>
        <v>0</v>
      </c>
      <c r="E203" s="1">
        <f t="shared" si="80"/>
        <v>-5078.8822500000015</v>
      </c>
      <c r="F203" s="1">
        <f t="shared" si="81"/>
        <v>-5.8860000000000001</v>
      </c>
      <c r="G203" s="1">
        <f t="shared" si="82"/>
        <v>23122.323281250006</v>
      </c>
      <c r="H203" s="1">
        <f t="shared" si="83"/>
        <v>22.072500000000005</v>
      </c>
      <c r="I203" s="1">
        <f t="shared" si="75"/>
        <v>0</v>
      </c>
      <c r="J203" s="1">
        <f t="shared" si="76"/>
        <v>0</v>
      </c>
      <c r="K203" s="1">
        <f t="shared" si="84"/>
        <v>34110908.950210758</v>
      </c>
      <c r="L203" s="1">
        <f t="shared" si="85"/>
        <v>32562.170706006335</v>
      </c>
      <c r="M203" s="1">
        <f t="shared" si="86"/>
        <v>-2445070.6047945214</v>
      </c>
      <c r="N203" s="1">
        <f t="shared" si="87"/>
        <v>-2833.6324552160168</v>
      </c>
      <c r="O203" s="1">
        <f t="shared" si="88"/>
        <v>34110908.950210758</v>
      </c>
      <c r="P203" s="1">
        <f t="shared" si="89"/>
        <v>32562.170706006335</v>
      </c>
      <c r="Q203">
        <f t="shared" si="77"/>
        <v>2445070.6047945214</v>
      </c>
      <c r="R203">
        <f t="shared" si="78"/>
        <v>2833.6324552160168</v>
      </c>
    </row>
    <row r="204" spans="1:18" x14ac:dyDescent="0.25">
      <c r="A204" s="1">
        <v>171</v>
      </c>
      <c r="B204" s="17">
        <f t="shared" si="79"/>
        <v>21.375</v>
      </c>
      <c r="C204" s="1">
        <f t="shared" si="73"/>
        <v>0</v>
      </c>
      <c r="D204" s="1">
        <f t="shared" si="74"/>
        <v>0</v>
      </c>
      <c r="E204" s="1">
        <f t="shared" si="80"/>
        <v>-5151.3536250000025</v>
      </c>
      <c r="F204" s="1">
        <f t="shared" si="81"/>
        <v>-5.8860000000000001</v>
      </c>
      <c r="G204" s="1">
        <f t="shared" si="82"/>
        <v>22482.933539062455</v>
      </c>
      <c r="H204" s="1">
        <f t="shared" si="83"/>
        <v>21.336750000000002</v>
      </c>
      <c r="I204" s="1">
        <f t="shared" si="75"/>
        <v>0</v>
      </c>
      <c r="J204" s="1">
        <f t="shared" si="76"/>
        <v>0</v>
      </c>
      <c r="K204" s="1">
        <f t="shared" si="84"/>
        <v>33167657.486498877</v>
      </c>
      <c r="L204" s="1">
        <f t="shared" si="85"/>
        <v>31476.765015806119</v>
      </c>
      <c r="M204" s="1">
        <f t="shared" si="86"/>
        <v>-2479959.7043993687</v>
      </c>
      <c r="N204" s="1">
        <f t="shared" si="87"/>
        <v>-2833.6324552160168</v>
      </c>
      <c r="O204" s="1">
        <f t="shared" si="88"/>
        <v>33167657.486498877</v>
      </c>
      <c r="P204" s="1">
        <f t="shared" si="89"/>
        <v>31476.765015806119</v>
      </c>
      <c r="Q204">
        <f t="shared" si="77"/>
        <v>2479959.7043993687</v>
      </c>
      <c r="R204">
        <f t="shared" si="78"/>
        <v>2833.6324552160168</v>
      </c>
    </row>
    <row r="205" spans="1:18" x14ac:dyDescent="0.25">
      <c r="A205" s="1">
        <v>172</v>
      </c>
      <c r="B205" s="17">
        <f t="shared" si="79"/>
        <v>21.5</v>
      </c>
      <c r="C205" s="1">
        <f t="shared" si="73"/>
        <v>0</v>
      </c>
      <c r="D205" s="1">
        <f t="shared" si="74"/>
        <v>0</v>
      </c>
      <c r="E205" s="1">
        <f t="shared" si="80"/>
        <v>-5223.8250000000016</v>
      </c>
      <c r="F205" s="1">
        <f t="shared" si="81"/>
        <v>-5.8860000000000001</v>
      </c>
      <c r="G205" s="1">
        <f t="shared" si="82"/>
        <v>21834.48487499998</v>
      </c>
      <c r="H205" s="1">
        <f t="shared" si="83"/>
        <v>20.601000000000013</v>
      </c>
      <c r="I205" s="1">
        <f t="shared" si="75"/>
        <v>0</v>
      </c>
      <c r="J205" s="1">
        <f t="shared" si="76"/>
        <v>0</v>
      </c>
      <c r="K205" s="1">
        <f t="shared" si="84"/>
        <v>32211041.965226524</v>
      </c>
      <c r="L205" s="1">
        <f t="shared" si="85"/>
        <v>30391.359325605921</v>
      </c>
      <c r="M205" s="1">
        <f t="shared" si="86"/>
        <v>-2514848.8040042156</v>
      </c>
      <c r="N205" s="1">
        <f t="shared" si="87"/>
        <v>-2833.6324552160168</v>
      </c>
      <c r="O205" s="1">
        <f t="shared" si="88"/>
        <v>32211041.965226524</v>
      </c>
      <c r="P205" s="1">
        <f t="shared" si="89"/>
        <v>30391.359325605921</v>
      </c>
      <c r="Q205">
        <f t="shared" si="77"/>
        <v>2514848.8040042156</v>
      </c>
      <c r="R205">
        <f t="shared" si="78"/>
        <v>2833.6324552160168</v>
      </c>
    </row>
    <row r="206" spans="1:18" x14ac:dyDescent="0.25">
      <c r="A206" s="1">
        <v>173</v>
      </c>
      <c r="B206" s="17">
        <f t="shared" si="79"/>
        <v>21.625</v>
      </c>
      <c r="C206" s="1">
        <f t="shared" si="73"/>
        <v>0</v>
      </c>
      <c r="D206" s="1">
        <f t="shared" si="74"/>
        <v>0</v>
      </c>
      <c r="E206" s="1">
        <f t="shared" si="80"/>
        <v>-5296.2963750000026</v>
      </c>
      <c r="F206" s="1">
        <f t="shared" si="81"/>
        <v>-5.8860000000000001</v>
      </c>
      <c r="G206" s="1">
        <f t="shared" si="82"/>
        <v>21176.977289062481</v>
      </c>
      <c r="H206" s="1">
        <f t="shared" si="83"/>
        <v>19.865250000000003</v>
      </c>
      <c r="I206" s="1">
        <f t="shared" si="75"/>
        <v>0</v>
      </c>
      <c r="J206" s="1">
        <f t="shared" si="76"/>
        <v>0</v>
      </c>
      <c r="K206" s="1">
        <f t="shared" si="84"/>
        <v>31241062.386393543</v>
      </c>
      <c r="L206" s="1">
        <f t="shared" si="85"/>
        <v>29305.953635405698</v>
      </c>
      <c r="M206" s="1">
        <f t="shared" si="86"/>
        <v>-2549737.9036090635</v>
      </c>
      <c r="N206" s="1">
        <f t="shared" si="87"/>
        <v>-2833.6324552160168</v>
      </c>
      <c r="O206" s="1">
        <f t="shared" si="88"/>
        <v>31241062.386393543</v>
      </c>
      <c r="P206" s="1">
        <f t="shared" si="89"/>
        <v>29305.953635405698</v>
      </c>
      <c r="Q206">
        <f t="shared" si="77"/>
        <v>2549737.9036090635</v>
      </c>
      <c r="R206">
        <f t="shared" si="78"/>
        <v>2833.6324552160168</v>
      </c>
    </row>
    <row r="207" spans="1:18" x14ac:dyDescent="0.25">
      <c r="A207" s="1">
        <v>174</v>
      </c>
      <c r="B207" s="17">
        <f t="shared" si="79"/>
        <v>21.75</v>
      </c>
      <c r="C207" s="1">
        <f t="shared" si="73"/>
        <v>0</v>
      </c>
      <c r="D207" s="1">
        <f t="shared" si="74"/>
        <v>0</v>
      </c>
      <c r="E207" s="1">
        <f t="shared" si="80"/>
        <v>-5368.76775</v>
      </c>
      <c r="F207" s="1">
        <f t="shared" si="81"/>
        <v>-5.8860000000000001</v>
      </c>
      <c r="G207" s="1">
        <f t="shared" si="82"/>
        <v>20510.410781249986</v>
      </c>
      <c r="H207" s="1">
        <f t="shared" si="83"/>
        <v>19.129500000000007</v>
      </c>
      <c r="I207" s="1">
        <f t="shared" si="75"/>
        <v>0</v>
      </c>
      <c r="J207" s="1">
        <f t="shared" si="76"/>
        <v>0</v>
      </c>
      <c r="K207" s="1">
        <f t="shared" si="84"/>
        <v>30257718.749999981</v>
      </c>
      <c r="L207" s="1">
        <f t="shared" si="85"/>
        <v>28220.54794520549</v>
      </c>
      <c r="M207" s="1">
        <f t="shared" si="86"/>
        <v>-2584627.0032139095</v>
      </c>
      <c r="N207" s="1">
        <f t="shared" si="87"/>
        <v>-2833.6324552160168</v>
      </c>
      <c r="O207" s="1">
        <f t="shared" si="88"/>
        <v>30257718.749999981</v>
      </c>
      <c r="P207" s="1">
        <f t="shared" si="89"/>
        <v>28220.54794520549</v>
      </c>
      <c r="Q207">
        <f t="shared" si="77"/>
        <v>2584627.0032139095</v>
      </c>
      <c r="R207">
        <f t="shared" si="78"/>
        <v>2833.6324552160168</v>
      </c>
    </row>
    <row r="208" spans="1:18" x14ac:dyDescent="0.25">
      <c r="A208" s="1">
        <v>175</v>
      </c>
      <c r="B208" s="17">
        <f t="shared" si="79"/>
        <v>21.875</v>
      </c>
      <c r="C208" s="1">
        <f t="shared" si="73"/>
        <v>0</v>
      </c>
      <c r="D208" s="1">
        <f t="shared" si="74"/>
        <v>0</v>
      </c>
      <c r="E208" s="1">
        <f t="shared" si="80"/>
        <v>-5441.239125000001</v>
      </c>
      <c r="F208" s="1">
        <f t="shared" si="81"/>
        <v>-5.8860000000000001</v>
      </c>
      <c r="G208" s="1">
        <f t="shared" si="82"/>
        <v>19834.785351562467</v>
      </c>
      <c r="H208" s="1">
        <f t="shared" si="83"/>
        <v>18.393749999999997</v>
      </c>
      <c r="I208" s="1">
        <f t="shared" si="75"/>
        <v>0</v>
      </c>
      <c r="J208" s="1">
        <f t="shared" si="76"/>
        <v>0</v>
      </c>
      <c r="K208" s="1">
        <f t="shared" si="84"/>
        <v>29261011.056045789</v>
      </c>
      <c r="L208" s="1">
        <f t="shared" si="85"/>
        <v>27135.142255005267</v>
      </c>
      <c r="M208" s="1">
        <f t="shared" si="86"/>
        <v>-2619516.1028187568</v>
      </c>
      <c r="N208" s="1">
        <f t="shared" si="87"/>
        <v>-2833.6324552160168</v>
      </c>
      <c r="O208" s="1">
        <f t="shared" si="88"/>
        <v>29261011.056045789</v>
      </c>
      <c r="P208" s="1">
        <f t="shared" si="89"/>
        <v>27135.142255005267</v>
      </c>
      <c r="Q208">
        <f t="shared" si="77"/>
        <v>2619516.1028187568</v>
      </c>
      <c r="R208">
        <f t="shared" si="78"/>
        <v>2833.6324552160168</v>
      </c>
    </row>
    <row r="209" spans="1:18" x14ac:dyDescent="0.25">
      <c r="A209" s="1">
        <v>176</v>
      </c>
      <c r="B209" s="17">
        <f t="shared" si="79"/>
        <v>22</v>
      </c>
      <c r="C209" s="1">
        <f t="shared" si="73"/>
        <v>0</v>
      </c>
      <c r="D209" s="1">
        <f t="shared" si="74"/>
        <v>0</v>
      </c>
      <c r="E209" s="1">
        <f t="shared" si="80"/>
        <v>-5513.710500000002</v>
      </c>
      <c r="F209" s="1">
        <f t="shared" si="81"/>
        <v>-5.8860000000000001</v>
      </c>
      <c r="G209" s="1">
        <f t="shared" si="82"/>
        <v>19150.100999999981</v>
      </c>
      <c r="H209" s="1">
        <f t="shared" si="83"/>
        <v>17.658000000000001</v>
      </c>
      <c r="I209" s="1">
        <f t="shared" si="75"/>
        <v>0</v>
      </c>
      <c r="J209" s="1">
        <f t="shared" si="76"/>
        <v>0</v>
      </c>
      <c r="K209" s="1">
        <f t="shared" si="84"/>
        <v>28250939.304531056</v>
      </c>
      <c r="L209" s="1">
        <f t="shared" si="85"/>
        <v>26049.736564805062</v>
      </c>
      <c r="M209" s="1">
        <f t="shared" si="86"/>
        <v>-2654405.2024236047</v>
      </c>
      <c r="N209" s="1">
        <f t="shared" si="87"/>
        <v>-2833.6324552160168</v>
      </c>
      <c r="O209" s="1">
        <f t="shared" si="88"/>
        <v>28250939.304531056</v>
      </c>
      <c r="P209" s="1">
        <f t="shared" si="89"/>
        <v>26049.736564805062</v>
      </c>
      <c r="Q209">
        <f t="shared" si="77"/>
        <v>2654405.2024236047</v>
      </c>
      <c r="R209">
        <f t="shared" si="78"/>
        <v>2833.6324552160168</v>
      </c>
    </row>
    <row r="210" spans="1:18" x14ac:dyDescent="0.25">
      <c r="A210" s="1">
        <v>177</v>
      </c>
      <c r="B210" s="17">
        <f t="shared" si="79"/>
        <v>22.125</v>
      </c>
      <c r="C210" s="1">
        <f t="shared" si="73"/>
        <v>0</v>
      </c>
      <c r="D210" s="1">
        <f t="shared" si="74"/>
        <v>0</v>
      </c>
      <c r="E210" s="1">
        <f t="shared" si="80"/>
        <v>-5586.1818750000029</v>
      </c>
      <c r="F210" s="1">
        <f t="shared" si="81"/>
        <v>-5.8860000000000001</v>
      </c>
      <c r="G210" s="1">
        <f t="shared" si="82"/>
        <v>18456.357726562466</v>
      </c>
      <c r="H210" s="1">
        <f t="shared" si="83"/>
        <v>16.922250000000005</v>
      </c>
      <c r="I210" s="1">
        <f t="shared" si="75"/>
        <v>0</v>
      </c>
      <c r="J210" s="1">
        <f t="shared" si="76"/>
        <v>0</v>
      </c>
      <c r="K210" s="1">
        <f t="shared" si="84"/>
        <v>27227503.495455693</v>
      </c>
      <c r="L210" s="1">
        <f t="shared" si="85"/>
        <v>24964.330874604853</v>
      </c>
      <c r="M210" s="1">
        <f t="shared" si="86"/>
        <v>-2689294.3020284525</v>
      </c>
      <c r="N210" s="1">
        <f t="shared" si="87"/>
        <v>-2833.6324552160168</v>
      </c>
      <c r="O210" s="1">
        <f t="shared" si="88"/>
        <v>27227503.495455693</v>
      </c>
      <c r="P210" s="1">
        <f t="shared" si="89"/>
        <v>24964.330874604853</v>
      </c>
      <c r="Q210">
        <f t="shared" si="77"/>
        <v>2689294.3020284525</v>
      </c>
      <c r="R210">
        <f t="shared" si="78"/>
        <v>2833.6324552160168</v>
      </c>
    </row>
    <row r="211" spans="1:18" x14ac:dyDescent="0.25">
      <c r="A211" s="1">
        <v>178</v>
      </c>
      <c r="B211" s="17">
        <f t="shared" si="79"/>
        <v>22.25</v>
      </c>
      <c r="C211" s="1">
        <f t="shared" si="73"/>
        <v>0</v>
      </c>
      <c r="D211" s="1">
        <f t="shared" si="74"/>
        <v>0</v>
      </c>
      <c r="E211" s="1">
        <f t="shared" si="80"/>
        <v>-5658.6532500000021</v>
      </c>
      <c r="F211" s="1">
        <f t="shared" si="81"/>
        <v>-5.8860000000000001</v>
      </c>
      <c r="G211" s="1">
        <f t="shared" si="82"/>
        <v>17753.55553124996</v>
      </c>
      <c r="H211" s="1">
        <f t="shared" si="83"/>
        <v>16.186500000000009</v>
      </c>
      <c r="I211" s="1">
        <f t="shared" si="75"/>
        <v>0</v>
      </c>
      <c r="J211" s="1">
        <f t="shared" si="76"/>
        <v>0</v>
      </c>
      <c r="K211" s="1">
        <f t="shared" si="84"/>
        <v>26190703.628819756</v>
      </c>
      <c r="L211" s="1">
        <f t="shared" si="85"/>
        <v>23878.925184404648</v>
      </c>
      <c r="M211" s="1">
        <f t="shared" si="86"/>
        <v>-2724183.4016332994</v>
      </c>
      <c r="N211" s="1">
        <f t="shared" si="87"/>
        <v>-2833.6324552160168</v>
      </c>
      <c r="O211" s="1">
        <f t="shared" si="88"/>
        <v>26190703.628819756</v>
      </c>
      <c r="P211" s="1">
        <f t="shared" si="89"/>
        <v>23878.925184404648</v>
      </c>
      <c r="Q211">
        <f t="shared" si="77"/>
        <v>2724183.4016332994</v>
      </c>
      <c r="R211">
        <f t="shared" si="78"/>
        <v>2833.6324552160168</v>
      </c>
    </row>
    <row r="212" spans="1:18" x14ac:dyDescent="0.25">
      <c r="A212" s="1">
        <v>179</v>
      </c>
      <c r="B212" s="17">
        <f t="shared" si="79"/>
        <v>22.375</v>
      </c>
      <c r="C212" s="1">
        <f t="shared" si="73"/>
        <v>0</v>
      </c>
      <c r="D212" s="1">
        <f t="shared" si="74"/>
        <v>0</v>
      </c>
      <c r="E212" s="1">
        <f t="shared" si="80"/>
        <v>-5731.1246250000013</v>
      </c>
      <c r="F212" s="1">
        <f t="shared" si="81"/>
        <v>-5.8860000000000001</v>
      </c>
      <c r="G212" s="1">
        <f t="shared" si="82"/>
        <v>17041.694414062458</v>
      </c>
      <c r="H212" s="1">
        <f t="shared" si="83"/>
        <v>15.450749999999999</v>
      </c>
      <c r="I212" s="1">
        <f t="shared" si="75"/>
        <v>0</v>
      </c>
      <c r="J212" s="1">
        <f t="shared" si="76"/>
        <v>0</v>
      </c>
      <c r="K212" s="1">
        <f t="shared" si="84"/>
        <v>25140539.70462323</v>
      </c>
      <c r="L212" s="1">
        <f t="shared" si="85"/>
        <v>22793.519494204425</v>
      </c>
      <c r="M212" s="1">
        <f t="shared" si="86"/>
        <v>-2759072.5012381459</v>
      </c>
      <c r="N212" s="1">
        <f t="shared" si="87"/>
        <v>-2833.6324552160168</v>
      </c>
      <c r="O212" s="1">
        <f t="shared" si="88"/>
        <v>25140539.70462323</v>
      </c>
      <c r="P212" s="1">
        <f t="shared" si="89"/>
        <v>22793.519494204425</v>
      </c>
      <c r="Q212">
        <f t="shared" si="77"/>
        <v>2759072.5012381459</v>
      </c>
      <c r="R212">
        <f t="shared" si="78"/>
        <v>2833.6324552160168</v>
      </c>
    </row>
    <row r="213" spans="1:18" x14ac:dyDescent="0.25">
      <c r="A213" s="1">
        <v>180</v>
      </c>
      <c r="B213" s="17">
        <f t="shared" si="79"/>
        <v>22.5</v>
      </c>
      <c r="C213" s="1">
        <f t="shared" si="73"/>
        <v>0</v>
      </c>
      <c r="D213" s="1">
        <f t="shared" si="74"/>
        <v>0</v>
      </c>
      <c r="E213" s="1">
        <f t="shared" si="80"/>
        <v>-5803.5960000000005</v>
      </c>
      <c r="F213" s="1">
        <f t="shared" si="81"/>
        <v>-5.8860000000000001</v>
      </c>
      <c r="G213" s="1">
        <f t="shared" si="82"/>
        <v>16320.77437499999</v>
      </c>
      <c r="H213" s="1">
        <f t="shared" si="83"/>
        <v>14.715000000000003</v>
      </c>
      <c r="I213" s="1">
        <f t="shared" si="75"/>
        <v>0</v>
      </c>
      <c r="J213" s="1">
        <f t="shared" si="76"/>
        <v>0</v>
      </c>
      <c r="K213" s="1">
        <f t="shared" si="84"/>
        <v>24077011.722866159</v>
      </c>
      <c r="L213" s="1">
        <f t="shared" si="85"/>
        <v>21708.113804004221</v>
      </c>
      <c r="M213" s="1">
        <f t="shared" si="86"/>
        <v>-2793961.6008429928</v>
      </c>
      <c r="N213" s="1">
        <f t="shared" si="87"/>
        <v>-2833.6324552160168</v>
      </c>
      <c r="O213" s="1">
        <f t="shared" si="88"/>
        <v>24077011.722866159</v>
      </c>
      <c r="P213" s="1">
        <f t="shared" si="89"/>
        <v>21708.113804004221</v>
      </c>
      <c r="Q213">
        <f t="shared" si="77"/>
        <v>2793961.6008429928</v>
      </c>
      <c r="R213">
        <f t="shared" si="78"/>
        <v>2833.6324552160168</v>
      </c>
    </row>
    <row r="214" spans="1:18" x14ac:dyDescent="0.25">
      <c r="A214" s="1">
        <v>181</v>
      </c>
      <c r="B214" s="17">
        <f t="shared" si="79"/>
        <v>22.625</v>
      </c>
      <c r="C214" s="1">
        <f t="shared" si="73"/>
        <v>0</v>
      </c>
      <c r="D214" s="1">
        <f t="shared" si="74"/>
        <v>0</v>
      </c>
      <c r="E214" s="1">
        <f t="shared" si="80"/>
        <v>-5876.0673750000014</v>
      </c>
      <c r="F214" s="1">
        <f t="shared" si="81"/>
        <v>-5.8860000000000001</v>
      </c>
      <c r="G214" s="1">
        <f t="shared" si="82"/>
        <v>15590.795414062468</v>
      </c>
      <c r="H214" s="1">
        <f t="shared" si="83"/>
        <v>13.979249999999993</v>
      </c>
      <c r="I214" s="1">
        <f t="shared" si="75"/>
        <v>0</v>
      </c>
      <c r="J214" s="1">
        <f t="shared" si="76"/>
        <v>0</v>
      </c>
      <c r="K214" s="1">
        <f t="shared" si="84"/>
        <v>23000119.683548424</v>
      </c>
      <c r="L214" s="1">
        <f t="shared" si="85"/>
        <v>20622.708113803994</v>
      </c>
      <c r="M214" s="1">
        <f t="shared" si="86"/>
        <v>-2828850.7004478406</v>
      </c>
      <c r="N214" s="1">
        <f t="shared" si="87"/>
        <v>-2833.6324552160168</v>
      </c>
      <c r="O214" s="1">
        <f t="shared" si="88"/>
        <v>23000119.683548424</v>
      </c>
      <c r="P214" s="1">
        <f t="shared" si="89"/>
        <v>20622.708113803994</v>
      </c>
      <c r="Q214">
        <f t="shared" si="77"/>
        <v>2828850.7004478406</v>
      </c>
      <c r="R214">
        <f t="shared" si="78"/>
        <v>2833.6324552160168</v>
      </c>
    </row>
    <row r="215" spans="1:18" x14ac:dyDescent="0.25">
      <c r="A215" s="1">
        <v>182</v>
      </c>
      <c r="B215" s="17">
        <f t="shared" si="79"/>
        <v>22.75</v>
      </c>
      <c r="C215" s="1">
        <f t="shared" si="73"/>
        <v>0</v>
      </c>
      <c r="D215" s="1">
        <f t="shared" si="74"/>
        <v>0</v>
      </c>
      <c r="E215" s="1">
        <f t="shared" si="80"/>
        <v>-5948.5387500000024</v>
      </c>
      <c r="F215" s="1">
        <f t="shared" si="81"/>
        <v>-5.8860000000000001</v>
      </c>
      <c r="G215" s="1">
        <f t="shared" si="82"/>
        <v>14851.757531249979</v>
      </c>
      <c r="H215" s="1">
        <f t="shared" si="83"/>
        <v>13.243500000000012</v>
      </c>
      <c r="I215" s="1">
        <f t="shared" si="75"/>
        <v>0</v>
      </c>
      <c r="J215" s="1">
        <f t="shared" si="76"/>
        <v>0</v>
      </c>
      <c r="K215" s="1">
        <f t="shared" si="84"/>
        <v>21909863.586670145</v>
      </c>
      <c r="L215" s="1">
        <f t="shared" si="85"/>
        <v>19537.302423603811</v>
      </c>
      <c r="M215" s="1">
        <f t="shared" si="86"/>
        <v>-2863739.8000526885</v>
      </c>
      <c r="N215" s="1">
        <f t="shared" si="87"/>
        <v>-2833.6324552160168</v>
      </c>
      <c r="O215" s="1">
        <f t="shared" si="88"/>
        <v>21909863.586670145</v>
      </c>
      <c r="P215" s="1">
        <f t="shared" si="89"/>
        <v>19537.302423603811</v>
      </c>
      <c r="Q215">
        <f t="shared" si="77"/>
        <v>2863739.8000526885</v>
      </c>
      <c r="R215">
        <f t="shared" si="78"/>
        <v>2833.6324552160168</v>
      </c>
    </row>
    <row r="216" spans="1:18" x14ac:dyDescent="0.25">
      <c r="A216" s="1">
        <v>183</v>
      </c>
      <c r="B216" s="17">
        <f t="shared" si="79"/>
        <v>22.875</v>
      </c>
      <c r="C216" s="1">
        <f t="shared" si="73"/>
        <v>0</v>
      </c>
      <c r="D216" s="1">
        <f t="shared" si="74"/>
        <v>0</v>
      </c>
      <c r="E216" s="1">
        <f t="shared" si="80"/>
        <v>-6021.0101250000034</v>
      </c>
      <c r="F216" s="1">
        <f t="shared" si="81"/>
        <v>-5.8860000000000001</v>
      </c>
      <c r="G216" s="1">
        <f t="shared" si="82"/>
        <v>14103.660726562495</v>
      </c>
      <c r="H216" s="1">
        <f t="shared" si="83"/>
        <v>12.507750000000001</v>
      </c>
      <c r="I216" s="1">
        <f t="shared" si="75"/>
        <v>0</v>
      </c>
      <c r="J216" s="1">
        <f t="shared" si="76"/>
        <v>0</v>
      </c>
      <c r="K216" s="1">
        <f t="shared" si="84"/>
        <v>20806243.432231288</v>
      </c>
      <c r="L216" s="1">
        <f t="shared" si="85"/>
        <v>18451.896733403584</v>
      </c>
      <c r="M216" s="1">
        <f t="shared" si="86"/>
        <v>-2898628.8996575358</v>
      </c>
      <c r="N216" s="1">
        <f t="shared" si="87"/>
        <v>-2833.6324552160168</v>
      </c>
      <c r="O216" s="1">
        <f t="shared" si="88"/>
        <v>20806243.432231288</v>
      </c>
      <c r="P216" s="1">
        <f t="shared" si="89"/>
        <v>18451.896733403584</v>
      </c>
      <c r="Q216">
        <f t="shared" si="77"/>
        <v>2898628.8996575358</v>
      </c>
      <c r="R216">
        <f t="shared" si="78"/>
        <v>2833.6324552160168</v>
      </c>
    </row>
    <row r="217" spans="1:18" x14ac:dyDescent="0.25">
      <c r="A217" s="1">
        <v>184</v>
      </c>
      <c r="B217" s="17">
        <f t="shared" si="79"/>
        <v>23</v>
      </c>
      <c r="C217" s="1">
        <f t="shared" si="73"/>
        <v>0</v>
      </c>
      <c r="D217" s="1">
        <f t="shared" si="74"/>
        <v>0</v>
      </c>
      <c r="E217" s="1">
        <f t="shared" si="80"/>
        <v>-6093.4815000000008</v>
      </c>
      <c r="F217" s="1">
        <f t="shared" si="81"/>
        <v>-5.8860000000000001</v>
      </c>
      <c r="G217" s="1">
        <f t="shared" si="82"/>
        <v>13346.504999999957</v>
      </c>
      <c r="H217" s="1">
        <f t="shared" si="83"/>
        <v>11.772000000000006</v>
      </c>
      <c r="I217" s="1">
        <f t="shared" si="75"/>
        <v>0</v>
      </c>
      <c r="J217" s="1">
        <f t="shared" si="76"/>
        <v>0</v>
      </c>
      <c r="K217" s="1">
        <f t="shared" si="84"/>
        <v>19689259.22023176</v>
      </c>
      <c r="L217" s="1">
        <f t="shared" si="85"/>
        <v>17366.491043203383</v>
      </c>
      <c r="M217" s="1">
        <f t="shared" si="86"/>
        <v>-2933517.9992623818</v>
      </c>
      <c r="N217" s="1">
        <f t="shared" si="87"/>
        <v>-2833.6324552160168</v>
      </c>
      <c r="O217" s="1">
        <f t="shared" si="88"/>
        <v>19689259.22023176</v>
      </c>
      <c r="P217" s="1">
        <f t="shared" si="89"/>
        <v>17366.491043203383</v>
      </c>
      <c r="Q217">
        <f t="shared" si="77"/>
        <v>2933517.9992623818</v>
      </c>
      <c r="R217">
        <f t="shared" si="78"/>
        <v>2833.6324552160168</v>
      </c>
    </row>
    <row r="218" spans="1:18" x14ac:dyDescent="0.25">
      <c r="A218" s="1">
        <v>185</v>
      </c>
      <c r="B218" s="17">
        <f t="shared" si="79"/>
        <v>23.125</v>
      </c>
      <c r="C218" s="1">
        <f t="shared" si="73"/>
        <v>0</v>
      </c>
      <c r="D218" s="1">
        <f t="shared" si="74"/>
        <v>0</v>
      </c>
      <c r="E218" s="1">
        <f t="shared" si="80"/>
        <v>-6165.9528750000018</v>
      </c>
      <c r="F218" s="1">
        <f t="shared" si="81"/>
        <v>-5.8860000000000001</v>
      </c>
      <c r="G218" s="1">
        <f t="shared" si="82"/>
        <v>12580.290351562482</v>
      </c>
      <c r="H218" s="1">
        <f t="shared" si="83"/>
        <v>11.03625000000001</v>
      </c>
      <c r="I218" s="1">
        <f t="shared" si="75"/>
        <v>0</v>
      </c>
      <c r="J218" s="1">
        <f t="shared" si="76"/>
        <v>0</v>
      </c>
      <c r="K218" s="1">
        <f t="shared" si="84"/>
        <v>18558910.950671732</v>
      </c>
      <c r="L218" s="1">
        <f t="shared" si="85"/>
        <v>16281.085353003176</v>
      </c>
      <c r="M218" s="1">
        <f t="shared" si="86"/>
        <v>-2968407.0988672297</v>
      </c>
      <c r="N218" s="1">
        <f t="shared" si="87"/>
        <v>-2833.6324552160168</v>
      </c>
      <c r="O218" s="1">
        <f t="shared" si="88"/>
        <v>18558910.950671732</v>
      </c>
      <c r="P218" s="1">
        <f t="shared" si="89"/>
        <v>16281.085353003176</v>
      </c>
      <c r="Q218">
        <f t="shared" si="77"/>
        <v>2968407.0988672297</v>
      </c>
      <c r="R218">
        <f t="shared" si="78"/>
        <v>2833.6324552160168</v>
      </c>
    </row>
    <row r="219" spans="1:18" x14ac:dyDescent="0.25">
      <c r="A219" s="1">
        <v>186</v>
      </c>
      <c r="B219" s="17">
        <f t="shared" si="79"/>
        <v>23.25</v>
      </c>
      <c r="C219" s="1">
        <f t="shared" si="73"/>
        <v>0</v>
      </c>
      <c r="D219" s="1">
        <f t="shared" si="74"/>
        <v>0</v>
      </c>
      <c r="E219" s="1">
        <f t="shared" si="80"/>
        <v>-6238.4242500000009</v>
      </c>
      <c r="F219" s="1">
        <f t="shared" si="81"/>
        <v>-5.8860000000000001</v>
      </c>
      <c r="G219" s="1">
        <f t="shared" si="82"/>
        <v>11805.01678124998</v>
      </c>
      <c r="H219" s="1">
        <f t="shared" si="83"/>
        <v>10.3005</v>
      </c>
      <c r="I219" s="1">
        <f t="shared" si="75"/>
        <v>0</v>
      </c>
      <c r="J219" s="1">
        <f t="shared" si="76"/>
        <v>0</v>
      </c>
      <c r="K219" s="1">
        <f t="shared" si="84"/>
        <v>17415198.623551078</v>
      </c>
      <c r="L219" s="1">
        <f t="shared" si="85"/>
        <v>15195.679662802951</v>
      </c>
      <c r="M219" s="1">
        <f t="shared" si="86"/>
        <v>-3003296.1984720761</v>
      </c>
      <c r="N219" s="1">
        <f t="shared" si="87"/>
        <v>-2833.6324552160168</v>
      </c>
      <c r="O219" s="1">
        <f t="shared" si="88"/>
        <v>17415198.623551078</v>
      </c>
      <c r="P219" s="1">
        <f t="shared" si="89"/>
        <v>15195.679662802951</v>
      </c>
      <c r="Q219">
        <f t="shared" si="77"/>
        <v>3003296.1984720761</v>
      </c>
      <c r="R219">
        <f t="shared" si="78"/>
        <v>2833.6324552160168</v>
      </c>
    </row>
    <row r="220" spans="1:18" x14ac:dyDescent="0.25">
      <c r="A220" s="1">
        <v>187</v>
      </c>
      <c r="B220" s="17">
        <f t="shared" si="79"/>
        <v>23.375</v>
      </c>
      <c r="C220" s="1">
        <f t="shared" si="73"/>
        <v>0</v>
      </c>
      <c r="D220" s="1">
        <f t="shared" si="74"/>
        <v>0</v>
      </c>
      <c r="E220" s="1">
        <f t="shared" si="80"/>
        <v>-6310.8956250000019</v>
      </c>
      <c r="F220" s="1">
        <f t="shared" si="81"/>
        <v>-5.8860000000000001</v>
      </c>
      <c r="G220" s="1">
        <f t="shared" si="82"/>
        <v>11020.684289062456</v>
      </c>
      <c r="H220" s="1">
        <f t="shared" si="83"/>
        <v>9.5647500000000178</v>
      </c>
      <c r="I220" s="1">
        <f t="shared" si="75"/>
        <v>0</v>
      </c>
      <c r="J220" s="1">
        <f t="shared" si="76"/>
        <v>0</v>
      </c>
      <c r="K220" s="1">
        <f t="shared" si="84"/>
        <v>16258122.238869797</v>
      </c>
      <c r="L220" s="1">
        <f t="shared" si="85"/>
        <v>14110.273972602767</v>
      </c>
      <c r="M220" s="1">
        <f t="shared" si="86"/>
        <v>-3038185.2980769244</v>
      </c>
      <c r="N220" s="1">
        <f t="shared" si="87"/>
        <v>-2833.6324552160168</v>
      </c>
      <c r="O220" s="1">
        <f t="shared" si="88"/>
        <v>16258122.238869797</v>
      </c>
      <c r="P220" s="1">
        <f t="shared" si="89"/>
        <v>14110.273972602767</v>
      </c>
      <c r="Q220">
        <f t="shared" si="77"/>
        <v>3038185.2980769244</v>
      </c>
      <c r="R220">
        <f t="shared" si="78"/>
        <v>2833.6324552160168</v>
      </c>
    </row>
    <row r="221" spans="1:18" x14ac:dyDescent="0.25">
      <c r="A221" s="1">
        <v>188</v>
      </c>
      <c r="B221" s="17">
        <f t="shared" si="79"/>
        <v>23.5</v>
      </c>
      <c r="C221" s="1">
        <f t="shared" si="73"/>
        <v>0</v>
      </c>
      <c r="D221" s="1">
        <f t="shared" si="74"/>
        <v>0</v>
      </c>
      <c r="E221" s="1">
        <f t="shared" si="80"/>
        <v>-6383.3670000000029</v>
      </c>
      <c r="F221" s="1">
        <f t="shared" si="81"/>
        <v>-5.8860000000000001</v>
      </c>
      <c r="G221" s="1">
        <f t="shared" si="82"/>
        <v>10227.292874999965</v>
      </c>
      <c r="H221" s="1">
        <f t="shared" si="83"/>
        <v>8.8290000000000077</v>
      </c>
      <c r="I221" s="1">
        <f t="shared" si="75"/>
        <v>0</v>
      </c>
      <c r="J221" s="1">
        <f t="shared" si="76"/>
        <v>0</v>
      </c>
      <c r="K221" s="1">
        <f t="shared" si="84"/>
        <v>15087681.796627978</v>
      </c>
      <c r="L221" s="1">
        <f t="shared" si="85"/>
        <v>13024.86828240254</v>
      </c>
      <c r="M221" s="1">
        <f t="shared" si="86"/>
        <v>-3073074.3976817718</v>
      </c>
      <c r="N221" s="1">
        <f t="shared" si="87"/>
        <v>-2833.6324552160168</v>
      </c>
      <c r="O221" s="1">
        <f t="shared" si="88"/>
        <v>15087681.796627978</v>
      </c>
      <c r="P221" s="1">
        <f t="shared" si="89"/>
        <v>13024.86828240254</v>
      </c>
      <c r="Q221">
        <f t="shared" si="77"/>
        <v>3073074.3976817718</v>
      </c>
      <c r="R221">
        <f t="shared" si="78"/>
        <v>2833.6324552160168</v>
      </c>
    </row>
    <row r="222" spans="1:18" x14ac:dyDescent="0.25">
      <c r="A222" s="1">
        <v>189</v>
      </c>
      <c r="B222" s="17">
        <f t="shared" si="79"/>
        <v>23.625</v>
      </c>
      <c r="C222" s="1">
        <f t="shared" si="73"/>
        <v>0</v>
      </c>
      <c r="D222" s="1">
        <f t="shared" si="74"/>
        <v>0</v>
      </c>
      <c r="E222" s="1">
        <f t="shared" si="80"/>
        <v>-6455.8383750000003</v>
      </c>
      <c r="F222" s="1">
        <f t="shared" si="81"/>
        <v>-5.8860000000000001</v>
      </c>
      <c r="G222" s="1">
        <f t="shared" si="82"/>
        <v>9424.842539062478</v>
      </c>
      <c r="H222" s="1">
        <f t="shared" si="83"/>
        <v>8.0932500000000118</v>
      </c>
      <c r="I222" s="1">
        <f t="shared" si="75"/>
        <v>0</v>
      </c>
      <c r="J222" s="1">
        <f t="shared" si="76"/>
        <v>0</v>
      </c>
      <c r="K222" s="1">
        <f t="shared" si="84"/>
        <v>13903877.296825573</v>
      </c>
      <c r="L222" s="1">
        <f t="shared" si="85"/>
        <v>11939.462592202335</v>
      </c>
      <c r="M222" s="1">
        <f t="shared" si="86"/>
        <v>-3107963.4972866173</v>
      </c>
      <c r="N222" s="1">
        <f t="shared" si="87"/>
        <v>-2833.6324552160168</v>
      </c>
      <c r="O222" s="1">
        <f t="shared" si="88"/>
        <v>13903877.296825573</v>
      </c>
      <c r="P222" s="1">
        <f t="shared" si="89"/>
        <v>11939.462592202335</v>
      </c>
      <c r="Q222">
        <f t="shared" si="77"/>
        <v>3107963.4972866173</v>
      </c>
      <c r="R222">
        <f t="shared" si="78"/>
        <v>2833.6324552160168</v>
      </c>
    </row>
    <row r="223" spans="1:18" x14ac:dyDescent="0.25">
      <c r="A223" s="1">
        <v>190</v>
      </c>
      <c r="B223" s="17">
        <f t="shared" si="79"/>
        <v>23.75</v>
      </c>
      <c r="C223" s="1">
        <f t="shared" si="73"/>
        <v>0</v>
      </c>
      <c r="D223" s="1">
        <f t="shared" si="74"/>
        <v>0</v>
      </c>
      <c r="E223" s="1">
        <f t="shared" si="80"/>
        <v>-6528.3097500000013</v>
      </c>
      <c r="F223" s="1">
        <f t="shared" si="81"/>
        <v>-5.8860000000000001</v>
      </c>
      <c r="G223" s="1">
        <f t="shared" si="82"/>
        <v>8613.3332812499666</v>
      </c>
      <c r="H223" s="1">
        <f t="shared" si="83"/>
        <v>7.3575000000000017</v>
      </c>
      <c r="I223" s="1">
        <f t="shared" si="75"/>
        <v>0</v>
      </c>
      <c r="J223" s="1">
        <f t="shared" si="76"/>
        <v>0</v>
      </c>
      <c r="K223" s="1">
        <f t="shared" si="84"/>
        <v>12706708.739462543</v>
      </c>
      <c r="L223" s="1">
        <f t="shared" si="85"/>
        <v>10854.05690200211</v>
      </c>
      <c r="M223" s="1">
        <f t="shared" si="86"/>
        <v>-3142852.5968914656</v>
      </c>
      <c r="N223" s="1">
        <f t="shared" si="87"/>
        <v>-2833.6324552160168</v>
      </c>
      <c r="O223" s="1">
        <f t="shared" si="88"/>
        <v>12706708.739462543</v>
      </c>
      <c r="P223" s="1">
        <f t="shared" si="89"/>
        <v>10854.05690200211</v>
      </c>
      <c r="Q223">
        <f t="shared" si="77"/>
        <v>3142852.5968914656</v>
      </c>
      <c r="R223">
        <f t="shared" si="78"/>
        <v>2833.6324552160168</v>
      </c>
    </row>
    <row r="224" spans="1:18" x14ac:dyDescent="0.25">
      <c r="A224" s="1">
        <v>191</v>
      </c>
      <c r="B224" s="17">
        <f t="shared" si="79"/>
        <v>23.875</v>
      </c>
      <c r="C224" s="1">
        <f t="shared" si="73"/>
        <v>0</v>
      </c>
      <c r="D224" s="1">
        <f t="shared" si="74"/>
        <v>0</v>
      </c>
      <c r="E224" s="1">
        <f t="shared" si="80"/>
        <v>-6600.7811250000022</v>
      </c>
      <c r="F224" s="1">
        <f t="shared" si="81"/>
        <v>-5.8860000000000001</v>
      </c>
      <c r="G224" s="1">
        <f t="shared" si="82"/>
        <v>7792.7651015624588</v>
      </c>
      <c r="H224" s="1">
        <f t="shared" si="83"/>
        <v>6.6217500000000058</v>
      </c>
      <c r="I224" s="1">
        <f t="shared" si="75"/>
        <v>0</v>
      </c>
      <c r="J224" s="1">
        <f t="shared" si="76"/>
        <v>0</v>
      </c>
      <c r="K224" s="1">
        <f t="shared" si="84"/>
        <v>11496176.124538926</v>
      </c>
      <c r="L224" s="1">
        <f t="shared" si="85"/>
        <v>9768.6512118019054</v>
      </c>
      <c r="M224" s="1">
        <f t="shared" si="86"/>
        <v>-3177741.696496313</v>
      </c>
      <c r="N224" s="1">
        <f t="shared" si="87"/>
        <v>-2833.6324552160168</v>
      </c>
      <c r="O224" s="1">
        <f t="shared" si="88"/>
        <v>11496176.124538926</v>
      </c>
      <c r="P224" s="1">
        <f t="shared" si="89"/>
        <v>9768.6512118019054</v>
      </c>
      <c r="Q224">
        <f t="shared" si="77"/>
        <v>3177741.696496313</v>
      </c>
      <c r="R224">
        <f t="shared" si="78"/>
        <v>2833.6324552160168</v>
      </c>
    </row>
    <row r="225" spans="1:18" x14ac:dyDescent="0.25">
      <c r="A225" s="1">
        <v>192</v>
      </c>
      <c r="B225" s="17">
        <f t="shared" si="79"/>
        <v>24</v>
      </c>
      <c r="C225" s="1">
        <f t="shared" ref="C225:C236" si="90">ax</f>
        <v>0</v>
      </c>
      <c r="D225" s="1">
        <f t="shared" ref="D225:D236" si="91">ax_0</f>
        <v>0</v>
      </c>
      <c r="E225" s="1">
        <f t="shared" si="80"/>
        <v>-6673.2525000000014</v>
      </c>
      <c r="F225" s="1">
        <f t="shared" si="81"/>
        <v>-5.8860000000000001</v>
      </c>
      <c r="G225" s="1">
        <f t="shared" si="82"/>
        <v>6963.1379999999854</v>
      </c>
      <c r="H225" s="1">
        <f t="shared" si="83"/>
        <v>5.8860000000000099</v>
      </c>
      <c r="I225" s="1">
        <f t="shared" ref="I225:I236" si="92">ax/cross_section_area</f>
        <v>0</v>
      </c>
      <c r="J225" s="1">
        <f t="shared" ref="J225:J236" si="93">ax_0/cross_section_area_0</f>
        <v>0</v>
      </c>
      <c r="K225" s="1">
        <f t="shared" si="84"/>
        <v>10272279.452054774</v>
      </c>
      <c r="L225" s="1">
        <f t="shared" si="85"/>
        <v>8683.2455216017006</v>
      </c>
      <c r="M225" s="1">
        <f t="shared" si="86"/>
        <v>-3212630.7961011599</v>
      </c>
      <c r="N225" s="1">
        <f t="shared" si="87"/>
        <v>-2833.6324552160168</v>
      </c>
      <c r="O225" s="1">
        <f t="shared" si="88"/>
        <v>10272279.452054774</v>
      </c>
      <c r="P225" s="1">
        <f t="shared" si="89"/>
        <v>8683.2455216017006</v>
      </c>
      <c r="Q225">
        <f t="shared" si="77"/>
        <v>3212630.7961011599</v>
      </c>
      <c r="R225">
        <f t="shared" si="78"/>
        <v>2833.6324552160168</v>
      </c>
    </row>
    <row r="226" spans="1:18" x14ac:dyDescent="0.25">
      <c r="A226" s="1">
        <v>193</v>
      </c>
      <c r="B226" s="17">
        <f t="shared" si="79"/>
        <v>24.125</v>
      </c>
      <c r="C226" s="1">
        <f t="shared" si="90"/>
        <v>0</v>
      </c>
      <c r="D226" s="1">
        <f t="shared" si="91"/>
        <v>0</v>
      </c>
      <c r="E226" s="1">
        <f t="shared" si="80"/>
        <v>-6745.7238750000024</v>
      </c>
      <c r="F226" s="1">
        <f t="shared" si="81"/>
        <v>-5.8860000000000001</v>
      </c>
      <c r="G226" s="1">
        <f t="shared" si="82"/>
        <v>6124.4519765624873</v>
      </c>
      <c r="H226" s="1">
        <f t="shared" si="83"/>
        <v>5.150250000000014</v>
      </c>
      <c r="I226" s="1">
        <f t="shared" si="92"/>
        <v>0</v>
      </c>
      <c r="J226" s="1">
        <f t="shared" si="93"/>
        <v>0</v>
      </c>
      <c r="K226" s="1">
        <f t="shared" si="84"/>
        <v>9035018.7220099904</v>
      </c>
      <c r="L226" s="1">
        <f t="shared" si="85"/>
        <v>7597.8398314014967</v>
      </c>
      <c r="M226" s="1">
        <f t="shared" si="86"/>
        <v>-3247519.8957060073</v>
      </c>
      <c r="N226" s="1">
        <f t="shared" si="87"/>
        <v>-2833.6324552160168</v>
      </c>
      <c r="O226" s="1">
        <f t="shared" si="88"/>
        <v>9035018.7220099904</v>
      </c>
      <c r="P226" s="1">
        <f t="shared" si="89"/>
        <v>7597.8398314014967</v>
      </c>
      <c r="Q226">
        <f t="shared" ref="Q226:Q233" si="94">(0)/2+SQRT( ((0)/2)^2 + (M226)^2 )</f>
        <v>3247519.8957060073</v>
      </c>
      <c r="R226">
        <f t="shared" ref="R226:R233" si="95">(0)/2+SQRT( ((0)/2)^2 + (N226)^2 )</f>
        <v>2833.6324552160168</v>
      </c>
    </row>
    <row r="227" spans="1:18" x14ac:dyDescent="0.25">
      <c r="A227" s="1">
        <v>194</v>
      </c>
      <c r="B227" s="17">
        <f t="shared" si="79"/>
        <v>24.25</v>
      </c>
      <c r="C227" s="1">
        <f t="shared" si="90"/>
        <v>0</v>
      </c>
      <c r="D227" s="1">
        <f t="shared" si="91"/>
        <v>0</v>
      </c>
      <c r="E227" s="1">
        <f t="shared" si="80"/>
        <v>-6818.1952500000016</v>
      </c>
      <c r="F227" s="1">
        <f t="shared" si="81"/>
        <v>-5.8860000000000001</v>
      </c>
      <c r="G227" s="1">
        <f t="shared" si="82"/>
        <v>5276.7070312499636</v>
      </c>
      <c r="H227" s="1">
        <f t="shared" si="83"/>
        <v>4.4145000000000039</v>
      </c>
      <c r="I227" s="1">
        <f t="shared" si="92"/>
        <v>0</v>
      </c>
      <c r="J227" s="1">
        <f t="shared" si="93"/>
        <v>0</v>
      </c>
      <c r="K227" s="1">
        <f t="shared" si="84"/>
        <v>7784393.9344045836</v>
      </c>
      <c r="L227" s="1">
        <f t="shared" si="85"/>
        <v>6512.43414120127</v>
      </c>
      <c r="M227" s="1">
        <f t="shared" si="86"/>
        <v>-3282408.9953108546</v>
      </c>
      <c r="N227" s="1">
        <f t="shared" si="87"/>
        <v>-2833.6324552160168</v>
      </c>
      <c r="O227" s="1">
        <f t="shared" si="88"/>
        <v>7784393.9344045836</v>
      </c>
      <c r="P227" s="1">
        <f t="shared" si="89"/>
        <v>6512.43414120127</v>
      </c>
      <c r="Q227">
        <f t="shared" si="94"/>
        <v>3282408.9953108546</v>
      </c>
      <c r="R227">
        <f t="shared" si="95"/>
        <v>2833.6324552160168</v>
      </c>
    </row>
    <row r="228" spans="1:18" x14ac:dyDescent="0.25">
      <c r="A228" s="1">
        <v>195</v>
      </c>
      <c r="B228" s="17">
        <f t="shared" si="79"/>
        <v>24.375</v>
      </c>
      <c r="C228" s="1">
        <f t="shared" si="90"/>
        <v>0</v>
      </c>
      <c r="D228" s="1">
        <f t="shared" si="91"/>
        <v>0</v>
      </c>
      <c r="E228" s="1">
        <f t="shared" si="80"/>
        <v>-6890.6666250000007</v>
      </c>
      <c r="F228" s="1">
        <f t="shared" si="81"/>
        <v>-5.8860000000000001</v>
      </c>
      <c r="G228" s="1">
        <f t="shared" si="82"/>
        <v>4419.9031640624744</v>
      </c>
      <c r="H228" s="1">
        <f t="shared" si="83"/>
        <v>3.678750000000008</v>
      </c>
      <c r="I228" s="1">
        <f t="shared" si="92"/>
        <v>0</v>
      </c>
      <c r="J228" s="1">
        <f t="shared" si="93"/>
        <v>0</v>
      </c>
      <c r="K228" s="1">
        <f t="shared" si="84"/>
        <v>6520405.0892386353</v>
      </c>
      <c r="L228" s="1">
        <f t="shared" si="85"/>
        <v>5427.0284510010661</v>
      </c>
      <c r="M228" s="1">
        <f t="shared" si="86"/>
        <v>-3317298.0949157011</v>
      </c>
      <c r="N228" s="1">
        <f t="shared" si="87"/>
        <v>-2833.6324552160168</v>
      </c>
      <c r="O228" s="1">
        <f t="shared" si="88"/>
        <v>6520405.0892386353</v>
      </c>
      <c r="P228" s="1">
        <f t="shared" si="89"/>
        <v>5427.0284510010661</v>
      </c>
      <c r="Q228">
        <f t="shared" si="94"/>
        <v>3317298.0949157011</v>
      </c>
      <c r="R228">
        <f t="shared" si="95"/>
        <v>2833.6324552160168</v>
      </c>
    </row>
    <row r="229" spans="1:18" x14ac:dyDescent="0.25">
      <c r="A229" s="1">
        <v>196</v>
      </c>
      <c r="B229" s="17">
        <f t="shared" si="79"/>
        <v>24.5</v>
      </c>
      <c r="C229" s="1">
        <f t="shared" si="90"/>
        <v>0</v>
      </c>
      <c r="D229" s="1">
        <f t="shared" si="91"/>
        <v>0</v>
      </c>
      <c r="E229" s="1">
        <f t="shared" si="80"/>
        <v>-6963.1380000000017</v>
      </c>
      <c r="F229" s="1">
        <f t="shared" si="81"/>
        <v>-5.8860000000000001</v>
      </c>
      <c r="G229" s="1">
        <f t="shared" si="82"/>
        <v>3554.0403749999891</v>
      </c>
      <c r="H229" s="1">
        <f t="shared" si="83"/>
        <v>2.9429999999999978</v>
      </c>
      <c r="I229" s="1">
        <f t="shared" si="92"/>
        <v>0</v>
      </c>
      <c r="J229" s="1">
        <f t="shared" si="93"/>
        <v>0</v>
      </c>
      <c r="K229" s="1">
        <f t="shared" si="84"/>
        <v>5243052.1865121024</v>
      </c>
      <c r="L229" s="1">
        <f t="shared" si="85"/>
        <v>4341.6227608008394</v>
      </c>
      <c r="M229" s="1">
        <f t="shared" si="86"/>
        <v>-3352187.1945205485</v>
      </c>
      <c r="N229" s="1">
        <f t="shared" si="87"/>
        <v>-2833.6324552160168</v>
      </c>
      <c r="O229" s="1">
        <f t="shared" si="88"/>
        <v>5243052.1865121024</v>
      </c>
      <c r="P229" s="1">
        <f t="shared" si="89"/>
        <v>4341.6227608008394</v>
      </c>
      <c r="Q229">
        <f t="shared" si="94"/>
        <v>3352187.1945205485</v>
      </c>
      <c r="R229">
        <f t="shared" si="95"/>
        <v>2833.6324552160168</v>
      </c>
    </row>
    <row r="230" spans="1:18" x14ac:dyDescent="0.25">
      <c r="A230" s="1">
        <v>197</v>
      </c>
      <c r="B230" s="17">
        <f t="shared" si="79"/>
        <v>24.625</v>
      </c>
      <c r="C230" s="1">
        <f t="shared" si="90"/>
        <v>0</v>
      </c>
      <c r="D230" s="1">
        <f t="shared" si="91"/>
        <v>0</v>
      </c>
      <c r="E230" s="1">
        <f t="shared" si="80"/>
        <v>-7035.6093750000027</v>
      </c>
      <c r="F230" s="1">
        <f t="shared" si="81"/>
        <v>-5.8860000000000001</v>
      </c>
      <c r="G230" s="1">
        <f t="shared" si="82"/>
        <v>2679.1186640624796</v>
      </c>
      <c r="H230" s="1">
        <f t="shared" si="83"/>
        <v>2.2072500000000019</v>
      </c>
      <c r="I230" s="1">
        <f t="shared" si="92"/>
        <v>0</v>
      </c>
      <c r="J230" s="1">
        <f t="shared" si="93"/>
        <v>0</v>
      </c>
      <c r="K230" s="1">
        <f t="shared" si="84"/>
        <v>3952335.226224944</v>
      </c>
      <c r="L230" s="1">
        <f t="shared" si="85"/>
        <v>3256.217070600635</v>
      </c>
      <c r="M230" s="1">
        <f t="shared" si="86"/>
        <v>-3387076.2941253963</v>
      </c>
      <c r="N230" s="1">
        <f t="shared" si="87"/>
        <v>-2833.6324552160168</v>
      </c>
      <c r="O230" s="1">
        <f t="shared" si="88"/>
        <v>3952335.226224944</v>
      </c>
      <c r="P230" s="1">
        <f t="shared" si="89"/>
        <v>3256.217070600635</v>
      </c>
      <c r="Q230">
        <f t="shared" si="94"/>
        <v>3387076.2941253963</v>
      </c>
      <c r="R230">
        <f t="shared" si="95"/>
        <v>2833.6324552160168</v>
      </c>
    </row>
    <row r="231" spans="1:18" x14ac:dyDescent="0.25">
      <c r="A231" s="1">
        <v>198</v>
      </c>
      <c r="B231" s="17">
        <f t="shared" si="79"/>
        <v>24.75</v>
      </c>
      <c r="C231" s="1">
        <f t="shared" si="90"/>
        <v>0</v>
      </c>
      <c r="D231" s="1">
        <f t="shared" si="91"/>
        <v>0</v>
      </c>
      <c r="E231" s="1">
        <f t="shared" si="80"/>
        <v>-7108.0807500000019</v>
      </c>
      <c r="F231" s="1">
        <f t="shared" si="81"/>
        <v>-5.8860000000000001</v>
      </c>
      <c r="G231" s="1">
        <f t="shared" si="82"/>
        <v>1795.1380312499741</v>
      </c>
      <c r="H231" s="1">
        <f t="shared" si="83"/>
        <v>1.471500000000006</v>
      </c>
      <c r="I231" s="1">
        <f t="shared" si="92"/>
        <v>0</v>
      </c>
      <c r="J231" s="1">
        <f t="shared" si="93"/>
        <v>0</v>
      </c>
      <c r="K231" s="1">
        <f t="shared" si="84"/>
        <v>2648254.2083772011</v>
      </c>
      <c r="L231" s="1">
        <f t="shared" si="85"/>
        <v>2170.8113804004306</v>
      </c>
      <c r="M231" s="1">
        <f t="shared" si="86"/>
        <v>-3421965.3937302437</v>
      </c>
      <c r="N231" s="1">
        <f t="shared" si="87"/>
        <v>-2833.6324552160168</v>
      </c>
      <c r="O231" s="1">
        <f t="shared" si="88"/>
        <v>2648254.2083772011</v>
      </c>
      <c r="P231" s="1">
        <f t="shared" si="89"/>
        <v>2170.8113804004306</v>
      </c>
      <c r="Q231">
        <f t="shared" si="94"/>
        <v>3421965.3937302437</v>
      </c>
      <c r="R231">
        <f t="shared" si="95"/>
        <v>2833.6324552160168</v>
      </c>
    </row>
    <row r="232" spans="1:18" x14ac:dyDescent="0.25">
      <c r="A232" s="1">
        <v>199</v>
      </c>
      <c r="B232" s="17">
        <f t="shared" si="79"/>
        <v>24.875</v>
      </c>
      <c r="C232" s="1">
        <f t="shared" si="90"/>
        <v>0</v>
      </c>
      <c r="D232" s="1">
        <f t="shared" si="91"/>
        <v>0</v>
      </c>
      <c r="E232" s="1">
        <f t="shared" si="80"/>
        <v>-7180.5521250000011</v>
      </c>
      <c r="F232" s="1">
        <f t="shared" si="81"/>
        <v>-5.8860000000000001</v>
      </c>
      <c r="G232" s="1">
        <f t="shared" si="82"/>
        <v>902.09847656247325</v>
      </c>
      <c r="H232" s="1">
        <f t="shared" si="83"/>
        <v>0.73575000000001012</v>
      </c>
      <c r="I232" s="1">
        <f t="shared" si="92"/>
        <v>0</v>
      </c>
      <c r="J232" s="1">
        <f t="shared" si="93"/>
        <v>0</v>
      </c>
      <c r="K232" s="1">
        <f t="shared" si="84"/>
        <v>1330809.1329688751</v>
      </c>
      <c r="L232" s="1">
        <f t="shared" si="85"/>
        <v>1085.4056902002258</v>
      </c>
      <c r="M232" s="1">
        <f t="shared" si="86"/>
        <v>-3456854.4933350901</v>
      </c>
      <c r="N232" s="1">
        <f t="shared" si="87"/>
        <v>-2833.6324552160168</v>
      </c>
      <c r="O232" s="1">
        <f t="shared" si="88"/>
        <v>1330809.1329688751</v>
      </c>
      <c r="P232" s="1">
        <f t="shared" si="89"/>
        <v>1085.4056902002258</v>
      </c>
      <c r="Q232">
        <f t="shared" si="94"/>
        <v>3456854.4933350901</v>
      </c>
      <c r="R232">
        <f t="shared" si="95"/>
        <v>2833.6324552160168</v>
      </c>
    </row>
    <row r="233" spans="1:18" x14ac:dyDescent="0.25">
      <c r="A233" s="1">
        <v>200</v>
      </c>
      <c r="B233" s="17">
        <f t="shared" si="79"/>
        <v>25</v>
      </c>
      <c r="C233" s="1">
        <f t="shared" si="90"/>
        <v>0</v>
      </c>
      <c r="D233" s="1">
        <f t="shared" si="91"/>
        <v>0</v>
      </c>
      <c r="E233" s="1">
        <f t="shared" si="80"/>
        <v>-7253.0235000000021</v>
      </c>
      <c r="F233" s="1">
        <f t="shared" si="81"/>
        <v>-5.8860000000000001</v>
      </c>
      <c r="G233" s="1">
        <f t="shared" si="82"/>
        <v>-2.3291590878216084E-11</v>
      </c>
      <c r="H233" s="1">
        <f t="shared" si="83"/>
        <v>0</v>
      </c>
      <c r="I233" s="1">
        <f t="shared" si="92"/>
        <v>0</v>
      </c>
      <c r="J233" s="1">
        <f t="shared" si="93"/>
        <v>0</v>
      </c>
      <c r="K233" s="1">
        <f t="shared" si="84"/>
        <v>-3.4360618787673887E-8</v>
      </c>
      <c r="L233" s="1">
        <f t="shared" si="85"/>
        <v>0</v>
      </c>
      <c r="M233" s="1">
        <f t="shared" si="86"/>
        <v>-3491743.5929399375</v>
      </c>
      <c r="N233" s="1">
        <f t="shared" si="87"/>
        <v>-2833.6324552160168</v>
      </c>
      <c r="O233" s="1">
        <f t="shared" si="88"/>
        <v>0</v>
      </c>
      <c r="P233" s="1">
        <f t="shared" si="89"/>
        <v>0</v>
      </c>
      <c r="Q233">
        <f t="shared" si="94"/>
        <v>3491743.5929399375</v>
      </c>
      <c r="R233">
        <f t="shared" si="95"/>
        <v>2833.6324552160168</v>
      </c>
    </row>
    <row r="234" spans="1:18" x14ac:dyDescent="0.25">
      <c r="B234" s="17">
        <f>(B233*1000-1)/1000</f>
        <v>24.998999999999999</v>
      </c>
      <c r="C234" s="1">
        <f t="shared" si="90"/>
        <v>0</v>
      </c>
      <c r="D234" s="1">
        <f t="shared" si="91"/>
        <v>0</v>
      </c>
      <c r="E234" s="1">
        <f t="shared" ref="E234:E236" si="96">IF(B234&lt;force_position,ay-(mass_per_length*B234*gravity),ay-(mass_per_length*B234*gravity)-force)</f>
        <v>-7252.4437290000014</v>
      </c>
      <c r="F234" s="1">
        <f t="shared" ref="F234:F236" si="97">IF(B234&lt;force_position_0,ay_0-(mass_per_length_0*B234*gravity_0),ay_0-(mass_per_length_0*B234*gravity_0)-force_0)</f>
        <v>-5.8860000000000001</v>
      </c>
      <c r="G234" s="1">
        <f t="shared" ref="G234:G236" si="98">IF(B234&lt;force_position,(ay*B234)-(0.5*mass_per_length*gravity*B234*B234),(ay*B234)-(0.5*mass_per_length*gravity*B234*B234)-force*(B234-force_position))</f>
        <v>7.252733614487525</v>
      </c>
      <c r="H234" s="1">
        <f t="shared" ref="H234:H236" si="99">IF(B234&lt;force_position_0,(ay_0*B234)-(0.5*mass_per_length_0*gravity_0*B234*B234),(ay_0*B234)-(0.5*mass_per_length_0*gravity_0*B234*B234)-force_0*(B234-force_position_0))</f>
        <v>5.8860000000180435E-3</v>
      </c>
      <c r="I234" s="1">
        <f t="shared" si="92"/>
        <v>0</v>
      </c>
      <c r="J234" s="1">
        <f t="shared" si="93"/>
        <v>0</v>
      </c>
      <c r="K234" s="1">
        <f t="shared" ref="K234:K236" si="100">((G234*(0.5*h))/(ix))*(100000000/1000)</f>
        <v>10699.501644133336</v>
      </c>
      <c r="L234" s="1">
        <f t="shared" ref="L234:L236" si="101">(H234*(0.5*h_0/1000))/(ix_0/100000000)</f>
        <v>8.6832455216283044</v>
      </c>
      <c r="M234" s="1">
        <f t="shared" ref="M234:M236" si="102">((E234*q)/(ix*thickness_web))*((100000000*1000)/1000000000)</f>
        <v>-3491464.4801430986</v>
      </c>
      <c r="N234" s="1">
        <f t="shared" ref="N234:N236" si="103">((F234*q)/(ix*thickness_web))*((100000000*1000)/1000000000)</f>
        <v>-2833.6324552160168</v>
      </c>
      <c r="O234" s="1">
        <f t="shared" ref="O234:O236" si="104">(I234+K234)/2+SQRT( ((I234+K234)/2)^2 + 0 )</f>
        <v>10699.501644133336</v>
      </c>
      <c r="P234" s="1">
        <f t="shared" ref="P234:P236" si="105">(J234+L234)/2+SQRT( ((J234+L234)/2)^2 + 0 )</f>
        <v>8.6832455216283044</v>
      </c>
      <c r="Q234">
        <f t="shared" ref="Q234:Q236" si="106">(0)/2+SQRT( ((0)/2)^2 + (M234)^2 )</f>
        <v>3491464.4801430986</v>
      </c>
      <c r="R234">
        <f t="shared" ref="R234:R236" si="107">(0)/2+SQRT( ((0)/2)^2 + (N234)^2 )</f>
        <v>2833.6324552160168</v>
      </c>
    </row>
    <row r="235" spans="1:18" x14ac:dyDescent="0.25">
      <c r="B235" s="17">
        <f>force_position</f>
        <v>15</v>
      </c>
      <c r="C235" s="1">
        <f t="shared" si="90"/>
        <v>0</v>
      </c>
      <c r="D235" s="1">
        <f t="shared" si="91"/>
        <v>0</v>
      </c>
      <c r="E235" s="1">
        <f t="shared" si="96"/>
        <v>-1455.3135000000007</v>
      </c>
      <c r="F235" s="1">
        <f t="shared" si="97"/>
        <v>-5.8860000000000001</v>
      </c>
      <c r="G235" s="1">
        <f t="shared" si="98"/>
        <v>43541.684999999998</v>
      </c>
      <c r="H235" s="1">
        <f t="shared" si="99"/>
        <v>58.860000000000007</v>
      </c>
      <c r="I235" s="1">
        <f t="shared" si="92"/>
        <v>0</v>
      </c>
      <c r="J235" s="1">
        <f t="shared" si="93"/>
        <v>0</v>
      </c>
      <c r="K235" s="1">
        <f t="shared" si="100"/>
        <v>64234308.746048465</v>
      </c>
      <c r="L235" s="1">
        <f t="shared" si="101"/>
        <v>86832.455216016868</v>
      </c>
      <c r="M235" s="1">
        <f t="shared" si="102"/>
        <v>-700615.6245521605</v>
      </c>
      <c r="N235" s="1">
        <f t="shared" si="103"/>
        <v>-2833.6324552160168</v>
      </c>
      <c r="O235" s="1">
        <f t="shared" si="104"/>
        <v>64234308.746048465</v>
      </c>
      <c r="P235" s="1">
        <f t="shared" si="105"/>
        <v>86832.455216016868</v>
      </c>
      <c r="Q235">
        <f t="shared" si="106"/>
        <v>700615.6245521605</v>
      </c>
      <c r="R235">
        <f t="shared" si="107"/>
        <v>2833.6324552160168</v>
      </c>
    </row>
    <row r="236" spans="1:18" x14ac:dyDescent="0.25">
      <c r="B236" s="17">
        <f>(B235*1000-1)/1000</f>
        <v>14.999000000000001</v>
      </c>
      <c r="C236" s="1">
        <f t="shared" si="90"/>
        <v>0</v>
      </c>
      <c r="D236" s="1">
        <f t="shared" si="91"/>
        <v>0</v>
      </c>
      <c r="E236" s="1">
        <f t="shared" si="96"/>
        <v>-1444.9237290000019</v>
      </c>
      <c r="F236" s="1">
        <f t="shared" si="97"/>
        <v>3.9240000000000004</v>
      </c>
      <c r="G236" s="1">
        <f t="shared" si="98"/>
        <v>43543.13021361448</v>
      </c>
      <c r="H236" s="1">
        <f t="shared" si="99"/>
        <v>58.856076000000009</v>
      </c>
      <c r="I236" s="1">
        <f t="shared" si="92"/>
        <v>0</v>
      </c>
      <c r="J236" s="1">
        <f t="shared" si="93"/>
        <v>0</v>
      </c>
      <c r="K236" s="1">
        <f t="shared" si="100"/>
        <v>64236440.778777942</v>
      </c>
      <c r="L236" s="1">
        <f t="shared" si="101"/>
        <v>86826.66638566913</v>
      </c>
      <c r="M236" s="1">
        <f t="shared" si="102"/>
        <v>-695613.79099662905</v>
      </c>
      <c r="N236" s="1">
        <f t="shared" si="103"/>
        <v>1889.0883034773449</v>
      </c>
      <c r="O236" s="1">
        <f t="shared" si="104"/>
        <v>64236440.778777942</v>
      </c>
      <c r="P236" s="1">
        <f t="shared" si="105"/>
        <v>86826.66638566913</v>
      </c>
      <c r="Q236">
        <f t="shared" si="106"/>
        <v>695613.79099662905</v>
      </c>
      <c r="R236">
        <f t="shared" si="107"/>
        <v>1889.0883034773449</v>
      </c>
    </row>
  </sheetData>
  <mergeCells count="4">
    <mergeCell ref="Y27:Z27"/>
    <mergeCell ref="X27:X28"/>
    <mergeCell ref="AA27:AA28"/>
    <mergeCell ref="AB27:AB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topLeftCell="A13" workbookViewId="0">
      <selection activeCell="G28" sqref="G28"/>
    </sheetView>
  </sheetViews>
  <sheetFormatPr defaultColWidth="8.85546875" defaultRowHeight="15" x14ac:dyDescent="0.25"/>
  <cols>
    <col min="1" max="1" width="29.28515625" bestFit="1" customWidth="1"/>
    <col min="2" max="2" width="12.85546875" bestFit="1" customWidth="1"/>
    <col min="3" max="3" width="16.7109375" bestFit="1" customWidth="1"/>
    <col min="5" max="5" width="13.85546875" bestFit="1" customWidth="1"/>
    <col min="6" max="6" width="15" bestFit="1" customWidth="1"/>
    <col min="7" max="7" width="19.140625" bestFit="1" customWidth="1"/>
    <col min="8" max="8" width="13.28515625" bestFit="1" customWidth="1"/>
    <col min="9" max="9" width="24.140625" bestFit="1" customWidth="1"/>
    <col min="10" max="10" width="14.140625" bestFit="1" customWidth="1"/>
    <col min="11" max="11" width="22.85546875" bestFit="1" customWidth="1"/>
    <col min="12" max="12" width="20" bestFit="1" customWidth="1"/>
    <col min="13" max="13" width="1.42578125" customWidth="1"/>
    <col min="16" max="16" width="15.42578125" bestFit="1" customWidth="1"/>
    <col min="17" max="17" width="17" bestFit="1" customWidth="1"/>
    <col min="18" max="18" width="21.140625" bestFit="1" customWidth="1"/>
    <col min="19" max="19" width="17.7109375" bestFit="1" customWidth="1"/>
    <col min="20" max="20" width="26.28515625" bestFit="1" customWidth="1"/>
    <col min="21" max="21" width="16.140625" bestFit="1" customWidth="1"/>
    <col min="22" max="22" width="24.85546875" bestFit="1" customWidth="1"/>
    <col min="23" max="23" width="22.140625" bestFit="1" customWidth="1"/>
  </cols>
  <sheetData>
    <row r="2" spans="1:9" x14ac:dyDescent="0.25">
      <c r="B2" s="16" t="s">
        <v>92</v>
      </c>
      <c r="C2" s="16" t="s">
        <v>93</v>
      </c>
    </row>
    <row r="3" spans="1:9" x14ac:dyDescent="0.25">
      <c r="A3" s="20" t="s">
        <v>238</v>
      </c>
      <c r="B3" s="32">
        <v>25</v>
      </c>
      <c r="C3" s="11">
        <f>sim2_beam_length</f>
        <v>25</v>
      </c>
    </row>
    <row r="4" spans="1:9" x14ac:dyDescent="0.25">
      <c r="A4" s="20" t="s">
        <v>239</v>
      </c>
      <c r="B4" s="32">
        <v>15</v>
      </c>
      <c r="C4" s="11">
        <f>sim2_force_position</f>
        <v>15</v>
      </c>
      <c r="E4" t="s">
        <v>272</v>
      </c>
      <c r="F4" t="s">
        <v>273</v>
      </c>
    </row>
    <row r="5" spans="1:9" x14ac:dyDescent="0.25">
      <c r="A5" s="92" t="s">
        <v>240</v>
      </c>
      <c r="B5" s="93">
        <v>1</v>
      </c>
      <c r="C5" s="94">
        <f>sim2_mass</f>
        <v>1</v>
      </c>
      <c r="E5" s="1">
        <f>AVERAGE(K34:K234)</f>
        <v>89381791.705821574</v>
      </c>
      <c r="F5" s="1">
        <f>AVERAGE(V34:V234)</f>
        <v>65340.342544390798</v>
      </c>
    </row>
    <row r="6" spans="1:9" x14ac:dyDescent="0.25">
      <c r="A6" s="20" t="s">
        <v>241</v>
      </c>
      <c r="B6" s="32">
        <v>25</v>
      </c>
      <c r="C6" s="11">
        <f>sim2_l_tx</f>
        <v>25</v>
      </c>
    </row>
    <row r="7" spans="1:9" x14ac:dyDescent="0.25">
      <c r="A7" s="20" t="s">
        <v>242</v>
      </c>
      <c r="B7" s="32">
        <v>10</v>
      </c>
      <c r="C7" s="11">
        <f>sim2_l_ty</f>
        <v>10</v>
      </c>
    </row>
    <row r="8" spans="1:9" x14ac:dyDescent="0.25">
      <c r="A8" s="20" t="s">
        <v>243</v>
      </c>
      <c r="B8" s="32">
        <v>9.81</v>
      </c>
      <c r="C8" s="11">
        <f>sim2_gravity</f>
        <v>9.81</v>
      </c>
    </row>
    <row r="9" spans="1:9" x14ac:dyDescent="0.25">
      <c r="A9" s="20" t="s">
        <v>244</v>
      </c>
      <c r="B9" s="32">
        <v>200</v>
      </c>
      <c r="C9" s="11">
        <f>sim2_division</f>
        <v>200</v>
      </c>
      <c r="E9" s="128" t="s">
        <v>277</v>
      </c>
      <c r="F9" s="127" t="s">
        <v>274</v>
      </c>
      <c r="G9" s="127"/>
      <c r="H9" s="128" t="s">
        <v>271</v>
      </c>
      <c r="I9" s="128" t="s">
        <v>270</v>
      </c>
    </row>
    <row r="10" spans="1:9" x14ac:dyDescent="0.25">
      <c r="A10" s="20" t="s">
        <v>245</v>
      </c>
      <c r="B10" s="43">
        <v>8541</v>
      </c>
      <c r="C10" s="11">
        <f>sim2_second_moment_x</f>
        <v>8541</v>
      </c>
      <c r="E10" s="128"/>
      <c r="F10" s="90" t="s">
        <v>275</v>
      </c>
      <c r="G10" s="90" t="s">
        <v>276</v>
      </c>
      <c r="H10" s="128"/>
      <c r="I10" s="128"/>
    </row>
    <row r="11" spans="1:9" x14ac:dyDescent="0.25">
      <c r="A11" s="21" t="s">
        <v>246</v>
      </c>
      <c r="B11" s="33">
        <v>345</v>
      </c>
      <c r="C11" s="11">
        <f>sim2_yield_strength</f>
        <v>345</v>
      </c>
      <c r="E11" s="90">
        <v>1</v>
      </c>
      <c r="F11" s="48">
        <v>1.2897281487408074</v>
      </c>
      <c r="G11" s="48">
        <v>1589.2675112858597</v>
      </c>
      <c r="H11" s="91">
        <f t="shared" ref="H11:H15" si="0">ABS((F11-G11)/F11)</f>
        <v>1231.2499999999998</v>
      </c>
      <c r="I11" s="48"/>
    </row>
    <row r="12" spans="1:9" x14ac:dyDescent="0.25">
      <c r="A12" s="21" t="s">
        <v>247</v>
      </c>
      <c r="B12" s="33">
        <v>59.1</v>
      </c>
      <c r="C12" s="32">
        <v>0</v>
      </c>
      <c r="E12" s="90">
        <v>10</v>
      </c>
      <c r="F12" s="48">
        <v>1.2803766455475203</v>
      </c>
      <c r="G12" s="48">
        <v>158.92675112858598</v>
      </c>
      <c r="H12" s="91">
        <f t="shared" si="0"/>
        <v>123.125</v>
      </c>
      <c r="I12" s="48"/>
    </row>
    <row r="13" spans="1:9" x14ac:dyDescent="0.25">
      <c r="A13" s="21" t="s">
        <v>248</v>
      </c>
      <c r="B13" s="33">
        <v>252</v>
      </c>
      <c r="C13" s="11">
        <f>sim2_depth_of_section</f>
        <v>252</v>
      </c>
      <c r="E13" s="90">
        <v>100</v>
      </c>
      <c r="F13" s="1">
        <v>1.1938159709189555</v>
      </c>
      <c r="G13" s="48">
        <v>15.892675112858599</v>
      </c>
      <c r="H13" s="91">
        <f t="shared" si="0"/>
        <v>12.312500000000004</v>
      </c>
      <c r="I13" s="48"/>
    </row>
    <row r="14" spans="1:9" x14ac:dyDescent="0.25">
      <c r="A14" s="21" t="s">
        <v>249</v>
      </c>
      <c r="B14" s="33">
        <v>177</v>
      </c>
      <c r="C14" s="11">
        <f>sim2_width_of_section</f>
        <v>177</v>
      </c>
      <c r="E14" s="90">
        <v>1000</v>
      </c>
      <c r="F14" s="48">
        <v>0.71227675575836857</v>
      </c>
      <c r="G14" s="48">
        <v>1.5892675112858599</v>
      </c>
      <c r="H14" s="91">
        <f t="shared" si="0"/>
        <v>1.23125</v>
      </c>
      <c r="I14" s="48"/>
    </row>
    <row r="15" spans="1:9" x14ac:dyDescent="0.25">
      <c r="A15" s="21" t="s">
        <v>250</v>
      </c>
      <c r="B15" s="33">
        <v>15</v>
      </c>
      <c r="C15" s="11">
        <f>sim2_thickness_flange</f>
        <v>15</v>
      </c>
      <c r="E15" s="90">
        <v>10000</v>
      </c>
      <c r="F15" s="48">
        <v>0.14150406333096138</v>
      </c>
      <c r="G15" s="48">
        <v>0.15892675112858601</v>
      </c>
      <c r="H15" s="91">
        <f t="shared" si="0"/>
        <v>0.12312500000000004</v>
      </c>
      <c r="I15" s="48"/>
    </row>
    <row r="16" spans="1:9" x14ac:dyDescent="0.25">
      <c r="A16" s="21" t="s">
        <v>251</v>
      </c>
      <c r="B16" s="33">
        <v>9</v>
      </c>
      <c r="C16" s="11">
        <f>sim2_thickness_web</f>
        <v>9</v>
      </c>
      <c r="E16" s="90">
        <v>100000</v>
      </c>
      <c r="F16" s="48">
        <v>1.5699376539219462E-2</v>
      </c>
      <c r="G16" s="48">
        <v>1.5892675112858599E-2</v>
      </c>
      <c r="H16" s="91">
        <f>ABS((F16-G16)/F16)</f>
        <v>1.2312499999999876E-2</v>
      </c>
      <c r="I16" s="48"/>
    </row>
    <row r="17" spans="1:23" x14ac:dyDescent="0.25">
      <c r="A17" s="21" t="s">
        <v>252</v>
      </c>
      <c r="B17" s="33">
        <v>75.3</v>
      </c>
      <c r="C17" s="11">
        <f>sim2_cross_section_area</f>
        <v>75.3</v>
      </c>
    </row>
    <row r="18" spans="1:23" x14ac:dyDescent="0.25">
      <c r="A18" s="22" t="s">
        <v>253</v>
      </c>
      <c r="B18" s="11">
        <f>sim2_gravity*sim2_mass</f>
        <v>9.81</v>
      </c>
      <c r="C18" s="11">
        <f>sim2_force</f>
        <v>9.81</v>
      </c>
    </row>
    <row r="19" spans="1:23" x14ac:dyDescent="0.25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 x14ac:dyDescent="0.25">
      <c r="A20" s="22" t="s">
        <v>255</v>
      </c>
      <c r="B20" s="11">
        <v>0</v>
      </c>
      <c r="C20" s="11">
        <v>0</v>
      </c>
    </row>
    <row r="21" spans="1:23" x14ac:dyDescent="0.25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 x14ac:dyDescent="0.25">
      <c r="A22" s="22" t="s">
        <v>257</v>
      </c>
      <c r="B22" s="11">
        <f>sim2_force_resultant+sim2_force</f>
        <v>14504.085000000001</v>
      </c>
      <c r="C22" s="11">
        <f>sim2_force_resultant_0+sim2_force_0</f>
        <v>9.81</v>
      </c>
    </row>
    <row r="23" spans="1:23" x14ac:dyDescent="0.25">
      <c r="A23" s="22" t="s">
        <v>260</v>
      </c>
      <c r="B23" s="11">
        <f>-1*((0.5*sim2_force_resultant*sim2_beam_length)+(sim2_force*sim2_force_position))</f>
        <v>-181325.58750000002</v>
      </c>
      <c r="C23" s="11">
        <f>-1*((0.5*sim2_force_resultant_0*sim2_beam_length_0)+(sim2_force_0*sim2_force_position_0))</f>
        <v>-147.15</v>
      </c>
    </row>
    <row r="24" spans="1:23" x14ac:dyDescent="0.25">
      <c r="A24" s="22" t="s">
        <v>258</v>
      </c>
      <c r="B24" s="17">
        <f>MAX(K28:K237)</f>
        <v>267498232.34984195</v>
      </c>
      <c r="C24" s="17">
        <f>MAX(V28:V237)</f>
        <v>217081.13804004219</v>
      </c>
    </row>
    <row r="25" spans="1:23" x14ac:dyDescent="0.25">
      <c r="A25" s="22" t="s">
        <v>259</v>
      </c>
      <c r="B25" s="11">
        <f>sim2_yield_strength*1000000/B24</f>
        <v>1.2897281487408074</v>
      </c>
      <c r="C25" s="11">
        <f>sim2_yield_strength_0*1000000/C24</f>
        <v>1589.2675112858597</v>
      </c>
    </row>
    <row r="27" spans="1:23" x14ac:dyDescent="0.25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 x14ac:dyDescent="0.25">
      <c r="B28" s="16">
        <v>0</v>
      </c>
      <c r="C28">
        <f t="shared" ref="C28:C91" si="1">sim2_mass_per_length*B28*sim2_gravity</f>
        <v>0</v>
      </c>
      <c r="D28">
        <f t="shared" ref="D28:D33" si="2">IF(B28&lt;sim2_force_position,0,sim2_force)</f>
        <v>0</v>
      </c>
      <c r="E28">
        <f t="shared" ref="E28:E33" si="3">sim2_ay-C28-D28</f>
        <v>14504.085000000001</v>
      </c>
      <c r="F28">
        <v>0</v>
      </c>
      <c r="G28" s="1">
        <f t="shared" ref="G28:G33" si="4">( sim2_ay * B28 ) - (C28 * 0.5 *B28 ) - (D28 * ( B28 - sim2_force_position )) + sim2_ma</f>
        <v>-181325.58750000002</v>
      </c>
      <c r="H28">
        <f t="shared" ref="H28:H33" si="5">F28/sim2_cross_section_area*10000</f>
        <v>0</v>
      </c>
      <c r="I28" s="1">
        <f t="shared" ref="I28:I33" si="6">((G28*(0.5*sim2_depth_of_section))/(sim2_second_moment_x))*(100000000/1000)</f>
        <v>-267498232.34984195</v>
      </c>
      <c r="J28" s="1">
        <f t="shared" ref="J28:J33" si="7">((E28*sim2_q)/(sim2_second_moment_x*sim2_thickness_web))*((100000000*1000)/1000000000)</f>
        <v>6982542.6417281358</v>
      </c>
      <c r="K28" s="1">
        <f>(ABS(H28)+ABS(I28))/2+SQRT( ((ABS(H28)+ABS(I28))/2)^2 + 0 )</f>
        <v>267498232.34984195</v>
      </c>
      <c r="L28">
        <f>(H28)/2+SQRT( ((H28)/2)^2 + (J28)^2 )</f>
        <v>6982542.6417281358</v>
      </c>
      <c r="N28">
        <f t="shared" ref="N28:N33" si="8">sim2_mass_per_length_0*B28*sim2_gravity_0</f>
        <v>0</v>
      </c>
      <c r="O28">
        <f t="shared" ref="O28:O33" si="9">IF(B28&lt;sim2_force_position_0,0,sim2_force_0)</f>
        <v>0</v>
      </c>
      <c r="P28">
        <f t="shared" ref="P28:P33" si="10">sim2_ay_0-N28-O28</f>
        <v>9.81</v>
      </c>
      <c r="Q28">
        <v>0</v>
      </c>
      <c r="R28">
        <f t="shared" ref="R28:R33" si="11">( sim2_ay_0 * B28 ) - (N28 * 0.5 *B28 ) - (O28 * ( B28 - sim2_force_position_0 )) + sim2_ma_0</f>
        <v>-147.15</v>
      </c>
      <c r="S28">
        <f t="shared" ref="S28:S33" si="12">Q28/sim2_cross_section_area_0*10000</f>
        <v>0</v>
      </c>
      <c r="T28">
        <f t="shared" ref="T28:T33" si="13">((R28*(0.5*sim2_depth_of_section_0))/(sim2_second_moment_x_0))*(100000000/1000)</f>
        <v>-217081.13804004219</v>
      </c>
      <c r="U28">
        <f t="shared" ref="U28:U33" si="14">((P28*sim2_q_0)/(sim2_second_moment_x_0*sim2_thickness_web_0))*((100000000*1000)/1000000000)</f>
        <v>4722.7207586933619</v>
      </c>
      <c r="V28">
        <f>(ABS(S28)+ABS(T28))/2+SQRT( ((ABS(S28)+ABS(T28))/2)^2 + 0 )</f>
        <v>217081.13804004219</v>
      </c>
      <c r="W28">
        <f>(S28)/2+SQRT( ((S28)/2)^2 + (U28)^2 )</f>
        <v>4722.7207586933619</v>
      </c>
    </row>
    <row r="29" spans="1:23" x14ac:dyDescent="0.25">
      <c r="B29" s="16">
        <v>5</v>
      </c>
      <c r="C29">
        <f t="shared" si="1"/>
        <v>2898.855</v>
      </c>
      <c r="D29">
        <f t="shared" si="2"/>
        <v>0</v>
      </c>
      <c r="E29">
        <f t="shared" si="3"/>
        <v>11605.230000000001</v>
      </c>
      <c r="F29">
        <v>0</v>
      </c>
      <c r="G29" s="1">
        <f t="shared" si="4"/>
        <v>-116052.30000000002</v>
      </c>
      <c r="H29">
        <f t="shared" si="5"/>
        <v>0</v>
      </c>
      <c r="I29" s="1">
        <f t="shared" si="6"/>
        <v>-171204657.53424659</v>
      </c>
      <c r="J29" s="1">
        <f t="shared" si="7"/>
        <v>5586978.6575342482</v>
      </c>
      <c r="K29" s="1">
        <f t="shared" ref="K29:K33" si="15">(ABS(H29)+ABS(I29))/2+SQRT( ((ABS(H29)+ABS(I29))/2)^2 + 0 )</f>
        <v>171204657.53424659</v>
      </c>
      <c r="L29">
        <f t="shared" ref="L29:L33" si="16">(H29)/2+SQRT( ((H29)/2)^2 + (J29)^2 )</f>
        <v>5586978.6575342482</v>
      </c>
      <c r="N29">
        <f t="shared" si="8"/>
        <v>0</v>
      </c>
      <c r="O29">
        <f t="shared" si="9"/>
        <v>0</v>
      </c>
      <c r="P29">
        <f t="shared" si="10"/>
        <v>9.81</v>
      </c>
      <c r="Q29">
        <v>0</v>
      </c>
      <c r="R29">
        <f t="shared" si="11"/>
        <v>-98.1</v>
      </c>
      <c r="S29">
        <f t="shared" si="12"/>
        <v>0</v>
      </c>
      <c r="T29">
        <f t="shared" si="13"/>
        <v>-144720.75869336139</v>
      </c>
      <c r="U29">
        <f t="shared" si="14"/>
        <v>4722.7207586933619</v>
      </c>
      <c r="V29">
        <f t="shared" ref="V29:V33" si="17">(ABS(S29)+ABS(T29))/2+SQRT( ((ABS(S29)+ABS(T29))/2)^2 + 0 )</f>
        <v>144720.75869336139</v>
      </c>
      <c r="W29">
        <f t="shared" ref="W29:W33" si="18">(S29)/2+SQRT( ((S29)/2)^2 + (U29)^2 )</f>
        <v>4722.7207586933619</v>
      </c>
    </row>
    <row r="30" spans="1:23" x14ac:dyDescent="0.25">
      <c r="B30" s="16">
        <v>10</v>
      </c>
      <c r="C30">
        <f t="shared" si="1"/>
        <v>5797.71</v>
      </c>
      <c r="D30">
        <f t="shared" si="2"/>
        <v>0</v>
      </c>
      <c r="E30">
        <f t="shared" si="3"/>
        <v>8706.375</v>
      </c>
      <c r="F30">
        <v>0</v>
      </c>
      <c r="G30" s="1">
        <f t="shared" si="4"/>
        <v>-65273.28750000002</v>
      </c>
      <c r="H30">
        <f t="shared" si="5"/>
        <v>0</v>
      </c>
      <c r="I30" s="1">
        <f t="shared" si="6"/>
        <v>-96293574.815595388</v>
      </c>
      <c r="J30" s="1">
        <f t="shared" si="7"/>
        <v>4191414.6733403583</v>
      </c>
      <c r="K30" s="1">
        <f t="shared" si="15"/>
        <v>96293574.815595388</v>
      </c>
      <c r="L30">
        <f t="shared" si="16"/>
        <v>4191414.6733403583</v>
      </c>
      <c r="N30">
        <f t="shared" si="8"/>
        <v>0</v>
      </c>
      <c r="O30">
        <f t="shared" si="9"/>
        <v>0</v>
      </c>
      <c r="P30">
        <f t="shared" si="10"/>
        <v>9.81</v>
      </c>
      <c r="Q30">
        <v>0</v>
      </c>
      <c r="R30">
        <f t="shared" si="11"/>
        <v>-49.05</v>
      </c>
      <c r="S30">
        <f t="shared" si="12"/>
        <v>0</v>
      </c>
      <c r="T30">
        <f t="shared" si="13"/>
        <v>-72360.379346680696</v>
      </c>
      <c r="U30">
        <f t="shared" si="14"/>
        <v>4722.7207586933619</v>
      </c>
      <c r="V30">
        <f t="shared" si="17"/>
        <v>72360.379346680696</v>
      </c>
      <c r="W30">
        <f t="shared" si="18"/>
        <v>4722.7207586933619</v>
      </c>
    </row>
    <row r="31" spans="1:23" x14ac:dyDescent="0.25">
      <c r="B31" s="16">
        <v>15</v>
      </c>
      <c r="C31">
        <f t="shared" si="1"/>
        <v>8696.5650000000005</v>
      </c>
      <c r="D31">
        <f t="shared" si="2"/>
        <v>9.81</v>
      </c>
      <c r="E31">
        <f t="shared" si="3"/>
        <v>5797.71</v>
      </c>
      <c r="F31">
        <v>0</v>
      </c>
      <c r="G31" s="1">
        <f t="shared" si="4"/>
        <v>-28988.549999999988</v>
      </c>
      <c r="H31">
        <f t="shared" si="5"/>
        <v>0</v>
      </c>
      <c r="I31" s="1">
        <f t="shared" si="6"/>
        <v>-42764984.193888284</v>
      </c>
      <c r="J31" s="1">
        <f t="shared" si="7"/>
        <v>2791127.9683877765</v>
      </c>
      <c r="K31" s="1">
        <f t="shared" si="15"/>
        <v>42764984.193888284</v>
      </c>
      <c r="L31">
        <f t="shared" si="16"/>
        <v>2791127.9683877765</v>
      </c>
      <c r="N31">
        <f t="shared" si="8"/>
        <v>0</v>
      </c>
      <c r="O31">
        <f t="shared" si="9"/>
        <v>9.81</v>
      </c>
      <c r="P31">
        <f t="shared" si="10"/>
        <v>0</v>
      </c>
      <c r="Q31"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7"/>
        <v>0</v>
      </c>
      <c r="W31">
        <f t="shared" si="18"/>
        <v>0</v>
      </c>
    </row>
    <row r="32" spans="1:23" x14ac:dyDescent="0.25">
      <c r="B32" s="16">
        <v>20</v>
      </c>
      <c r="C32">
        <f t="shared" si="1"/>
        <v>11595.42</v>
      </c>
      <c r="D32">
        <f t="shared" si="2"/>
        <v>9.81</v>
      </c>
      <c r="E32">
        <f t="shared" si="3"/>
        <v>2898.8550000000009</v>
      </c>
      <c r="F32">
        <v>0</v>
      </c>
      <c r="G32" s="1">
        <f t="shared" si="4"/>
        <v>-7247.1375000000116</v>
      </c>
      <c r="H32">
        <f t="shared" si="5"/>
        <v>0</v>
      </c>
      <c r="I32" s="1">
        <f t="shared" si="6"/>
        <v>-10691246.048472092</v>
      </c>
      <c r="J32" s="1">
        <f t="shared" si="7"/>
        <v>1395563.9841938887</v>
      </c>
      <c r="K32" s="1">
        <f t="shared" si="15"/>
        <v>10691246.048472092</v>
      </c>
      <c r="L32">
        <f t="shared" si="16"/>
        <v>1395563.9841938887</v>
      </c>
      <c r="N32">
        <f t="shared" si="8"/>
        <v>0</v>
      </c>
      <c r="O32">
        <f t="shared" si="9"/>
        <v>9.81</v>
      </c>
      <c r="P32">
        <f t="shared" si="10"/>
        <v>0</v>
      </c>
      <c r="Q32"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7"/>
        <v>0</v>
      </c>
      <c r="W32">
        <f t="shared" si="18"/>
        <v>0</v>
      </c>
    </row>
    <row r="33" spans="2:23" x14ac:dyDescent="0.25">
      <c r="B33" s="16">
        <v>25</v>
      </c>
      <c r="C33">
        <f t="shared" si="1"/>
        <v>14494.275000000001</v>
      </c>
      <c r="D33">
        <f t="shared" si="2"/>
        <v>9.81</v>
      </c>
      <c r="E33">
        <f t="shared" si="3"/>
        <v>-5.0981441290787188E-13</v>
      </c>
      <c r="F33">
        <v>0</v>
      </c>
      <c r="G33" s="1">
        <f t="shared" si="4"/>
        <v>0</v>
      </c>
      <c r="H33">
        <f t="shared" si="5"/>
        <v>0</v>
      </c>
      <c r="I33" s="1">
        <f t="shared" si="6"/>
        <v>0</v>
      </c>
      <c r="J33" s="1">
        <f t="shared" si="7"/>
        <v>-2.4543436400826458E-10</v>
      </c>
      <c r="K33" s="1">
        <f t="shared" si="15"/>
        <v>0</v>
      </c>
      <c r="L33">
        <f t="shared" si="16"/>
        <v>2.4543436400826458E-10</v>
      </c>
      <c r="N33">
        <f t="shared" si="8"/>
        <v>0</v>
      </c>
      <c r="O33">
        <f t="shared" si="9"/>
        <v>9.81</v>
      </c>
      <c r="P33">
        <f t="shared" si="10"/>
        <v>0</v>
      </c>
      <c r="Q33"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7"/>
        <v>0</v>
      </c>
      <c r="W33">
        <f t="shared" si="18"/>
        <v>0</v>
      </c>
    </row>
    <row r="34" spans="2:23" x14ac:dyDescent="0.25">
      <c r="B34" s="1">
        <v>0</v>
      </c>
      <c r="C34">
        <f t="shared" si="1"/>
        <v>0</v>
      </c>
      <c r="D34">
        <f t="shared" ref="D34:D97" si="19">IF(B34&lt;sim2_force_position,0,sim2_force)</f>
        <v>0</v>
      </c>
      <c r="E34">
        <f t="shared" ref="E34:E97" si="20">sim2_ay-C34-D34</f>
        <v>14504.085000000001</v>
      </c>
      <c r="F34">
        <v>0</v>
      </c>
      <c r="G34" s="1">
        <f t="shared" ref="G34:G97" si="21">( sim2_ay * B34 ) - (C34 * 0.5 *B34 ) - (D34 * ( B34 - sim2_force_position )) + sim2_ma</f>
        <v>-181325.58750000002</v>
      </c>
      <c r="H34">
        <f t="shared" ref="H34:H97" si="22">F34/sim2_cross_section_area*10000</f>
        <v>0</v>
      </c>
      <c r="I34" s="1">
        <f t="shared" ref="I34:I97" si="23">((G34*(0.5*sim2_depth_of_section))/(sim2_second_moment_x))*(100000000/1000)</f>
        <v>-267498232.34984195</v>
      </c>
      <c r="J34" s="1">
        <f t="shared" ref="J34:J97" si="24">((E34*sim2_q)/(sim2_second_moment_x*sim2_thickness_web))*((100000000*1000)/1000000000)</f>
        <v>6982542.6417281358</v>
      </c>
      <c r="K34" s="1">
        <f t="shared" ref="K34:K97" si="25">(ABS(H34)+ABS(I34))/2+SQRT( ((ABS(H34)+ABS(I34))/2)^2 + 0 )</f>
        <v>267498232.34984195</v>
      </c>
      <c r="L34">
        <f t="shared" ref="L34:L97" si="26">(H34)/2+SQRT( ((H34)/2)^2 + (J34)^2 )</f>
        <v>6982542.6417281358</v>
      </c>
      <c r="N34">
        <f t="shared" ref="N34:N97" si="27">sim2_mass_per_length_0*B34*sim2_gravity_0</f>
        <v>0</v>
      </c>
      <c r="O34">
        <f t="shared" ref="O34:O97" si="28">IF(B34&lt;sim2_force_position_0,0,sim2_force_0)</f>
        <v>0</v>
      </c>
      <c r="P34">
        <f t="shared" ref="P34:P97" si="29">sim2_ay_0-N34-O34</f>
        <v>9.81</v>
      </c>
      <c r="Q34">
        <v>0</v>
      </c>
      <c r="R34">
        <f t="shared" ref="R34:R97" si="30">( sim2_ay_0 * B34 ) - (N34 * 0.5 *B34 ) - (O34 * ( B34 - sim2_force_position_0 )) + sim2_ma_0</f>
        <v>-147.15</v>
      </c>
      <c r="S34">
        <f t="shared" ref="S34:S97" si="31">Q34/sim2_cross_section_area_0*10000</f>
        <v>0</v>
      </c>
      <c r="T34">
        <f t="shared" ref="T34:T97" si="32">((R34*(0.5*sim2_depth_of_section_0))/(sim2_second_moment_x_0))*(100000000/1000)</f>
        <v>-217081.13804004219</v>
      </c>
      <c r="U34">
        <f t="shared" ref="U34:U97" si="33">((P34*sim2_q_0)/(sim2_second_moment_x_0*sim2_thickness_web_0))*((100000000*1000)/1000000000)</f>
        <v>4722.7207586933619</v>
      </c>
      <c r="V34">
        <f t="shared" ref="V34:V97" si="34">(ABS(S34)+ABS(T34))/2+SQRT( ((ABS(S34)+ABS(T34))/2)^2 + 0 )</f>
        <v>217081.13804004219</v>
      </c>
      <c r="W34">
        <f t="shared" ref="W34:W97" si="35">(S34)/2+SQRT( ((S34)/2)^2 + (U34)^2 )</f>
        <v>4722.7207586933619</v>
      </c>
    </row>
    <row r="35" spans="2:23" x14ac:dyDescent="0.25">
      <c r="B35" s="1">
        <v>0.125</v>
      </c>
      <c r="C35">
        <f t="shared" si="1"/>
        <v>72.471375000000009</v>
      </c>
      <c r="D35">
        <f t="shared" si="19"/>
        <v>0</v>
      </c>
      <c r="E35">
        <f t="shared" si="20"/>
        <v>14431.613625000002</v>
      </c>
      <c r="F35">
        <v>0</v>
      </c>
      <c r="G35" s="1">
        <f t="shared" si="21"/>
        <v>-179517.10633593751</v>
      </c>
      <c r="H35">
        <f t="shared" si="22"/>
        <v>0</v>
      </c>
      <c r="I35" s="1">
        <f t="shared" si="23"/>
        <v>-264830293.85702056</v>
      </c>
      <c r="J35" s="1">
        <f t="shared" si="24"/>
        <v>6947653.5421232879</v>
      </c>
      <c r="K35" s="1">
        <f t="shared" si="25"/>
        <v>264830293.85702056</v>
      </c>
      <c r="L35">
        <f t="shared" si="26"/>
        <v>6947653.5421232879</v>
      </c>
      <c r="N35">
        <f t="shared" si="27"/>
        <v>0</v>
      </c>
      <c r="O35">
        <f t="shared" si="28"/>
        <v>0</v>
      </c>
      <c r="P35">
        <f t="shared" si="29"/>
        <v>9.81</v>
      </c>
      <c r="Q35">
        <v>0</v>
      </c>
      <c r="R35">
        <f t="shared" si="30"/>
        <v>-145.92375000000001</v>
      </c>
      <c r="S35">
        <f t="shared" si="31"/>
        <v>0</v>
      </c>
      <c r="T35">
        <f t="shared" si="32"/>
        <v>-215272.12855637513</v>
      </c>
      <c r="U35">
        <f t="shared" si="33"/>
        <v>4722.7207586933619</v>
      </c>
      <c r="V35">
        <f t="shared" si="34"/>
        <v>215272.12855637513</v>
      </c>
      <c r="W35">
        <f t="shared" si="35"/>
        <v>4722.7207586933619</v>
      </c>
    </row>
    <row r="36" spans="2:23" x14ac:dyDescent="0.25">
      <c r="B36" s="1">
        <v>0.25</v>
      </c>
      <c r="C36">
        <f t="shared" si="1"/>
        <v>144.94275000000002</v>
      </c>
      <c r="D36">
        <f t="shared" si="19"/>
        <v>0</v>
      </c>
      <c r="E36">
        <f t="shared" si="20"/>
        <v>14359.142250000001</v>
      </c>
      <c r="F36">
        <v>0</v>
      </c>
      <c r="G36" s="1">
        <f t="shared" si="21"/>
        <v>-177717.68409375002</v>
      </c>
      <c r="H36">
        <f t="shared" si="22"/>
        <v>0</v>
      </c>
      <c r="I36" s="1">
        <f t="shared" si="23"/>
        <v>-262175719.42175981</v>
      </c>
      <c r="J36" s="1">
        <f t="shared" si="24"/>
        <v>6912764.442518441</v>
      </c>
      <c r="K36" s="1">
        <f t="shared" si="25"/>
        <v>262175719.42175981</v>
      </c>
      <c r="L36">
        <f t="shared" si="26"/>
        <v>6912764.442518441</v>
      </c>
      <c r="N36">
        <f t="shared" si="27"/>
        <v>0</v>
      </c>
      <c r="O36">
        <f t="shared" si="28"/>
        <v>0</v>
      </c>
      <c r="P36">
        <f t="shared" si="29"/>
        <v>9.81</v>
      </c>
      <c r="Q36">
        <v>0</v>
      </c>
      <c r="R36">
        <f t="shared" si="30"/>
        <v>-144.69750000000002</v>
      </c>
      <c r="S36">
        <f t="shared" si="31"/>
        <v>0</v>
      </c>
      <c r="T36">
        <f t="shared" si="32"/>
        <v>-213463.11907270813</v>
      </c>
      <c r="U36">
        <f t="shared" si="33"/>
        <v>4722.7207586933619</v>
      </c>
      <c r="V36">
        <f t="shared" si="34"/>
        <v>213463.11907270813</v>
      </c>
      <c r="W36">
        <f t="shared" si="35"/>
        <v>4722.7207586933619</v>
      </c>
    </row>
    <row r="37" spans="2:23" x14ac:dyDescent="0.25">
      <c r="B37" s="1">
        <v>0.375</v>
      </c>
      <c r="C37">
        <f t="shared" si="1"/>
        <v>217.41412500000001</v>
      </c>
      <c r="D37">
        <f t="shared" si="19"/>
        <v>0</v>
      </c>
      <c r="E37">
        <f t="shared" si="20"/>
        <v>14286.670875000002</v>
      </c>
      <c r="F37">
        <v>0</v>
      </c>
      <c r="G37" s="1">
        <f t="shared" si="21"/>
        <v>-175927.32077343753</v>
      </c>
      <c r="H37">
        <f t="shared" si="22"/>
        <v>0</v>
      </c>
      <c r="I37" s="1">
        <f t="shared" si="23"/>
        <v>-259534509.04405957</v>
      </c>
      <c r="J37" s="1">
        <f t="shared" si="24"/>
        <v>6877875.342913595</v>
      </c>
      <c r="K37" s="1">
        <f t="shared" si="25"/>
        <v>259534509.04405957</v>
      </c>
      <c r="L37">
        <f t="shared" si="26"/>
        <v>6877875.342913595</v>
      </c>
      <c r="N37">
        <f t="shared" si="27"/>
        <v>0</v>
      </c>
      <c r="O37">
        <f t="shared" si="28"/>
        <v>0</v>
      </c>
      <c r="P37">
        <f t="shared" si="29"/>
        <v>9.81</v>
      </c>
      <c r="Q37">
        <v>0</v>
      </c>
      <c r="R37">
        <f t="shared" si="30"/>
        <v>-143.47125</v>
      </c>
      <c r="S37">
        <f t="shared" si="31"/>
        <v>0</v>
      </c>
      <c r="T37">
        <f t="shared" si="32"/>
        <v>-211654.10958904109</v>
      </c>
      <c r="U37">
        <f t="shared" si="33"/>
        <v>4722.7207586933619</v>
      </c>
      <c r="V37">
        <f t="shared" si="34"/>
        <v>211654.10958904109</v>
      </c>
      <c r="W37">
        <f t="shared" si="35"/>
        <v>4722.7207586933619</v>
      </c>
    </row>
    <row r="38" spans="2:23" x14ac:dyDescent="0.25">
      <c r="B38" s="1">
        <v>0.5</v>
      </c>
      <c r="C38">
        <f t="shared" si="1"/>
        <v>289.88550000000004</v>
      </c>
      <c r="D38">
        <f t="shared" si="19"/>
        <v>0</v>
      </c>
      <c r="E38">
        <f t="shared" si="20"/>
        <v>14214.199500000001</v>
      </c>
      <c r="F38">
        <v>0</v>
      </c>
      <c r="G38" s="1">
        <f t="shared" si="21"/>
        <v>-174146.01637500004</v>
      </c>
      <c r="H38">
        <f t="shared" si="22"/>
        <v>0</v>
      </c>
      <c r="I38" s="1">
        <f t="shared" si="23"/>
        <v>-256906662.72391999</v>
      </c>
      <c r="J38" s="1">
        <f t="shared" si="24"/>
        <v>6842986.2433087463</v>
      </c>
      <c r="K38" s="1">
        <f t="shared" si="25"/>
        <v>256906662.72391999</v>
      </c>
      <c r="L38">
        <f t="shared" si="26"/>
        <v>6842986.2433087463</v>
      </c>
      <c r="N38">
        <f t="shared" si="27"/>
        <v>0</v>
      </c>
      <c r="O38">
        <f t="shared" si="28"/>
        <v>0</v>
      </c>
      <c r="P38">
        <f t="shared" si="29"/>
        <v>9.81</v>
      </c>
      <c r="Q38">
        <v>0</v>
      </c>
      <c r="R38">
        <f t="shared" si="30"/>
        <v>-142.245</v>
      </c>
      <c r="S38">
        <f t="shared" si="31"/>
        <v>0</v>
      </c>
      <c r="T38">
        <f t="shared" si="32"/>
        <v>-209845.10010537406</v>
      </c>
      <c r="U38">
        <f t="shared" si="33"/>
        <v>4722.7207586933619</v>
      </c>
      <c r="V38">
        <f t="shared" si="34"/>
        <v>209845.10010537406</v>
      </c>
      <c r="W38">
        <f t="shared" si="35"/>
        <v>4722.7207586933619</v>
      </c>
    </row>
    <row r="39" spans="2:23" x14ac:dyDescent="0.25">
      <c r="B39" s="1">
        <v>0.625</v>
      </c>
      <c r="C39">
        <f t="shared" si="1"/>
        <v>362.356875</v>
      </c>
      <c r="D39">
        <f t="shared" si="19"/>
        <v>0</v>
      </c>
      <c r="E39">
        <f t="shared" si="20"/>
        <v>14141.728125000001</v>
      </c>
      <c r="F39">
        <v>0</v>
      </c>
      <c r="G39" s="1">
        <f t="shared" si="21"/>
        <v>-172373.77089843753</v>
      </c>
      <c r="H39">
        <f t="shared" si="22"/>
        <v>0</v>
      </c>
      <c r="I39" s="1">
        <f t="shared" si="23"/>
        <v>-254292180.46134096</v>
      </c>
      <c r="J39" s="1">
        <f t="shared" si="24"/>
        <v>6808097.1437038984</v>
      </c>
      <c r="K39" s="1">
        <f t="shared" si="25"/>
        <v>254292180.46134096</v>
      </c>
      <c r="L39">
        <f t="shared" si="26"/>
        <v>6808097.1437038984</v>
      </c>
      <c r="N39">
        <f t="shared" si="27"/>
        <v>0</v>
      </c>
      <c r="O39">
        <f t="shared" si="28"/>
        <v>0</v>
      </c>
      <c r="P39">
        <f t="shared" si="29"/>
        <v>9.81</v>
      </c>
      <c r="Q39">
        <v>0</v>
      </c>
      <c r="R39">
        <f t="shared" si="30"/>
        <v>-141.01875000000001</v>
      </c>
      <c r="S39">
        <f t="shared" si="31"/>
        <v>0</v>
      </c>
      <c r="T39">
        <f t="shared" si="32"/>
        <v>-208036.09062170709</v>
      </c>
      <c r="U39">
        <f t="shared" si="33"/>
        <v>4722.7207586933619</v>
      </c>
      <c r="V39">
        <f t="shared" si="34"/>
        <v>208036.09062170709</v>
      </c>
      <c r="W39">
        <f t="shared" si="35"/>
        <v>4722.7207586933619</v>
      </c>
    </row>
    <row r="40" spans="2:23" x14ac:dyDescent="0.25">
      <c r="B40" s="1">
        <v>0.75</v>
      </c>
      <c r="C40">
        <f t="shared" si="1"/>
        <v>434.82825000000003</v>
      </c>
      <c r="D40">
        <f t="shared" si="19"/>
        <v>0</v>
      </c>
      <c r="E40">
        <f t="shared" si="20"/>
        <v>14069.25675</v>
      </c>
      <c r="F40">
        <v>0</v>
      </c>
      <c r="G40" s="1">
        <f t="shared" si="21"/>
        <v>-170610.58434375003</v>
      </c>
      <c r="H40">
        <f t="shared" si="22"/>
        <v>0</v>
      </c>
      <c r="I40" s="1">
        <f t="shared" si="23"/>
        <v>-251691062.2563225</v>
      </c>
      <c r="J40" s="1">
        <f t="shared" si="24"/>
        <v>6773208.0440990515</v>
      </c>
      <c r="K40" s="1">
        <f t="shared" si="25"/>
        <v>251691062.2563225</v>
      </c>
      <c r="L40">
        <f t="shared" si="26"/>
        <v>6773208.0440990515</v>
      </c>
      <c r="N40">
        <f t="shared" si="27"/>
        <v>0</v>
      </c>
      <c r="O40">
        <f t="shared" si="28"/>
        <v>0</v>
      </c>
      <c r="P40">
        <f t="shared" si="29"/>
        <v>9.81</v>
      </c>
      <c r="Q40">
        <v>0</v>
      </c>
      <c r="R40">
        <f t="shared" si="30"/>
        <v>-139.79250000000002</v>
      </c>
      <c r="S40">
        <f t="shared" si="31"/>
        <v>0</v>
      </c>
      <c r="T40">
        <f t="shared" si="32"/>
        <v>-206227.08113804008</v>
      </c>
      <c r="U40">
        <f t="shared" si="33"/>
        <v>4722.7207586933619</v>
      </c>
      <c r="V40">
        <f t="shared" si="34"/>
        <v>206227.08113804008</v>
      </c>
      <c r="W40">
        <f t="shared" si="35"/>
        <v>4722.7207586933619</v>
      </c>
    </row>
    <row r="41" spans="2:23" x14ac:dyDescent="0.25">
      <c r="B41" s="1">
        <v>0.875</v>
      </c>
      <c r="C41">
        <f t="shared" si="1"/>
        <v>507.29962499999999</v>
      </c>
      <c r="D41">
        <f t="shared" si="19"/>
        <v>0</v>
      </c>
      <c r="E41">
        <f t="shared" si="20"/>
        <v>13996.785375000001</v>
      </c>
      <c r="F41">
        <v>0</v>
      </c>
      <c r="G41" s="1">
        <f t="shared" si="21"/>
        <v>-168856.45671093752</v>
      </c>
      <c r="H41">
        <f t="shared" si="22"/>
        <v>0</v>
      </c>
      <c r="I41" s="1">
        <f t="shared" si="23"/>
        <v>-249103308.10886464</v>
      </c>
      <c r="J41" s="1">
        <f t="shared" si="24"/>
        <v>6738318.9444942046</v>
      </c>
      <c r="K41" s="1">
        <f t="shared" si="25"/>
        <v>249103308.10886464</v>
      </c>
      <c r="L41">
        <f t="shared" si="26"/>
        <v>6738318.9444942046</v>
      </c>
      <c r="N41">
        <f t="shared" si="27"/>
        <v>0</v>
      </c>
      <c r="O41">
        <f t="shared" si="28"/>
        <v>0</v>
      </c>
      <c r="P41">
        <f t="shared" si="29"/>
        <v>9.81</v>
      </c>
      <c r="Q41">
        <v>0</v>
      </c>
      <c r="R41">
        <f t="shared" si="30"/>
        <v>-138.56625</v>
      </c>
      <c r="S41">
        <f t="shared" si="31"/>
        <v>0</v>
      </c>
      <c r="T41">
        <f t="shared" si="32"/>
        <v>-204418.07165437299</v>
      </c>
      <c r="U41">
        <f t="shared" si="33"/>
        <v>4722.7207586933619</v>
      </c>
      <c r="V41">
        <f t="shared" si="34"/>
        <v>204418.07165437299</v>
      </c>
      <c r="W41">
        <f t="shared" si="35"/>
        <v>4722.7207586933619</v>
      </c>
    </row>
    <row r="42" spans="2:23" x14ac:dyDescent="0.25">
      <c r="B42" s="1">
        <v>1</v>
      </c>
      <c r="C42">
        <f t="shared" si="1"/>
        <v>579.77100000000007</v>
      </c>
      <c r="D42">
        <f t="shared" si="19"/>
        <v>0</v>
      </c>
      <c r="E42">
        <f t="shared" si="20"/>
        <v>13924.314</v>
      </c>
      <c r="F42">
        <v>0</v>
      </c>
      <c r="G42" s="1">
        <f t="shared" si="21"/>
        <v>-167111.38800000004</v>
      </c>
      <c r="H42">
        <f t="shared" si="22"/>
        <v>0</v>
      </c>
      <c r="I42" s="1">
        <f t="shared" si="23"/>
        <v>-246528918.01896739</v>
      </c>
      <c r="J42" s="1">
        <f t="shared" si="24"/>
        <v>6703429.8448893577</v>
      </c>
      <c r="K42" s="1">
        <f t="shared" si="25"/>
        <v>246528918.01896739</v>
      </c>
      <c r="L42">
        <f t="shared" si="26"/>
        <v>6703429.8448893577</v>
      </c>
      <c r="N42">
        <f t="shared" si="27"/>
        <v>0</v>
      </c>
      <c r="O42">
        <f t="shared" si="28"/>
        <v>0</v>
      </c>
      <c r="P42">
        <f t="shared" si="29"/>
        <v>9.81</v>
      </c>
      <c r="Q42">
        <v>0</v>
      </c>
      <c r="R42">
        <f t="shared" si="30"/>
        <v>-137.34</v>
      </c>
      <c r="S42">
        <f t="shared" si="31"/>
        <v>0</v>
      </c>
      <c r="T42">
        <f t="shared" si="32"/>
        <v>-202609.06217070599</v>
      </c>
      <c r="U42">
        <f t="shared" si="33"/>
        <v>4722.7207586933619</v>
      </c>
      <c r="V42">
        <f t="shared" si="34"/>
        <v>202609.06217070599</v>
      </c>
      <c r="W42">
        <f t="shared" si="35"/>
        <v>4722.7207586933619</v>
      </c>
    </row>
    <row r="43" spans="2:23" x14ac:dyDescent="0.25">
      <c r="B43" s="1">
        <v>1.125</v>
      </c>
      <c r="C43">
        <f t="shared" si="1"/>
        <v>652.24237500000004</v>
      </c>
      <c r="D43">
        <f t="shared" si="19"/>
        <v>0</v>
      </c>
      <c r="E43">
        <f t="shared" si="20"/>
        <v>13851.842625000001</v>
      </c>
      <c r="F43">
        <v>0</v>
      </c>
      <c r="G43" s="1">
        <f t="shared" si="21"/>
        <v>-165375.37821093752</v>
      </c>
      <c r="H43">
        <f t="shared" si="22"/>
        <v>0</v>
      </c>
      <c r="I43" s="1">
        <f t="shared" si="23"/>
        <v>-243967891.98663068</v>
      </c>
      <c r="J43" s="1">
        <f t="shared" si="24"/>
        <v>6668540.7452845098</v>
      </c>
      <c r="K43" s="1">
        <f t="shared" si="25"/>
        <v>243967891.98663068</v>
      </c>
      <c r="L43">
        <f t="shared" si="26"/>
        <v>6668540.7452845098</v>
      </c>
      <c r="N43">
        <f t="shared" si="27"/>
        <v>0</v>
      </c>
      <c r="O43">
        <f t="shared" si="28"/>
        <v>0</v>
      </c>
      <c r="P43">
        <f t="shared" si="29"/>
        <v>9.81</v>
      </c>
      <c r="Q43">
        <v>0</v>
      </c>
      <c r="R43">
        <f t="shared" si="30"/>
        <v>-136.11375000000001</v>
      </c>
      <c r="S43">
        <f t="shared" si="31"/>
        <v>0</v>
      </c>
      <c r="T43">
        <f t="shared" si="32"/>
        <v>-200800.05268703899</v>
      </c>
      <c r="U43">
        <f t="shared" si="33"/>
        <v>4722.7207586933619</v>
      </c>
      <c r="V43">
        <f t="shared" si="34"/>
        <v>200800.05268703899</v>
      </c>
      <c r="W43">
        <f t="shared" si="35"/>
        <v>4722.7207586933619</v>
      </c>
    </row>
    <row r="44" spans="2:23" x14ac:dyDescent="0.25">
      <c r="B44" s="1">
        <v>1.25</v>
      </c>
      <c r="C44">
        <f t="shared" si="1"/>
        <v>724.71375</v>
      </c>
      <c r="D44">
        <f t="shared" si="19"/>
        <v>0</v>
      </c>
      <c r="E44">
        <f t="shared" si="20"/>
        <v>13779.37125</v>
      </c>
      <c r="F44">
        <v>0</v>
      </c>
      <c r="G44" s="1">
        <f t="shared" si="21"/>
        <v>-163648.42734375002</v>
      </c>
      <c r="H44">
        <f t="shared" si="22"/>
        <v>0</v>
      </c>
      <c r="I44" s="1">
        <f t="shared" si="23"/>
        <v>-241420230.01185462</v>
      </c>
      <c r="J44" s="1">
        <f t="shared" si="24"/>
        <v>6633651.6456796629</v>
      </c>
      <c r="K44" s="1">
        <f t="shared" si="25"/>
        <v>241420230.01185462</v>
      </c>
      <c r="L44">
        <f t="shared" si="26"/>
        <v>6633651.6456796629</v>
      </c>
      <c r="N44">
        <f t="shared" si="27"/>
        <v>0</v>
      </c>
      <c r="O44">
        <f t="shared" si="28"/>
        <v>0</v>
      </c>
      <c r="P44">
        <f t="shared" si="29"/>
        <v>9.81</v>
      </c>
      <c r="Q44">
        <v>0</v>
      </c>
      <c r="R44">
        <f t="shared" si="30"/>
        <v>-134.88750000000002</v>
      </c>
      <c r="S44">
        <f t="shared" si="31"/>
        <v>0</v>
      </c>
      <c r="T44">
        <f t="shared" si="32"/>
        <v>-198991.04320337198</v>
      </c>
      <c r="U44">
        <f t="shared" si="33"/>
        <v>4722.7207586933619</v>
      </c>
      <c r="V44">
        <f t="shared" si="34"/>
        <v>198991.04320337198</v>
      </c>
      <c r="W44">
        <f t="shared" si="35"/>
        <v>4722.7207586933619</v>
      </c>
    </row>
    <row r="45" spans="2:23" x14ac:dyDescent="0.25">
      <c r="B45" s="1">
        <v>1.375</v>
      </c>
      <c r="C45">
        <f t="shared" si="1"/>
        <v>797.18512500000008</v>
      </c>
      <c r="D45">
        <f t="shared" si="19"/>
        <v>0</v>
      </c>
      <c r="E45">
        <f t="shared" si="20"/>
        <v>13706.899875000001</v>
      </c>
      <c r="F45">
        <v>0</v>
      </c>
      <c r="G45" s="1">
        <f t="shared" si="21"/>
        <v>-161930.53539843753</v>
      </c>
      <c r="H45">
        <f t="shared" si="22"/>
        <v>0</v>
      </c>
      <c r="I45" s="1">
        <f t="shared" si="23"/>
        <v>-238885932.09463915</v>
      </c>
      <c r="J45" s="1">
        <f t="shared" si="24"/>
        <v>6598762.546074817</v>
      </c>
      <c r="K45" s="1">
        <f t="shared" si="25"/>
        <v>238885932.09463915</v>
      </c>
      <c r="L45">
        <f t="shared" si="26"/>
        <v>6598762.546074817</v>
      </c>
      <c r="N45">
        <f t="shared" si="27"/>
        <v>0</v>
      </c>
      <c r="O45">
        <f t="shared" si="28"/>
        <v>0</v>
      </c>
      <c r="P45">
        <f t="shared" si="29"/>
        <v>9.81</v>
      </c>
      <c r="Q45">
        <v>0</v>
      </c>
      <c r="R45">
        <f t="shared" si="30"/>
        <v>-133.66125</v>
      </c>
      <c r="S45">
        <f t="shared" si="31"/>
        <v>0</v>
      </c>
      <c r="T45">
        <f t="shared" si="32"/>
        <v>-197182.03371970498</v>
      </c>
      <c r="U45">
        <f t="shared" si="33"/>
        <v>4722.7207586933619</v>
      </c>
      <c r="V45">
        <f t="shared" si="34"/>
        <v>197182.03371970498</v>
      </c>
      <c r="W45">
        <f t="shared" si="35"/>
        <v>4722.7207586933619</v>
      </c>
    </row>
    <row r="46" spans="2:23" x14ac:dyDescent="0.25">
      <c r="B46" s="1">
        <v>1.5</v>
      </c>
      <c r="C46">
        <f t="shared" si="1"/>
        <v>869.65650000000005</v>
      </c>
      <c r="D46">
        <f t="shared" si="19"/>
        <v>0</v>
      </c>
      <c r="E46">
        <f t="shared" si="20"/>
        <v>13634.428500000002</v>
      </c>
      <c r="F46">
        <v>0</v>
      </c>
      <c r="G46" s="1">
        <f t="shared" si="21"/>
        <v>-160221.70237500002</v>
      </c>
      <c r="H46">
        <f t="shared" si="22"/>
        <v>0</v>
      </c>
      <c r="I46" s="1">
        <f t="shared" si="23"/>
        <v>-236364998.23498422</v>
      </c>
      <c r="J46" s="1">
        <f t="shared" si="24"/>
        <v>6563873.4464699691</v>
      </c>
      <c r="K46" s="1">
        <f t="shared" si="25"/>
        <v>236364998.23498422</v>
      </c>
      <c r="L46">
        <f t="shared" si="26"/>
        <v>6563873.4464699691</v>
      </c>
      <c r="N46">
        <f t="shared" si="27"/>
        <v>0</v>
      </c>
      <c r="O46">
        <f t="shared" si="28"/>
        <v>0</v>
      </c>
      <c r="P46">
        <f t="shared" si="29"/>
        <v>9.81</v>
      </c>
      <c r="Q46">
        <v>0</v>
      </c>
      <c r="R46">
        <f t="shared" si="30"/>
        <v>-132.435</v>
      </c>
      <c r="S46">
        <f t="shared" si="31"/>
        <v>0</v>
      </c>
      <c r="T46">
        <f t="shared" si="32"/>
        <v>-195373.02423603795</v>
      </c>
      <c r="U46">
        <f t="shared" si="33"/>
        <v>4722.7207586933619</v>
      </c>
      <c r="V46">
        <f t="shared" si="34"/>
        <v>195373.02423603795</v>
      </c>
      <c r="W46">
        <f t="shared" si="35"/>
        <v>4722.7207586933619</v>
      </c>
    </row>
    <row r="47" spans="2:23" x14ac:dyDescent="0.25">
      <c r="B47" s="1">
        <v>1.625</v>
      </c>
      <c r="C47">
        <f t="shared" si="1"/>
        <v>942.12787500000013</v>
      </c>
      <c r="D47">
        <f t="shared" si="19"/>
        <v>0</v>
      </c>
      <c r="E47">
        <f t="shared" si="20"/>
        <v>13561.957125000001</v>
      </c>
      <c r="F47">
        <v>0</v>
      </c>
      <c r="G47" s="1">
        <f t="shared" si="21"/>
        <v>-158521.92827343752</v>
      </c>
      <c r="H47">
        <f t="shared" si="22"/>
        <v>0</v>
      </c>
      <c r="I47" s="1">
        <f t="shared" si="23"/>
        <v>-233857428.43288991</v>
      </c>
      <c r="J47" s="1">
        <f t="shared" si="24"/>
        <v>6528984.3468651213</v>
      </c>
      <c r="K47" s="1">
        <f t="shared" si="25"/>
        <v>233857428.43288991</v>
      </c>
      <c r="L47">
        <f t="shared" si="26"/>
        <v>6528984.3468651213</v>
      </c>
      <c r="N47">
        <f t="shared" si="27"/>
        <v>0</v>
      </c>
      <c r="O47">
        <f t="shared" si="28"/>
        <v>0</v>
      </c>
      <c r="P47">
        <f t="shared" si="29"/>
        <v>9.81</v>
      </c>
      <c r="Q47">
        <v>0</v>
      </c>
      <c r="R47">
        <f t="shared" si="30"/>
        <v>-131.20875000000001</v>
      </c>
      <c r="S47">
        <f t="shared" si="31"/>
        <v>0</v>
      </c>
      <c r="T47">
        <f t="shared" si="32"/>
        <v>-193564.01475237092</v>
      </c>
      <c r="U47">
        <f t="shared" si="33"/>
        <v>4722.7207586933619</v>
      </c>
      <c r="V47">
        <f t="shared" si="34"/>
        <v>193564.01475237092</v>
      </c>
      <c r="W47">
        <f t="shared" si="35"/>
        <v>4722.7207586933619</v>
      </c>
    </row>
    <row r="48" spans="2:23" x14ac:dyDescent="0.25">
      <c r="B48" s="1">
        <v>1.75</v>
      </c>
      <c r="C48">
        <f t="shared" si="1"/>
        <v>1014.59925</v>
      </c>
      <c r="D48">
        <f t="shared" si="19"/>
        <v>0</v>
      </c>
      <c r="E48">
        <f t="shared" si="20"/>
        <v>13489.485750000002</v>
      </c>
      <c r="F48">
        <v>0</v>
      </c>
      <c r="G48" s="1">
        <f t="shared" si="21"/>
        <v>-156831.21309375003</v>
      </c>
      <c r="H48">
        <f t="shared" si="22"/>
        <v>0</v>
      </c>
      <c r="I48" s="1">
        <f t="shared" si="23"/>
        <v>-231363222.68835619</v>
      </c>
      <c r="J48" s="1">
        <f t="shared" si="24"/>
        <v>6494095.2472602753</v>
      </c>
      <c r="K48" s="1">
        <f t="shared" si="25"/>
        <v>231363222.68835619</v>
      </c>
      <c r="L48">
        <f t="shared" si="26"/>
        <v>6494095.2472602753</v>
      </c>
      <c r="N48">
        <f t="shared" si="27"/>
        <v>0</v>
      </c>
      <c r="O48">
        <f t="shared" si="28"/>
        <v>0</v>
      </c>
      <c r="P48">
        <f t="shared" si="29"/>
        <v>9.81</v>
      </c>
      <c r="Q48">
        <v>0</v>
      </c>
      <c r="R48">
        <f t="shared" si="30"/>
        <v>-129.98250000000002</v>
      </c>
      <c r="S48">
        <f t="shared" si="31"/>
        <v>0</v>
      </c>
      <c r="T48">
        <f t="shared" si="32"/>
        <v>-191755.00526870391</v>
      </c>
      <c r="U48">
        <f t="shared" si="33"/>
        <v>4722.7207586933619</v>
      </c>
      <c r="V48">
        <f t="shared" si="34"/>
        <v>191755.00526870391</v>
      </c>
      <c r="W48">
        <f t="shared" si="35"/>
        <v>4722.7207586933619</v>
      </c>
    </row>
    <row r="49" spans="2:23" x14ac:dyDescent="0.25">
      <c r="B49" s="1">
        <v>1.875</v>
      </c>
      <c r="C49">
        <f t="shared" si="1"/>
        <v>1087.0706250000001</v>
      </c>
      <c r="D49">
        <f t="shared" si="19"/>
        <v>0</v>
      </c>
      <c r="E49">
        <f t="shared" si="20"/>
        <v>13417.014375000001</v>
      </c>
      <c r="F49">
        <v>0</v>
      </c>
      <c r="G49" s="1">
        <f t="shared" si="21"/>
        <v>-155149.55683593752</v>
      </c>
      <c r="H49">
        <f t="shared" si="22"/>
        <v>0</v>
      </c>
      <c r="I49" s="1">
        <f t="shared" si="23"/>
        <v>-228882381.00138307</v>
      </c>
      <c r="J49" s="1">
        <f t="shared" si="24"/>
        <v>6459206.1476554275</v>
      </c>
      <c r="K49" s="1">
        <f t="shared" si="25"/>
        <v>228882381.00138307</v>
      </c>
      <c r="L49">
        <f t="shared" si="26"/>
        <v>6459206.1476554275</v>
      </c>
      <c r="N49">
        <f t="shared" si="27"/>
        <v>0</v>
      </c>
      <c r="O49">
        <f t="shared" si="28"/>
        <v>0</v>
      </c>
      <c r="P49">
        <f t="shared" si="29"/>
        <v>9.81</v>
      </c>
      <c r="Q49">
        <v>0</v>
      </c>
      <c r="R49">
        <f t="shared" si="30"/>
        <v>-128.75624999999999</v>
      </c>
      <c r="S49">
        <f t="shared" si="31"/>
        <v>0</v>
      </c>
      <c r="T49">
        <f t="shared" si="32"/>
        <v>-189945.99578503685</v>
      </c>
      <c r="U49">
        <f t="shared" si="33"/>
        <v>4722.7207586933619</v>
      </c>
      <c r="V49">
        <f t="shared" si="34"/>
        <v>189945.99578503685</v>
      </c>
      <c r="W49">
        <f t="shared" si="35"/>
        <v>4722.7207586933619</v>
      </c>
    </row>
    <row r="50" spans="2:23" x14ac:dyDescent="0.25">
      <c r="B50" s="1">
        <v>2</v>
      </c>
      <c r="C50">
        <f t="shared" si="1"/>
        <v>1159.5420000000001</v>
      </c>
      <c r="D50">
        <f t="shared" si="19"/>
        <v>0</v>
      </c>
      <c r="E50">
        <f t="shared" si="20"/>
        <v>13344.543000000001</v>
      </c>
      <c r="F50">
        <v>0</v>
      </c>
      <c r="G50" s="1">
        <f t="shared" si="21"/>
        <v>-153476.95950000003</v>
      </c>
      <c r="H50">
        <f t="shared" si="22"/>
        <v>0</v>
      </c>
      <c r="I50" s="1">
        <f t="shared" si="23"/>
        <v>-226414903.37197056</v>
      </c>
      <c r="J50" s="1">
        <f t="shared" si="24"/>
        <v>6424317.0480505805</v>
      </c>
      <c r="K50" s="1">
        <f t="shared" si="25"/>
        <v>226414903.37197056</v>
      </c>
      <c r="L50">
        <f t="shared" si="26"/>
        <v>6424317.0480505805</v>
      </c>
      <c r="N50">
        <f t="shared" si="27"/>
        <v>0</v>
      </c>
      <c r="O50">
        <f t="shared" si="28"/>
        <v>0</v>
      </c>
      <c r="P50">
        <f t="shared" si="29"/>
        <v>9.81</v>
      </c>
      <c r="Q50">
        <v>0</v>
      </c>
      <c r="R50">
        <f t="shared" si="30"/>
        <v>-127.53</v>
      </c>
      <c r="S50">
        <f t="shared" si="31"/>
        <v>0</v>
      </c>
      <c r="T50">
        <f t="shared" si="32"/>
        <v>-188136.98630136988</v>
      </c>
      <c r="U50">
        <f t="shared" si="33"/>
        <v>4722.7207586933619</v>
      </c>
      <c r="V50">
        <f t="shared" si="34"/>
        <v>188136.98630136988</v>
      </c>
      <c r="W50">
        <f t="shared" si="35"/>
        <v>4722.7207586933619</v>
      </c>
    </row>
    <row r="51" spans="2:23" x14ac:dyDescent="0.25">
      <c r="B51" s="1">
        <v>2.125</v>
      </c>
      <c r="C51">
        <f t="shared" si="1"/>
        <v>1232.0133750000002</v>
      </c>
      <c r="D51">
        <f t="shared" si="19"/>
        <v>0</v>
      </c>
      <c r="E51">
        <f t="shared" si="20"/>
        <v>13272.071625</v>
      </c>
      <c r="F51">
        <v>0</v>
      </c>
      <c r="G51" s="1">
        <f t="shared" si="21"/>
        <v>-151813.42108593753</v>
      </c>
      <c r="H51">
        <f t="shared" si="22"/>
        <v>0</v>
      </c>
      <c r="I51" s="1">
        <f t="shared" si="23"/>
        <v>-223960789.80011863</v>
      </c>
      <c r="J51" s="1">
        <f t="shared" si="24"/>
        <v>6389427.9484457318</v>
      </c>
      <c r="K51" s="1">
        <f t="shared" si="25"/>
        <v>223960789.80011863</v>
      </c>
      <c r="L51">
        <f t="shared" si="26"/>
        <v>6389427.9484457318</v>
      </c>
      <c r="N51">
        <f t="shared" si="27"/>
        <v>0</v>
      </c>
      <c r="O51">
        <f t="shared" si="28"/>
        <v>0</v>
      </c>
      <c r="P51">
        <f t="shared" si="29"/>
        <v>9.81</v>
      </c>
      <c r="Q51">
        <v>0</v>
      </c>
      <c r="R51">
        <f t="shared" si="30"/>
        <v>-126.30375000000001</v>
      </c>
      <c r="S51">
        <f t="shared" si="31"/>
        <v>0</v>
      </c>
      <c r="T51">
        <f t="shared" si="32"/>
        <v>-186327.97681770285</v>
      </c>
      <c r="U51">
        <f t="shared" si="33"/>
        <v>4722.7207586933619</v>
      </c>
      <c r="V51">
        <f t="shared" si="34"/>
        <v>186327.97681770285</v>
      </c>
      <c r="W51">
        <f t="shared" si="35"/>
        <v>4722.7207586933619</v>
      </c>
    </row>
    <row r="52" spans="2:23" x14ac:dyDescent="0.25">
      <c r="B52" s="1">
        <v>2.25</v>
      </c>
      <c r="C52">
        <f t="shared" si="1"/>
        <v>1304.4847500000001</v>
      </c>
      <c r="D52">
        <f t="shared" si="19"/>
        <v>0</v>
      </c>
      <c r="E52">
        <f t="shared" si="20"/>
        <v>13199.600250000001</v>
      </c>
      <c r="F52">
        <v>0</v>
      </c>
      <c r="G52" s="1">
        <f t="shared" si="21"/>
        <v>-150158.94159375003</v>
      </c>
      <c r="H52">
        <f t="shared" si="22"/>
        <v>0</v>
      </c>
      <c r="I52" s="1">
        <f t="shared" si="23"/>
        <v>-221520040.28582725</v>
      </c>
      <c r="J52" s="1">
        <f t="shared" si="24"/>
        <v>6354538.8488408858</v>
      </c>
      <c r="K52" s="1">
        <f t="shared" si="25"/>
        <v>221520040.28582725</v>
      </c>
      <c r="L52">
        <f t="shared" si="26"/>
        <v>6354538.8488408858</v>
      </c>
      <c r="N52">
        <f t="shared" si="27"/>
        <v>0</v>
      </c>
      <c r="O52">
        <f t="shared" si="28"/>
        <v>0</v>
      </c>
      <c r="P52">
        <f t="shared" si="29"/>
        <v>9.81</v>
      </c>
      <c r="Q52">
        <v>0</v>
      </c>
      <c r="R52">
        <f t="shared" si="30"/>
        <v>-125.0775</v>
      </c>
      <c r="S52">
        <f t="shared" si="31"/>
        <v>0</v>
      </c>
      <c r="T52">
        <f t="shared" si="32"/>
        <v>-184518.96733403581</v>
      </c>
      <c r="U52">
        <f t="shared" si="33"/>
        <v>4722.7207586933619</v>
      </c>
      <c r="V52">
        <f t="shared" si="34"/>
        <v>184518.96733403581</v>
      </c>
      <c r="W52">
        <f t="shared" si="35"/>
        <v>4722.7207586933619</v>
      </c>
    </row>
    <row r="53" spans="2:23" x14ac:dyDescent="0.25">
      <c r="B53" s="1">
        <v>2.375</v>
      </c>
      <c r="C53">
        <f t="shared" si="1"/>
        <v>1376.9561250000002</v>
      </c>
      <c r="D53">
        <f t="shared" si="19"/>
        <v>0</v>
      </c>
      <c r="E53">
        <f t="shared" si="20"/>
        <v>13127.128875</v>
      </c>
      <c r="F53">
        <v>0</v>
      </c>
      <c r="G53" s="1">
        <f t="shared" si="21"/>
        <v>-148513.52102343753</v>
      </c>
      <c r="H53">
        <f t="shared" si="22"/>
        <v>0</v>
      </c>
      <c r="I53" s="1">
        <f t="shared" si="23"/>
        <v>-219092654.82909647</v>
      </c>
      <c r="J53" s="1">
        <f t="shared" si="24"/>
        <v>6319649.7492360389</v>
      </c>
      <c r="K53" s="1">
        <f t="shared" si="25"/>
        <v>219092654.82909647</v>
      </c>
      <c r="L53">
        <f t="shared" si="26"/>
        <v>6319649.7492360389</v>
      </c>
      <c r="N53">
        <f t="shared" si="27"/>
        <v>0</v>
      </c>
      <c r="O53">
        <f t="shared" si="28"/>
        <v>0</v>
      </c>
      <c r="P53">
        <f t="shared" si="29"/>
        <v>9.81</v>
      </c>
      <c r="Q53">
        <v>0</v>
      </c>
      <c r="R53">
        <f t="shared" si="30"/>
        <v>-123.85125000000001</v>
      </c>
      <c r="S53">
        <f t="shared" si="31"/>
        <v>0</v>
      </c>
      <c r="T53">
        <f t="shared" si="32"/>
        <v>-182709.95785036884</v>
      </c>
      <c r="U53">
        <f t="shared" si="33"/>
        <v>4722.7207586933619</v>
      </c>
      <c r="V53">
        <f t="shared" si="34"/>
        <v>182709.95785036884</v>
      </c>
      <c r="W53">
        <f t="shared" si="35"/>
        <v>4722.7207586933619</v>
      </c>
    </row>
    <row r="54" spans="2:23" x14ac:dyDescent="0.25">
      <c r="B54" s="1">
        <v>2.5</v>
      </c>
      <c r="C54">
        <f t="shared" si="1"/>
        <v>1449.4275</v>
      </c>
      <c r="D54">
        <f t="shared" si="19"/>
        <v>0</v>
      </c>
      <c r="E54">
        <f t="shared" si="20"/>
        <v>13054.657500000001</v>
      </c>
      <c r="F54">
        <v>0</v>
      </c>
      <c r="G54" s="1">
        <f t="shared" si="21"/>
        <v>-146877.15937500002</v>
      </c>
      <c r="H54">
        <f t="shared" si="22"/>
        <v>0</v>
      </c>
      <c r="I54" s="1">
        <f t="shared" si="23"/>
        <v>-216678633.42992622</v>
      </c>
      <c r="J54" s="1">
        <f t="shared" si="24"/>
        <v>6284760.649631191</v>
      </c>
      <c r="K54" s="1">
        <f t="shared" si="25"/>
        <v>216678633.42992622</v>
      </c>
      <c r="L54">
        <f t="shared" si="26"/>
        <v>6284760.649631191</v>
      </c>
      <c r="N54">
        <f t="shared" si="27"/>
        <v>0</v>
      </c>
      <c r="O54">
        <f t="shared" si="28"/>
        <v>0</v>
      </c>
      <c r="P54">
        <f t="shared" si="29"/>
        <v>9.81</v>
      </c>
      <c r="Q54">
        <v>0</v>
      </c>
      <c r="R54">
        <f t="shared" si="30"/>
        <v>-122.625</v>
      </c>
      <c r="S54">
        <f t="shared" si="31"/>
        <v>0</v>
      </c>
      <c r="T54">
        <f t="shared" si="32"/>
        <v>-180900.94836670178</v>
      </c>
      <c r="U54">
        <f t="shared" si="33"/>
        <v>4722.7207586933619</v>
      </c>
      <c r="V54">
        <f t="shared" si="34"/>
        <v>180900.94836670178</v>
      </c>
      <c r="W54">
        <f t="shared" si="35"/>
        <v>4722.7207586933619</v>
      </c>
    </row>
    <row r="55" spans="2:23" x14ac:dyDescent="0.25">
      <c r="B55" s="1">
        <v>2.625</v>
      </c>
      <c r="C55">
        <f t="shared" si="1"/>
        <v>1521.8988750000003</v>
      </c>
      <c r="D55">
        <f t="shared" si="19"/>
        <v>0</v>
      </c>
      <c r="E55">
        <f t="shared" si="20"/>
        <v>12982.186125</v>
      </c>
      <c r="F55">
        <v>0</v>
      </c>
      <c r="G55" s="1">
        <f t="shared" si="21"/>
        <v>-145249.8566484375</v>
      </c>
      <c r="H55">
        <f t="shared" si="22"/>
        <v>0</v>
      </c>
      <c r="I55" s="1">
        <f t="shared" si="23"/>
        <v>-214277976.08831665</v>
      </c>
      <c r="J55" s="1">
        <f t="shared" si="24"/>
        <v>6249871.5500263441</v>
      </c>
      <c r="K55" s="1">
        <f t="shared" si="25"/>
        <v>214277976.08831665</v>
      </c>
      <c r="L55">
        <f t="shared" si="26"/>
        <v>6249871.5500263441</v>
      </c>
      <c r="N55">
        <f t="shared" si="27"/>
        <v>0</v>
      </c>
      <c r="O55">
        <f t="shared" si="28"/>
        <v>0</v>
      </c>
      <c r="P55">
        <f t="shared" si="29"/>
        <v>9.81</v>
      </c>
      <c r="Q55">
        <v>0</v>
      </c>
      <c r="R55">
        <f t="shared" si="30"/>
        <v>-121.39875000000001</v>
      </c>
      <c r="S55">
        <f t="shared" si="31"/>
        <v>0</v>
      </c>
      <c r="T55">
        <f t="shared" si="32"/>
        <v>-179091.93888303477</v>
      </c>
      <c r="U55">
        <f t="shared" si="33"/>
        <v>4722.7207586933619</v>
      </c>
      <c r="V55">
        <f t="shared" si="34"/>
        <v>179091.93888303477</v>
      </c>
      <c r="W55">
        <f t="shared" si="35"/>
        <v>4722.7207586933619</v>
      </c>
    </row>
    <row r="56" spans="2:23" x14ac:dyDescent="0.25">
      <c r="B56" s="1">
        <v>2.75</v>
      </c>
      <c r="C56">
        <f t="shared" si="1"/>
        <v>1594.3702500000002</v>
      </c>
      <c r="D56">
        <f t="shared" si="19"/>
        <v>0</v>
      </c>
      <c r="E56">
        <f t="shared" si="20"/>
        <v>12909.714750000001</v>
      </c>
      <c r="F56">
        <v>0</v>
      </c>
      <c r="G56" s="1">
        <f t="shared" si="21"/>
        <v>-143631.61284375002</v>
      </c>
      <c r="H56">
        <f t="shared" si="22"/>
        <v>0</v>
      </c>
      <c r="I56" s="1">
        <f t="shared" si="23"/>
        <v>-211890682.80426767</v>
      </c>
      <c r="J56" s="1">
        <f t="shared" si="24"/>
        <v>6214982.4504214972</v>
      </c>
      <c r="K56" s="1">
        <f t="shared" si="25"/>
        <v>211890682.80426767</v>
      </c>
      <c r="L56">
        <f t="shared" si="26"/>
        <v>6214982.4504214972</v>
      </c>
      <c r="N56">
        <f t="shared" si="27"/>
        <v>0</v>
      </c>
      <c r="O56">
        <f t="shared" si="28"/>
        <v>0</v>
      </c>
      <c r="P56">
        <f t="shared" si="29"/>
        <v>9.81</v>
      </c>
      <c r="Q56">
        <v>0</v>
      </c>
      <c r="R56">
        <f t="shared" si="30"/>
        <v>-120.1725</v>
      </c>
      <c r="S56">
        <f t="shared" si="31"/>
        <v>0</v>
      </c>
      <c r="T56">
        <f t="shared" si="32"/>
        <v>-177282.92939936777</v>
      </c>
      <c r="U56">
        <f t="shared" si="33"/>
        <v>4722.7207586933619</v>
      </c>
      <c r="V56">
        <f t="shared" si="34"/>
        <v>177282.92939936777</v>
      </c>
      <c r="W56">
        <f t="shared" si="35"/>
        <v>4722.7207586933619</v>
      </c>
    </row>
    <row r="57" spans="2:23" x14ac:dyDescent="0.25">
      <c r="B57" s="1">
        <v>2.875</v>
      </c>
      <c r="C57">
        <f t="shared" si="1"/>
        <v>1666.841625</v>
      </c>
      <c r="D57">
        <f t="shared" si="19"/>
        <v>0</v>
      </c>
      <c r="E57">
        <f t="shared" si="20"/>
        <v>12837.243375000002</v>
      </c>
      <c r="F57">
        <v>0</v>
      </c>
      <c r="G57" s="1">
        <f t="shared" si="21"/>
        <v>-142022.42796093752</v>
      </c>
      <c r="H57">
        <f t="shared" si="22"/>
        <v>0</v>
      </c>
      <c r="I57" s="1">
        <f t="shared" si="23"/>
        <v>-209516753.57777926</v>
      </c>
      <c r="J57" s="1">
        <f t="shared" si="24"/>
        <v>6180093.3508166494</v>
      </c>
      <c r="K57" s="1">
        <f t="shared" si="25"/>
        <v>209516753.57777926</v>
      </c>
      <c r="L57">
        <f t="shared" si="26"/>
        <v>6180093.3508166494</v>
      </c>
      <c r="N57">
        <f t="shared" si="27"/>
        <v>0</v>
      </c>
      <c r="O57">
        <f t="shared" si="28"/>
        <v>0</v>
      </c>
      <c r="P57">
        <f t="shared" si="29"/>
        <v>9.81</v>
      </c>
      <c r="Q57">
        <v>0</v>
      </c>
      <c r="R57">
        <f t="shared" si="30"/>
        <v>-118.94625000000001</v>
      </c>
      <c r="S57">
        <f t="shared" si="31"/>
        <v>0</v>
      </c>
      <c r="T57">
        <f t="shared" si="32"/>
        <v>-175473.91991570074</v>
      </c>
      <c r="U57">
        <f t="shared" si="33"/>
        <v>4722.7207586933619</v>
      </c>
      <c r="V57">
        <f t="shared" si="34"/>
        <v>175473.91991570074</v>
      </c>
      <c r="W57">
        <f t="shared" si="35"/>
        <v>4722.7207586933619</v>
      </c>
    </row>
    <row r="58" spans="2:23" x14ac:dyDescent="0.25">
      <c r="B58" s="1">
        <v>3</v>
      </c>
      <c r="C58">
        <f t="shared" si="1"/>
        <v>1739.3130000000001</v>
      </c>
      <c r="D58">
        <f t="shared" si="19"/>
        <v>0</v>
      </c>
      <c r="E58">
        <f t="shared" si="20"/>
        <v>12764.772000000001</v>
      </c>
      <c r="F58">
        <v>0</v>
      </c>
      <c r="G58" s="1">
        <f t="shared" si="21"/>
        <v>-140422.30200000003</v>
      </c>
      <c r="H58">
        <f t="shared" si="22"/>
        <v>0</v>
      </c>
      <c r="I58" s="1">
        <f t="shared" si="23"/>
        <v>-207156188.4088515</v>
      </c>
      <c r="J58" s="1">
        <f t="shared" si="24"/>
        <v>6145204.2512118025</v>
      </c>
      <c r="K58" s="1">
        <f t="shared" si="25"/>
        <v>207156188.4088515</v>
      </c>
      <c r="L58">
        <f t="shared" si="26"/>
        <v>6145204.2512118025</v>
      </c>
      <c r="N58">
        <f t="shared" si="27"/>
        <v>0</v>
      </c>
      <c r="O58">
        <f t="shared" si="28"/>
        <v>0</v>
      </c>
      <c r="P58">
        <f t="shared" si="29"/>
        <v>9.81</v>
      </c>
      <c r="Q58">
        <v>0</v>
      </c>
      <c r="R58">
        <f t="shared" si="30"/>
        <v>-117.72</v>
      </c>
      <c r="S58">
        <f t="shared" si="31"/>
        <v>0</v>
      </c>
      <c r="T58">
        <f t="shared" si="32"/>
        <v>-173664.91043203371</v>
      </c>
      <c r="U58">
        <f t="shared" si="33"/>
        <v>4722.7207586933619</v>
      </c>
      <c r="V58">
        <f t="shared" si="34"/>
        <v>173664.91043203371</v>
      </c>
      <c r="W58">
        <f t="shared" si="35"/>
        <v>4722.7207586933619</v>
      </c>
    </row>
    <row r="59" spans="2:23" x14ac:dyDescent="0.25">
      <c r="B59" s="1">
        <v>3.125</v>
      </c>
      <c r="C59">
        <f t="shared" si="1"/>
        <v>1811.7843750000002</v>
      </c>
      <c r="D59">
        <f t="shared" si="19"/>
        <v>0</v>
      </c>
      <c r="E59">
        <f t="shared" si="20"/>
        <v>12692.300625</v>
      </c>
      <c r="F59">
        <v>0</v>
      </c>
      <c r="G59" s="1">
        <f t="shared" si="21"/>
        <v>-138831.23496093752</v>
      </c>
      <c r="H59">
        <f t="shared" si="22"/>
        <v>0</v>
      </c>
      <c r="I59" s="1">
        <f t="shared" si="23"/>
        <v>-204808987.29748425</v>
      </c>
      <c r="J59" s="1">
        <f t="shared" si="24"/>
        <v>6110315.1516069546</v>
      </c>
      <c r="K59" s="1">
        <f t="shared" si="25"/>
        <v>204808987.29748425</v>
      </c>
      <c r="L59">
        <f t="shared" si="26"/>
        <v>6110315.1516069546</v>
      </c>
      <c r="N59">
        <f t="shared" si="27"/>
        <v>0</v>
      </c>
      <c r="O59">
        <f t="shared" si="28"/>
        <v>0</v>
      </c>
      <c r="P59">
        <f t="shared" si="29"/>
        <v>9.81</v>
      </c>
      <c r="Q59">
        <v>0</v>
      </c>
      <c r="R59">
        <f t="shared" si="30"/>
        <v>-116.49375000000001</v>
      </c>
      <c r="S59">
        <f t="shared" si="31"/>
        <v>0</v>
      </c>
      <c r="T59">
        <f t="shared" si="32"/>
        <v>-171855.9009483667</v>
      </c>
      <c r="U59">
        <f t="shared" si="33"/>
        <v>4722.7207586933619</v>
      </c>
      <c r="V59">
        <f t="shared" si="34"/>
        <v>171855.9009483667</v>
      </c>
      <c r="W59">
        <f t="shared" si="35"/>
        <v>4722.7207586933619</v>
      </c>
    </row>
    <row r="60" spans="2:23" x14ac:dyDescent="0.25">
      <c r="B60" s="1">
        <v>3.25</v>
      </c>
      <c r="C60">
        <f t="shared" si="1"/>
        <v>1884.2557500000003</v>
      </c>
      <c r="D60">
        <f t="shared" si="19"/>
        <v>0</v>
      </c>
      <c r="E60">
        <f t="shared" si="20"/>
        <v>12619.829250000001</v>
      </c>
      <c r="F60">
        <v>0</v>
      </c>
      <c r="G60" s="1">
        <f t="shared" si="21"/>
        <v>-137249.22684375002</v>
      </c>
      <c r="H60">
        <f t="shared" si="22"/>
        <v>0</v>
      </c>
      <c r="I60" s="1">
        <f t="shared" si="23"/>
        <v>-202475150.24367759</v>
      </c>
      <c r="J60" s="1">
        <f t="shared" si="24"/>
        <v>6075426.0520021077</v>
      </c>
      <c r="K60" s="1">
        <f t="shared" si="25"/>
        <v>202475150.24367759</v>
      </c>
      <c r="L60">
        <f t="shared" si="26"/>
        <v>6075426.0520021077</v>
      </c>
      <c r="N60">
        <f t="shared" si="27"/>
        <v>0</v>
      </c>
      <c r="O60">
        <f t="shared" si="28"/>
        <v>0</v>
      </c>
      <c r="P60">
        <f t="shared" si="29"/>
        <v>9.81</v>
      </c>
      <c r="Q60">
        <v>0</v>
      </c>
      <c r="R60">
        <f t="shared" si="30"/>
        <v>-115.26750000000001</v>
      </c>
      <c r="S60">
        <f t="shared" si="31"/>
        <v>0</v>
      </c>
      <c r="T60">
        <f t="shared" si="32"/>
        <v>-170046.8914646997</v>
      </c>
      <c r="U60">
        <f t="shared" si="33"/>
        <v>4722.7207586933619</v>
      </c>
      <c r="V60">
        <f t="shared" si="34"/>
        <v>170046.8914646997</v>
      </c>
      <c r="W60">
        <f t="shared" si="35"/>
        <v>4722.7207586933619</v>
      </c>
    </row>
    <row r="61" spans="2:23" x14ac:dyDescent="0.25">
      <c r="B61" s="1">
        <v>3.375</v>
      </c>
      <c r="C61">
        <f t="shared" si="1"/>
        <v>1956.7271250000001</v>
      </c>
      <c r="D61">
        <f t="shared" si="19"/>
        <v>0</v>
      </c>
      <c r="E61">
        <f t="shared" si="20"/>
        <v>12547.357875000002</v>
      </c>
      <c r="F61">
        <v>0</v>
      </c>
      <c r="G61" s="1">
        <f t="shared" si="21"/>
        <v>-135676.27764843754</v>
      </c>
      <c r="H61">
        <f t="shared" si="22"/>
        <v>0</v>
      </c>
      <c r="I61" s="1">
        <f t="shared" si="23"/>
        <v>-200154677.24743155</v>
      </c>
      <c r="J61" s="1">
        <f t="shared" si="24"/>
        <v>6040536.9523972608</v>
      </c>
      <c r="K61" s="1">
        <f t="shared" si="25"/>
        <v>200154677.24743155</v>
      </c>
      <c r="L61">
        <f t="shared" si="26"/>
        <v>6040536.9523972608</v>
      </c>
      <c r="N61">
        <f t="shared" si="27"/>
        <v>0</v>
      </c>
      <c r="O61">
        <f t="shared" si="28"/>
        <v>0</v>
      </c>
      <c r="P61">
        <f t="shared" si="29"/>
        <v>9.81</v>
      </c>
      <c r="Q61">
        <v>0</v>
      </c>
      <c r="R61">
        <f t="shared" si="30"/>
        <v>-114.04125000000001</v>
      </c>
      <c r="S61">
        <f t="shared" si="31"/>
        <v>0</v>
      </c>
      <c r="T61">
        <f t="shared" si="32"/>
        <v>-168237.88198103267</v>
      </c>
      <c r="U61">
        <f t="shared" si="33"/>
        <v>4722.7207586933619</v>
      </c>
      <c r="V61">
        <f t="shared" si="34"/>
        <v>168237.88198103267</v>
      </c>
      <c r="W61">
        <f t="shared" si="35"/>
        <v>4722.7207586933619</v>
      </c>
    </row>
    <row r="62" spans="2:23" x14ac:dyDescent="0.25">
      <c r="B62" s="1">
        <v>3.5</v>
      </c>
      <c r="C62">
        <f t="shared" si="1"/>
        <v>2029.1985</v>
      </c>
      <c r="D62">
        <f t="shared" si="19"/>
        <v>0</v>
      </c>
      <c r="E62">
        <f t="shared" si="20"/>
        <v>12474.886500000001</v>
      </c>
      <c r="F62">
        <v>0</v>
      </c>
      <c r="G62" s="1">
        <f t="shared" si="21"/>
        <v>-134112.38737500002</v>
      </c>
      <c r="H62">
        <f t="shared" si="22"/>
        <v>0</v>
      </c>
      <c r="I62" s="1">
        <f t="shared" si="23"/>
        <v>-197847568.30874604</v>
      </c>
      <c r="J62" s="1">
        <f t="shared" si="24"/>
        <v>6005647.852792413</v>
      </c>
      <c r="K62" s="1">
        <f t="shared" si="25"/>
        <v>197847568.30874604</v>
      </c>
      <c r="L62">
        <f t="shared" si="26"/>
        <v>6005647.852792413</v>
      </c>
      <c r="N62">
        <f t="shared" si="27"/>
        <v>0</v>
      </c>
      <c r="O62">
        <f t="shared" si="28"/>
        <v>0</v>
      </c>
      <c r="P62">
        <f t="shared" si="29"/>
        <v>9.81</v>
      </c>
      <c r="Q62">
        <v>0</v>
      </c>
      <c r="R62">
        <f t="shared" si="30"/>
        <v>-112.815</v>
      </c>
      <c r="S62">
        <f t="shared" si="31"/>
        <v>0</v>
      </c>
      <c r="T62">
        <f t="shared" si="32"/>
        <v>-166428.87249736564</v>
      </c>
      <c r="U62">
        <f t="shared" si="33"/>
        <v>4722.7207586933619</v>
      </c>
      <c r="V62">
        <f t="shared" si="34"/>
        <v>166428.87249736564</v>
      </c>
      <c r="W62">
        <f t="shared" si="35"/>
        <v>4722.7207586933619</v>
      </c>
    </row>
    <row r="63" spans="2:23" x14ac:dyDescent="0.25">
      <c r="B63" s="1">
        <v>3.625</v>
      </c>
      <c r="C63">
        <f t="shared" si="1"/>
        <v>2101.669875</v>
      </c>
      <c r="D63">
        <f t="shared" si="19"/>
        <v>0</v>
      </c>
      <c r="E63">
        <f t="shared" si="20"/>
        <v>12402.415125000001</v>
      </c>
      <c r="F63">
        <v>0</v>
      </c>
      <c r="G63" s="1">
        <f t="shared" si="21"/>
        <v>-132557.55602343753</v>
      </c>
      <c r="H63">
        <f t="shared" si="22"/>
        <v>0</v>
      </c>
      <c r="I63" s="1">
        <f t="shared" si="23"/>
        <v>-195553823.42762122</v>
      </c>
      <c r="J63" s="1">
        <f t="shared" si="24"/>
        <v>5970758.7531875661</v>
      </c>
      <c r="K63" s="1">
        <f t="shared" si="25"/>
        <v>195553823.42762122</v>
      </c>
      <c r="L63">
        <f t="shared" si="26"/>
        <v>5970758.7531875661</v>
      </c>
      <c r="N63">
        <f t="shared" si="27"/>
        <v>0</v>
      </c>
      <c r="O63">
        <f t="shared" si="28"/>
        <v>0</v>
      </c>
      <c r="P63">
        <f t="shared" si="29"/>
        <v>9.81</v>
      </c>
      <c r="Q63">
        <v>0</v>
      </c>
      <c r="R63">
        <f t="shared" si="30"/>
        <v>-111.58875</v>
      </c>
      <c r="S63">
        <f t="shared" si="31"/>
        <v>0</v>
      </c>
      <c r="T63">
        <f t="shared" si="32"/>
        <v>-164619.86301369863</v>
      </c>
      <c r="U63">
        <f t="shared" si="33"/>
        <v>4722.7207586933619</v>
      </c>
      <c r="V63">
        <f t="shared" si="34"/>
        <v>164619.86301369863</v>
      </c>
      <c r="W63">
        <f t="shared" si="35"/>
        <v>4722.7207586933619</v>
      </c>
    </row>
    <row r="64" spans="2:23" x14ac:dyDescent="0.25">
      <c r="B64" s="1">
        <v>3.75</v>
      </c>
      <c r="C64">
        <f t="shared" si="1"/>
        <v>2174.1412500000001</v>
      </c>
      <c r="D64">
        <f t="shared" si="19"/>
        <v>0</v>
      </c>
      <c r="E64">
        <f t="shared" si="20"/>
        <v>12329.94375</v>
      </c>
      <c r="F64">
        <v>0</v>
      </c>
      <c r="G64" s="1">
        <f t="shared" si="21"/>
        <v>-131011.78359375002</v>
      </c>
      <c r="H64">
        <f t="shared" si="22"/>
        <v>0</v>
      </c>
      <c r="I64" s="1">
        <f t="shared" si="23"/>
        <v>-193273442.60405692</v>
      </c>
      <c r="J64" s="1">
        <f t="shared" si="24"/>
        <v>5935869.6535827182</v>
      </c>
      <c r="K64" s="1">
        <f t="shared" si="25"/>
        <v>193273442.60405692</v>
      </c>
      <c r="L64">
        <f t="shared" si="26"/>
        <v>5935869.6535827182</v>
      </c>
      <c r="N64">
        <f t="shared" si="27"/>
        <v>0</v>
      </c>
      <c r="O64">
        <f t="shared" si="28"/>
        <v>0</v>
      </c>
      <c r="P64">
        <f t="shared" si="29"/>
        <v>9.81</v>
      </c>
      <c r="Q64">
        <v>0</v>
      </c>
      <c r="R64">
        <f t="shared" si="30"/>
        <v>-110.36250000000001</v>
      </c>
      <c r="S64">
        <f t="shared" si="31"/>
        <v>0</v>
      </c>
      <c r="T64">
        <f t="shared" si="32"/>
        <v>-162810.85353003163</v>
      </c>
      <c r="U64">
        <f t="shared" si="33"/>
        <v>4722.7207586933619</v>
      </c>
      <c r="V64">
        <f t="shared" si="34"/>
        <v>162810.85353003163</v>
      </c>
      <c r="W64">
        <f t="shared" si="35"/>
        <v>4722.7207586933619</v>
      </c>
    </row>
    <row r="65" spans="2:23" x14ac:dyDescent="0.25">
      <c r="B65" s="1">
        <v>3.875</v>
      </c>
      <c r="C65">
        <f t="shared" si="1"/>
        <v>2246.6126250000002</v>
      </c>
      <c r="D65">
        <f t="shared" si="19"/>
        <v>0</v>
      </c>
      <c r="E65">
        <f t="shared" si="20"/>
        <v>12257.472375000001</v>
      </c>
      <c r="F65">
        <v>0</v>
      </c>
      <c r="G65" s="1">
        <f t="shared" si="21"/>
        <v>-129475.07008593752</v>
      </c>
      <c r="H65">
        <f t="shared" si="22"/>
        <v>0</v>
      </c>
      <c r="I65" s="1">
        <f t="shared" si="23"/>
        <v>-191006425.83805326</v>
      </c>
      <c r="J65" s="1">
        <f t="shared" si="24"/>
        <v>5900980.5539778722</v>
      </c>
      <c r="K65" s="1">
        <f t="shared" si="25"/>
        <v>191006425.83805326</v>
      </c>
      <c r="L65">
        <f t="shared" si="26"/>
        <v>5900980.5539778722</v>
      </c>
      <c r="N65">
        <f t="shared" si="27"/>
        <v>0</v>
      </c>
      <c r="O65">
        <f t="shared" si="28"/>
        <v>0</v>
      </c>
      <c r="P65">
        <f t="shared" si="29"/>
        <v>9.81</v>
      </c>
      <c r="Q65">
        <v>0</v>
      </c>
      <c r="R65">
        <f t="shared" si="30"/>
        <v>-109.13625</v>
      </c>
      <c r="S65">
        <f t="shared" si="31"/>
        <v>0</v>
      </c>
      <c r="T65">
        <f t="shared" si="32"/>
        <v>-161001.84404636463</v>
      </c>
      <c r="U65">
        <f t="shared" si="33"/>
        <v>4722.7207586933619</v>
      </c>
      <c r="V65">
        <f t="shared" si="34"/>
        <v>161001.84404636463</v>
      </c>
      <c r="W65">
        <f t="shared" si="35"/>
        <v>4722.7207586933619</v>
      </c>
    </row>
    <row r="66" spans="2:23" x14ac:dyDescent="0.25">
      <c r="B66" s="1">
        <v>4</v>
      </c>
      <c r="C66">
        <f t="shared" si="1"/>
        <v>2319.0840000000003</v>
      </c>
      <c r="D66">
        <f t="shared" si="19"/>
        <v>0</v>
      </c>
      <c r="E66">
        <f t="shared" si="20"/>
        <v>12185.001</v>
      </c>
      <c r="F66">
        <v>0</v>
      </c>
      <c r="G66" s="1">
        <f t="shared" si="21"/>
        <v>-127947.41550000002</v>
      </c>
      <c r="H66">
        <f t="shared" si="22"/>
        <v>0</v>
      </c>
      <c r="I66" s="1">
        <f t="shared" si="23"/>
        <v>-188752773.12961015</v>
      </c>
      <c r="J66" s="1">
        <f t="shared" si="24"/>
        <v>5866091.4543730244</v>
      </c>
      <c r="K66" s="1">
        <f t="shared" si="25"/>
        <v>188752773.12961015</v>
      </c>
      <c r="L66">
        <f t="shared" si="26"/>
        <v>5866091.4543730244</v>
      </c>
      <c r="N66">
        <f t="shared" si="27"/>
        <v>0</v>
      </c>
      <c r="O66">
        <f t="shared" si="28"/>
        <v>0</v>
      </c>
      <c r="P66">
        <f t="shared" si="29"/>
        <v>9.81</v>
      </c>
      <c r="Q66">
        <v>0</v>
      </c>
      <c r="R66">
        <f t="shared" si="30"/>
        <v>-107.91</v>
      </c>
      <c r="S66">
        <f t="shared" si="31"/>
        <v>0</v>
      </c>
      <c r="T66">
        <f t="shared" si="32"/>
        <v>-159192.83456269756</v>
      </c>
      <c r="U66">
        <f t="shared" si="33"/>
        <v>4722.7207586933619</v>
      </c>
      <c r="V66">
        <f t="shared" si="34"/>
        <v>159192.83456269756</v>
      </c>
      <c r="W66">
        <f t="shared" si="35"/>
        <v>4722.7207586933619</v>
      </c>
    </row>
    <row r="67" spans="2:23" x14ac:dyDescent="0.25">
      <c r="B67" s="1">
        <v>4.125</v>
      </c>
      <c r="C67">
        <f t="shared" si="1"/>
        <v>2391.5553749999999</v>
      </c>
      <c r="D67">
        <f t="shared" si="19"/>
        <v>0</v>
      </c>
      <c r="E67">
        <f t="shared" si="20"/>
        <v>12112.529625000001</v>
      </c>
      <c r="F67">
        <v>0</v>
      </c>
      <c r="G67" s="1">
        <f t="shared" si="21"/>
        <v>-126428.81983593752</v>
      </c>
      <c r="H67">
        <f t="shared" si="22"/>
        <v>0</v>
      </c>
      <c r="I67" s="1">
        <f t="shared" si="23"/>
        <v>-186512484.47872764</v>
      </c>
      <c r="J67" s="1">
        <f t="shared" si="24"/>
        <v>5831202.3547681766</v>
      </c>
      <c r="K67" s="1">
        <f t="shared" si="25"/>
        <v>186512484.47872764</v>
      </c>
      <c r="L67">
        <f t="shared" si="26"/>
        <v>5831202.3547681766</v>
      </c>
      <c r="N67">
        <f t="shared" si="27"/>
        <v>0</v>
      </c>
      <c r="O67">
        <f t="shared" si="28"/>
        <v>0</v>
      </c>
      <c r="P67">
        <f t="shared" si="29"/>
        <v>9.81</v>
      </c>
      <c r="Q67">
        <v>0</v>
      </c>
      <c r="R67">
        <f t="shared" si="30"/>
        <v>-106.68375</v>
      </c>
      <c r="S67">
        <f t="shared" si="31"/>
        <v>0</v>
      </c>
      <c r="T67">
        <f t="shared" si="32"/>
        <v>-157383.82507903056</v>
      </c>
      <c r="U67">
        <f t="shared" si="33"/>
        <v>4722.7207586933619</v>
      </c>
      <c r="V67">
        <f t="shared" si="34"/>
        <v>157383.82507903056</v>
      </c>
      <c r="W67">
        <f t="shared" si="35"/>
        <v>4722.7207586933619</v>
      </c>
    </row>
    <row r="68" spans="2:23" x14ac:dyDescent="0.25">
      <c r="B68" s="1">
        <v>4.25</v>
      </c>
      <c r="C68">
        <f t="shared" si="1"/>
        <v>2464.0267500000004</v>
      </c>
      <c r="D68">
        <f t="shared" si="19"/>
        <v>0</v>
      </c>
      <c r="E68">
        <f t="shared" si="20"/>
        <v>12040.05825</v>
      </c>
      <c r="F68">
        <v>0</v>
      </c>
      <c r="G68" s="1">
        <f t="shared" si="21"/>
        <v>-124919.28309375003</v>
      </c>
      <c r="H68">
        <f t="shared" si="22"/>
        <v>0</v>
      </c>
      <c r="I68" s="1">
        <f t="shared" si="23"/>
        <v>-184285559.88540572</v>
      </c>
      <c r="J68" s="1">
        <f t="shared" si="24"/>
        <v>5796313.2551633297</v>
      </c>
      <c r="K68" s="1">
        <f t="shared" si="25"/>
        <v>184285559.88540572</v>
      </c>
      <c r="L68">
        <f t="shared" si="26"/>
        <v>5796313.2551633297</v>
      </c>
      <c r="N68">
        <f t="shared" si="27"/>
        <v>0</v>
      </c>
      <c r="O68">
        <f t="shared" si="28"/>
        <v>0</v>
      </c>
      <c r="P68">
        <f t="shared" si="29"/>
        <v>9.81</v>
      </c>
      <c r="Q68">
        <v>0</v>
      </c>
      <c r="R68">
        <f t="shared" si="30"/>
        <v>-105.45750000000001</v>
      </c>
      <c r="S68">
        <f t="shared" si="31"/>
        <v>0</v>
      </c>
      <c r="T68">
        <f t="shared" si="32"/>
        <v>-155574.81559536356</v>
      </c>
      <c r="U68">
        <f t="shared" si="33"/>
        <v>4722.7207586933619</v>
      </c>
      <c r="V68">
        <f t="shared" si="34"/>
        <v>155574.81559536356</v>
      </c>
      <c r="W68">
        <f t="shared" si="35"/>
        <v>4722.7207586933619</v>
      </c>
    </row>
    <row r="69" spans="2:23" x14ac:dyDescent="0.25">
      <c r="B69" s="1">
        <v>4.375</v>
      </c>
      <c r="C69">
        <f t="shared" si="1"/>
        <v>2536.4981250000001</v>
      </c>
      <c r="D69">
        <f t="shared" si="19"/>
        <v>0</v>
      </c>
      <c r="E69">
        <f t="shared" si="20"/>
        <v>11967.586875000001</v>
      </c>
      <c r="F69">
        <v>0</v>
      </c>
      <c r="G69" s="1">
        <f t="shared" si="21"/>
        <v>-123418.80527343752</v>
      </c>
      <c r="H69">
        <f t="shared" si="22"/>
        <v>0</v>
      </c>
      <c r="I69" s="1">
        <f t="shared" si="23"/>
        <v>-182071999.34964439</v>
      </c>
      <c r="J69" s="1">
        <f t="shared" si="24"/>
        <v>5761424.1555584837</v>
      </c>
      <c r="K69" s="1">
        <f t="shared" si="25"/>
        <v>182071999.34964439</v>
      </c>
      <c r="L69">
        <f t="shared" si="26"/>
        <v>5761424.1555584837</v>
      </c>
      <c r="N69">
        <f t="shared" si="27"/>
        <v>0</v>
      </c>
      <c r="O69">
        <f t="shared" si="28"/>
        <v>0</v>
      </c>
      <c r="P69">
        <f t="shared" si="29"/>
        <v>9.81</v>
      </c>
      <c r="Q69">
        <v>0</v>
      </c>
      <c r="R69">
        <f t="shared" si="30"/>
        <v>-104.23125</v>
      </c>
      <c r="S69">
        <f t="shared" si="31"/>
        <v>0</v>
      </c>
      <c r="T69">
        <f t="shared" si="32"/>
        <v>-153765.80611169653</v>
      </c>
      <c r="U69">
        <f t="shared" si="33"/>
        <v>4722.7207586933619</v>
      </c>
      <c r="V69">
        <f t="shared" si="34"/>
        <v>153765.80611169653</v>
      </c>
      <c r="W69">
        <f t="shared" si="35"/>
        <v>4722.7207586933619</v>
      </c>
    </row>
    <row r="70" spans="2:23" x14ac:dyDescent="0.25">
      <c r="B70" s="1">
        <v>4.5</v>
      </c>
      <c r="C70">
        <f t="shared" si="1"/>
        <v>2608.9695000000002</v>
      </c>
      <c r="D70">
        <f t="shared" si="19"/>
        <v>0</v>
      </c>
      <c r="E70">
        <f t="shared" si="20"/>
        <v>11895.1155</v>
      </c>
      <c r="F70">
        <v>0</v>
      </c>
      <c r="G70" s="1">
        <f t="shared" si="21"/>
        <v>-121927.38637500002</v>
      </c>
      <c r="H70">
        <f t="shared" si="22"/>
        <v>0</v>
      </c>
      <c r="I70" s="1">
        <f t="shared" si="23"/>
        <v>-179871802.87144366</v>
      </c>
      <c r="J70" s="1">
        <f t="shared" si="24"/>
        <v>5726535.0559536358</v>
      </c>
      <c r="K70" s="1">
        <f t="shared" si="25"/>
        <v>179871802.87144366</v>
      </c>
      <c r="L70">
        <f t="shared" si="26"/>
        <v>5726535.0559536358</v>
      </c>
      <c r="N70">
        <f t="shared" si="27"/>
        <v>0</v>
      </c>
      <c r="O70">
        <f t="shared" si="28"/>
        <v>0</v>
      </c>
      <c r="P70">
        <f t="shared" si="29"/>
        <v>9.81</v>
      </c>
      <c r="Q70">
        <v>0</v>
      </c>
      <c r="R70">
        <f t="shared" si="30"/>
        <v>-103.005</v>
      </c>
      <c r="S70">
        <f t="shared" si="31"/>
        <v>0</v>
      </c>
      <c r="T70">
        <f t="shared" si="32"/>
        <v>-151956.79662802949</v>
      </c>
      <c r="U70">
        <f t="shared" si="33"/>
        <v>4722.7207586933619</v>
      </c>
      <c r="V70">
        <f t="shared" si="34"/>
        <v>151956.79662802949</v>
      </c>
      <c r="W70">
        <f t="shared" si="35"/>
        <v>4722.7207586933619</v>
      </c>
    </row>
    <row r="71" spans="2:23" x14ac:dyDescent="0.25">
      <c r="B71" s="1">
        <v>4.625</v>
      </c>
      <c r="C71">
        <f t="shared" si="1"/>
        <v>2681.4408750000007</v>
      </c>
      <c r="D71">
        <f t="shared" si="19"/>
        <v>0</v>
      </c>
      <c r="E71">
        <f t="shared" si="20"/>
        <v>11822.644125000001</v>
      </c>
      <c r="F71">
        <v>0</v>
      </c>
      <c r="G71" s="1">
        <f t="shared" si="21"/>
        <v>-120445.02639843752</v>
      </c>
      <c r="H71">
        <f t="shared" si="22"/>
        <v>0</v>
      </c>
      <c r="I71" s="1">
        <f t="shared" si="23"/>
        <v>-177684970.45080352</v>
      </c>
      <c r="J71" s="1">
        <f t="shared" si="24"/>
        <v>5691645.956348788</v>
      </c>
      <c r="K71" s="1">
        <f t="shared" si="25"/>
        <v>177684970.45080352</v>
      </c>
      <c r="L71">
        <f t="shared" si="26"/>
        <v>5691645.956348788</v>
      </c>
      <c r="N71">
        <f t="shared" si="27"/>
        <v>0</v>
      </c>
      <c r="O71">
        <f t="shared" si="28"/>
        <v>0</v>
      </c>
      <c r="P71">
        <f t="shared" si="29"/>
        <v>9.81</v>
      </c>
      <c r="Q71">
        <v>0</v>
      </c>
      <c r="R71">
        <f t="shared" si="30"/>
        <v>-101.77875</v>
      </c>
      <c r="S71">
        <f t="shared" si="31"/>
        <v>0</v>
      </c>
      <c r="T71">
        <f t="shared" si="32"/>
        <v>-150147.78714436249</v>
      </c>
      <c r="U71">
        <f t="shared" si="33"/>
        <v>4722.7207586933619</v>
      </c>
      <c r="V71">
        <f t="shared" si="34"/>
        <v>150147.78714436249</v>
      </c>
      <c r="W71">
        <f t="shared" si="35"/>
        <v>4722.7207586933619</v>
      </c>
    </row>
    <row r="72" spans="2:23" x14ac:dyDescent="0.25">
      <c r="B72" s="1">
        <v>4.75</v>
      </c>
      <c r="C72">
        <f t="shared" si="1"/>
        <v>2753.9122500000003</v>
      </c>
      <c r="D72">
        <f t="shared" si="19"/>
        <v>0</v>
      </c>
      <c r="E72">
        <f t="shared" si="20"/>
        <v>11750.172750000002</v>
      </c>
      <c r="F72">
        <v>0</v>
      </c>
      <c r="G72" s="1">
        <f t="shared" si="21"/>
        <v>-118971.72534375003</v>
      </c>
      <c r="H72">
        <f t="shared" si="22"/>
        <v>0</v>
      </c>
      <c r="I72" s="1">
        <f t="shared" si="23"/>
        <v>-175511502.08772397</v>
      </c>
      <c r="J72" s="1">
        <f t="shared" si="24"/>
        <v>5656756.856743942</v>
      </c>
      <c r="K72" s="1">
        <f t="shared" si="25"/>
        <v>175511502.08772397</v>
      </c>
      <c r="L72">
        <f t="shared" si="26"/>
        <v>5656756.856743942</v>
      </c>
      <c r="N72">
        <f t="shared" si="27"/>
        <v>0</v>
      </c>
      <c r="O72">
        <f t="shared" si="28"/>
        <v>0</v>
      </c>
      <c r="P72">
        <f t="shared" si="29"/>
        <v>9.81</v>
      </c>
      <c r="Q72">
        <v>0</v>
      </c>
      <c r="R72">
        <f t="shared" si="30"/>
        <v>-100.55250000000001</v>
      </c>
      <c r="S72">
        <f t="shared" si="31"/>
        <v>0</v>
      </c>
      <c r="T72">
        <f t="shared" si="32"/>
        <v>-148338.77766069549</v>
      </c>
      <c r="U72">
        <f t="shared" si="33"/>
        <v>4722.7207586933619</v>
      </c>
      <c r="V72">
        <f t="shared" si="34"/>
        <v>148338.77766069549</v>
      </c>
      <c r="W72">
        <f t="shared" si="35"/>
        <v>4722.7207586933619</v>
      </c>
    </row>
    <row r="73" spans="2:23" x14ac:dyDescent="0.25">
      <c r="B73" s="1">
        <v>4.875</v>
      </c>
      <c r="C73">
        <f t="shared" si="1"/>
        <v>2826.3836250000004</v>
      </c>
      <c r="D73">
        <f t="shared" si="19"/>
        <v>0</v>
      </c>
      <c r="E73">
        <f t="shared" si="20"/>
        <v>11677.701375000001</v>
      </c>
      <c r="F73">
        <v>0</v>
      </c>
      <c r="G73" s="1">
        <f t="shared" si="21"/>
        <v>-117507.48321093751</v>
      </c>
      <c r="H73">
        <f t="shared" si="22"/>
        <v>0</v>
      </c>
      <c r="I73" s="1">
        <f t="shared" si="23"/>
        <v>-173351397.78220499</v>
      </c>
      <c r="J73" s="1">
        <f t="shared" si="24"/>
        <v>5621867.7571390942</v>
      </c>
      <c r="K73" s="1">
        <f t="shared" si="25"/>
        <v>173351397.78220499</v>
      </c>
      <c r="L73">
        <f t="shared" si="26"/>
        <v>5621867.7571390942</v>
      </c>
      <c r="N73">
        <f t="shared" si="27"/>
        <v>0</v>
      </c>
      <c r="O73">
        <f t="shared" si="28"/>
        <v>0</v>
      </c>
      <c r="P73">
        <f t="shared" si="29"/>
        <v>9.81</v>
      </c>
      <c r="Q73">
        <v>0</v>
      </c>
      <c r="R73">
        <f t="shared" si="30"/>
        <v>-99.326250000000002</v>
      </c>
      <c r="S73">
        <f t="shared" si="31"/>
        <v>0</v>
      </c>
      <c r="T73">
        <f t="shared" si="32"/>
        <v>-146529.76817702845</v>
      </c>
      <c r="U73">
        <f t="shared" si="33"/>
        <v>4722.7207586933619</v>
      </c>
      <c r="V73">
        <f t="shared" si="34"/>
        <v>146529.76817702845</v>
      </c>
      <c r="W73">
        <f t="shared" si="35"/>
        <v>4722.7207586933619</v>
      </c>
    </row>
    <row r="74" spans="2:23" x14ac:dyDescent="0.25">
      <c r="B74" s="1">
        <v>5</v>
      </c>
      <c r="C74">
        <f t="shared" si="1"/>
        <v>2898.855</v>
      </c>
      <c r="D74">
        <f t="shared" si="19"/>
        <v>0</v>
      </c>
      <c r="E74">
        <f t="shared" si="20"/>
        <v>11605.230000000001</v>
      </c>
      <c r="F74">
        <v>0</v>
      </c>
      <c r="G74" s="1">
        <f t="shared" si="21"/>
        <v>-116052.30000000002</v>
      </c>
      <c r="H74">
        <f t="shared" si="22"/>
        <v>0</v>
      </c>
      <c r="I74" s="1">
        <f t="shared" si="23"/>
        <v>-171204657.53424659</v>
      </c>
      <c r="J74" s="1">
        <f t="shared" si="24"/>
        <v>5586978.6575342482</v>
      </c>
      <c r="K74" s="1">
        <f t="shared" si="25"/>
        <v>171204657.53424659</v>
      </c>
      <c r="L74">
        <f t="shared" si="26"/>
        <v>5586978.6575342482</v>
      </c>
      <c r="N74">
        <f t="shared" si="27"/>
        <v>0</v>
      </c>
      <c r="O74">
        <f t="shared" si="28"/>
        <v>0</v>
      </c>
      <c r="P74">
        <f t="shared" si="29"/>
        <v>9.81</v>
      </c>
      <c r="Q74">
        <v>0</v>
      </c>
      <c r="R74">
        <f t="shared" si="30"/>
        <v>-98.1</v>
      </c>
      <c r="S74">
        <f t="shared" si="31"/>
        <v>0</v>
      </c>
      <c r="T74">
        <f t="shared" si="32"/>
        <v>-144720.75869336139</v>
      </c>
      <c r="U74">
        <f t="shared" si="33"/>
        <v>4722.7207586933619</v>
      </c>
      <c r="V74">
        <f t="shared" si="34"/>
        <v>144720.75869336139</v>
      </c>
      <c r="W74">
        <f t="shared" si="35"/>
        <v>4722.7207586933619</v>
      </c>
    </row>
    <row r="75" spans="2:23" x14ac:dyDescent="0.25">
      <c r="B75" s="1">
        <v>5.125</v>
      </c>
      <c r="C75">
        <f t="shared" si="1"/>
        <v>2971.3263750000001</v>
      </c>
      <c r="D75">
        <f t="shared" si="19"/>
        <v>0</v>
      </c>
      <c r="E75">
        <f t="shared" si="20"/>
        <v>11532.758625</v>
      </c>
      <c r="F75">
        <v>0</v>
      </c>
      <c r="G75" s="1">
        <f t="shared" si="21"/>
        <v>-114606.17571093753</v>
      </c>
      <c r="H75">
        <f t="shared" si="22"/>
        <v>0</v>
      </c>
      <c r="I75" s="1">
        <f t="shared" si="23"/>
        <v>-169071281.34384882</v>
      </c>
      <c r="J75" s="1">
        <f t="shared" si="24"/>
        <v>5552089.5579293994</v>
      </c>
      <c r="K75" s="1">
        <f t="shared" si="25"/>
        <v>169071281.34384882</v>
      </c>
      <c r="L75">
        <f t="shared" si="26"/>
        <v>5552089.5579293994</v>
      </c>
      <c r="N75">
        <f t="shared" si="27"/>
        <v>0</v>
      </c>
      <c r="O75">
        <f t="shared" si="28"/>
        <v>0</v>
      </c>
      <c r="P75">
        <f t="shared" si="29"/>
        <v>9.81</v>
      </c>
      <c r="Q75">
        <v>0</v>
      </c>
      <c r="R75">
        <f t="shared" si="30"/>
        <v>-96.873750000000001</v>
      </c>
      <c r="S75">
        <f t="shared" si="31"/>
        <v>0</v>
      </c>
      <c r="T75">
        <f t="shared" si="32"/>
        <v>-142911.74920969442</v>
      </c>
      <c r="U75">
        <f t="shared" si="33"/>
        <v>4722.7207586933619</v>
      </c>
      <c r="V75">
        <f t="shared" si="34"/>
        <v>142911.74920969442</v>
      </c>
      <c r="W75">
        <f t="shared" si="35"/>
        <v>4722.7207586933619</v>
      </c>
    </row>
    <row r="76" spans="2:23" x14ac:dyDescent="0.25">
      <c r="B76" s="1">
        <v>5.25</v>
      </c>
      <c r="C76">
        <f t="shared" si="1"/>
        <v>3043.7977500000006</v>
      </c>
      <c r="D76">
        <f t="shared" si="19"/>
        <v>0</v>
      </c>
      <c r="E76">
        <f t="shared" si="20"/>
        <v>11460.287250000001</v>
      </c>
      <c r="F76">
        <v>0</v>
      </c>
      <c r="G76" s="1">
        <f t="shared" si="21"/>
        <v>-113169.11034375001</v>
      </c>
      <c r="H76">
        <f t="shared" si="22"/>
        <v>0</v>
      </c>
      <c r="I76" s="1">
        <f t="shared" si="23"/>
        <v>-166951269.21101162</v>
      </c>
      <c r="J76" s="1">
        <f t="shared" si="24"/>
        <v>5517200.4583245525</v>
      </c>
      <c r="K76" s="1">
        <f t="shared" si="25"/>
        <v>166951269.21101162</v>
      </c>
      <c r="L76">
        <f t="shared" si="26"/>
        <v>5517200.4583245525</v>
      </c>
      <c r="N76">
        <f t="shared" si="27"/>
        <v>0</v>
      </c>
      <c r="O76">
        <f t="shared" si="28"/>
        <v>0</v>
      </c>
      <c r="P76">
        <f t="shared" si="29"/>
        <v>9.81</v>
      </c>
      <c r="Q76">
        <v>0</v>
      </c>
      <c r="R76">
        <f t="shared" si="30"/>
        <v>-95.647500000000008</v>
      </c>
      <c r="S76">
        <f t="shared" si="31"/>
        <v>0</v>
      </c>
      <c r="T76">
        <f t="shared" si="32"/>
        <v>-141102.73972602742</v>
      </c>
      <c r="U76">
        <f t="shared" si="33"/>
        <v>4722.7207586933619</v>
      </c>
      <c r="V76">
        <f t="shared" si="34"/>
        <v>141102.73972602742</v>
      </c>
      <c r="W76">
        <f t="shared" si="35"/>
        <v>4722.7207586933619</v>
      </c>
    </row>
    <row r="77" spans="2:23" x14ac:dyDescent="0.25">
      <c r="B77" s="1">
        <v>5.375</v>
      </c>
      <c r="C77">
        <f t="shared" si="1"/>
        <v>3116.2691250000003</v>
      </c>
      <c r="D77">
        <f t="shared" si="19"/>
        <v>0</v>
      </c>
      <c r="E77">
        <f t="shared" si="20"/>
        <v>11387.815875</v>
      </c>
      <c r="F77">
        <v>0</v>
      </c>
      <c r="G77" s="1">
        <f t="shared" si="21"/>
        <v>-111741.10389843752</v>
      </c>
      <c r="H77">
        <f t="shared" si="22"/>
        <v>0</v>
      </c>
      <c r="I77" s="1">
        <f t="shared" si="23"/>
        <v>-164844621.13573501</v>
      </c>
      <c r="J77" s="1">
        <f t="shared" si="24"/>
        <v>5482311.3587197047</v>
      </c>
      <c r="K77" s="1">
        <f t="shared" si="25"/>
        <v>164844621.13573501</v>
      </c>
      <c r="L77">
        <f t="shared" si="26"/>
        <v>5482311.3587197047</v>
      </c>
      <c r="N77">
        <f t="shared" si="27"/>
        <v>0</v>
      </c>
      <c r="O77">
        <f t="shared" si="28"/>
        <v>0</v>
      </c>
      <c r="P77">
        <f t="shared" si="29"/>
        <v>9.81</v>
      </c>
      <c r="Q77">
        <v>0</v>
      </c>
      <c r="R77">
        <f t="shared" si="30"/>
        <v>-94.421250000000001</v>
      </c>
      <c r="S77">
        <f t="shared" si="31"/>
        <v>0</v>
      </c>
      <c r="T77">
        <f t="shared" si="32"/>
        <v>-139293.73024236038</v>
      </c>
      <c r="U77">
        <f t="shared" si="33"/>
        <v>4722.7207586933619</v>
      </c>
      <c r="V77">
        <f t="shared" si="34"/>
        <v>139293.73024236038</v>
      </c>
      <c r="W77">
        <f t="shared" si="35"/>
        <v>4722.7207586933619</v>
      </c>
    </row>
    <row r="78" spans="2:23" x14ac:dyDescent="0.25">
      <c r="B78" s="1">
        <v>5.5</v>
      </c>
      <c r="C78">
        <f t="shared" si="1"/>
        <v>3188.7405000000003</v>
      </c>
      <c r="D78">
        <f t="shared" si="19"/>
        <v>0</v>
      </c>
      <c r="E78">
        <f t="shared" si="20"/>
        <v>11315.344500000001</v>
      </c>
      <c r="F78">
        <v>0</v>
      </c>
      <c r="G78" s="1">
        <f t="shared" si="21"/>
        <v>-110322.15637500002</v>
      </c>
      <c r="H78">
        <f t="shared" si="22"/>
        <v>0</v>
      </c>
      <c r="I78" s="1">
        <f t="shared" si="23"/>
        <v>-162751337.11801901</v>
      </c>
      <c r="J78" s="1">
        <f t="shared" si="24"/>
        <v>5447422.2591148578</v>
      </c>
      <c r="K78" s="1">
        <f t="shared" si="25"/>
        <v>162751337.11801901</v>
      </c>
      <c r="L78">
        <f t="shared" si="26"/>
        <v>5447422.2591148578</v>
      </c>
      <c r="N78">
        <f t="shared" si="27"/>
        <v>0</v>
      </c>
      <c r="O78">
        <f t="shared" si="28"/>
        <v>0</v>
      </c>
      <c r="P78">
        <f t="shared" si="29"/>
        <v>9.81</v>
      </c>
      <c r="Q78">
        <v>0</v>
      </c>
      <c r="R78">
        <f t="shared" si="30"/>
        <v>-93.194999999999993</v>
      </c>
      <c r="S78">
        <f t="shared" si="31"/>
        <v>0</v>
      </c>
      <c r="T78">
        <f t="shared" si="32"/>
        <v>-137484.72075869335</v>
      </c>
      <c r="U78">
        <f t="shared" si="33"/>
        <v>4722.7207586933619</v>
      </c>
      <c r="V78">
        <f t="shared" si="34"/>
        <v>137484.72075869335</v>
      </c>
      <c r="W78">
        <f t="shared" si="35"/>
        <v>4722.7207586933619</v>
      </c>
    </row>
    <row r="79" spans="2:23" x14ac:dyDescent="0.25">
      <c r="B79" s="1">
        <v>5.625</v>
      </c>
      <c r="C79">
        <f t="shared" si="1"/>
        <v>3261.211875</v>
      </c>
      <c r="D79">
        <f t="shared" si="19"/>
        <v>0</v>
      </c>
      <c r="E79">
        <f t="shared" si="20"/>
        <v>11242.873125000002</v>
      </c>
      <c r="F79">
        <v>0</v>
      </c>
      <c r="G79" s="1">
        <f t="shared" si="21"/>
        <v>-108912.26777343752</v>
      </c>
      <c r="H79">
        <f t="shared" si="22"/>
        <v>0</v>
      </c>
      <c r="I79" s="1">
        <f t="shared" si="23"/>
        <v>-160671417.15786356</v>
      </c>
      <c r="J79" s="1">
        <f t="shared" si="24"/>
        <v>5412533.1595100118</v>
      </c>
      <c r="K79" s="1">
        <f t="shared" si="25"/>
        <v>160671417.15786356</v>
      </c>
      <c r="L79">
        <f t="shared" si="26"/>
        <v>5412533.1595100118</v>
      </c>
      <c r="N79">
        <f t="shared" si="27"/>
        <v>0</v>
      </c>
      <c r="O79">
        <f t="shared" si="28"/>
        <v>0</v>
      </c>
      <c r="P79">
        <f t="shared" si="29"/>
        <v>9.81</v>
      </c>
      <c r="Q79">
        <v>0</v>
      </c>
      <c r="R79">
        <f t="shared" si="30"/>
        <v>-91.96875</v>
      </c>
      <c r="S79">
        <f t="shared" si="31"/>
        <v>0</v>
      </c>
      <c r="T79">
        <f t="shared" si="32"/>
        <v>-135675.71127502635</v>
      </c>
      <c r="U79">
        <f t="shared" si="33"/>
        <v>4722.7207586933619</v>
      </c>
      <c r="V79">
        <f t="shared" si="34"/>
        <v>135675.71127502635</v>
      </c>
      <c r="W79">
        <f t="shared" si="35"/>
        <v>4722.7207586933619</v>
      </c>
    </row>
    <row r="80" spans="2:23" x14ac:dyDescent="0.25">
      <c r="B80" s="1">
        <v>5.75</v>
      </c>
      <c r="C80">
        <f t="shared" si="1"/>
        <v>3333.68325</v>
      </c>
      <c r="D80">
        <f t="shared" si="19"/>
        <v>0</v>
      </c>
      <c r="E80">
        <f t="shared" si="20"/>
        <v>11170.401750000001</v>
      </c>
      <c r="F80">
        <v>0</v>
      </c>
      <c r="G80" s="1">
        <f t="shared" si="21"/>
        <v>-107511.43809375002</v>
      </c>
      <c r="H80">
        <f t="shared" si="22"/>
        <v>0</v>
      </c>
      <c r="I80" s="1">
        <f t="shared" si="23"/>
        <v>-158604861.25526875</v>
      </c>
      <c r="J80" s="1">
        <f t="shared" si="24"/>
        <v>5377644.0599051639</v>
      </c>
      <c r="K80" s="1">
        <f t="shared" si="25"/>
        <v>158604861.25526875</v>
      </c>
      <c r="L80">
        <f t="shared" si="26"/>
        <v>5377644.0599051639</v>
      </c>
      <c r="N80">
        <f t="shared" si="27"/>
        <v>0</v>
      </c>
      <c r="O80">
        <f t="shared" si="28"/>
        <v>0</v>
      </c>
      <c r="P80">
        <f t="shared" si="29"/>
        <v>9.81</v>
      </c>
      <c r="Q80">
        <v>0</v>
      </c>
      <c r="R80">
        <f t="shared" si="30"/>
        <v>-90.742500000000007</v>
      </c>
      <c r="S80">
        <f t="shared" si="31"/>
        <v>0</v>
      </c>
      <c r="T80">
        <f t="shared" si="32"/>
        <v>-133866.70179135934</v>
      </c>
      <c r="U80">
        <f t="shared" si="33"/>
        <v>4722.7207586933619</v>
      </c>
      <c r="V80">
        <f t="shared" si="34"/>
        <v>133866.70179135934</v>
      </c>
      <c r="W80">
        <f t="shared" si="35"/>
        <v>4722.7207586933619</v>
      </c>
    </row>
    <row r="81" spans="2:23" x14ac:dyDescent="0.25">
      <c r="B81" s="1">
        <v>5.875</v>
      </c>
      <c r="C81">
        <f t="shared" si="1"/>
        <v>3406.1546250000006</v>
      </c>
      <c r="D81">
        <f t="shared" si="19"/>
        <v>0</v>
      </c>
      <c r="E81">
        <f t="shared" si="20"/>
        <v>11097.930375</v>
      </c>
      <c r="F81">
        <v>0</v>
      </c>
      <c r="G81" s="1">
        <f t="shared" si="21"/>
        <v>-106119.66733593753</v>
      </c>
      <c r="H81">
        <f t="shared" si="22"/>
        <v>0</v>
      </c>
      <c r="I81" s="1">
        <f t="shared" si="23"/>
        <v>-156551669.41023448</v>
      </c>
      <c r="J81" s="1">
        <f t="shared" si="24"/>
        <v>5342754.9603003161</v>
      </c>
      <c r="K81" s="1">
        <f t="shared" si="25"/>
        <v>156551669.41023448</v>
      </c>
      <c r="L81">
        <f t="shared" si="26"/>
        <v>5342754.9603003161</v>
      </c>
      <c r="N81">
        <f t="shared" si="27"/>
        <v>0</v>
      </c>
      <c r="O81">
        <f t="shared" si="28"/>
        <v>0</v>
      </c>
      <c r="P81">
        <f t="shared" si="29"/>
        <v>9.81</v>
      </c>
      <c r="Q81">
        <v>0</v>
      </c>
      <c r="R81">
        <f t="shared" si="30"/>
        <v>-89.516249999999999</v>
      </c>
      <c r="S81">
        <f t="shared" si="31"/>
        <v>0</v>
      </c>
      <c r="T81">
        <f t="shared" si="32"/>
        <v>-132057.69230769231</v>
      </c>
      <c r="U81">
        <f t="shared" si="33"/>
        <v>4722.7207586933619</v>
      </c>
      <c r="V81">
        <f t="shared" si="34"/>
        <v>132057.69230769231</v>
      </c>
      <c r="W81">
        <f t="shared" si="35"/>
        <v>4722.7207586933619</v>
      </c>
    </row>
    <row r="82" spans="2:23" x14ac:dyDescent="0.25">
      <c r="B82" s="1">
        <v>6</v>
      </c>
      <c r="C82">
        <f t="shared" si="1"/>
        <v>3478.6260000000002</v>
      </c>
      <c r="D82">
        <f t="shared" si="19"/>
        <v>0</v>
      </c>
      <c r="E82">
        <f t="shared" si="20"/>
        <v>11025.459000000001</v>
      </c>
      <c r="F82">
        <v>0</v>
      </c>
      <c r="G82" s="1">
        <f t="shared" si="21"/>
        <v>-104736.95550000001</v>
      </c>
      <c r="H82">
        <f t="shared" si="22"/>
        <v>0</v>
      </c>
      <c r="I82" s="1">
        <f t="shared" si="23"/>
        <v>-154511841.6227608</v>
      </c>
      <c r="J82" s="1">
        <f t="shared" si="24"/>
        <v>5307865.8606954692</v>
      </c>
      <c r="K82" s="1">
        <f t="shared" si="25"/>
        <v>154511841.6227608</v>
      </c>
      <c r="L82">
        <f t="shared" si="26"/>
        <v>5307865.8606954692</v>
      </c>
      <c r="N82">
        <f t="shared" si="27"/>
        <v>0</v>
      </c>
      <c r="O82">
        <f t="shared" si="28"/>
        <v>0</v>
      </c>
      <c r="P82">
        <f t="shared" si="29"/>
        <v>9.81</v>
      </c>
      <c r="Q82">
        <v>0</v>
      </c>
      <c r="R82">
        <f t="shared" si="30"/>
        <v>-88.29</v>
      </c>
      <c r="S82">
        <f t="shared" si="31"/>
        <v>0</v>
      </c>
      <c r="T82">
        <f t="shared" si="32"/>
        <v>-130248.68282402531</v>
      </c>
      <c r="U82">
        <f t="shared" si="33"/>
        <v>4722.7207586933619</v>
      </c>
      <c r="V82">
        <f t="shared" si="34"/>
        <v>130248.68282402531</v>
      </c>
      <c r="W82">
        <f t="shared" si="35"/>
        <v>4722.7207586933619</v>
      </c>
    </row>
    <row r="83" spans="2:23" x14ac:dyDescent="0.25">
      <c r="B83" s="1">
        <v>6.125</v>
      </c>
      <c r="C83">
        <f t="shared" si="1"/>
        <v>3551.0973750000003</v>
      </c>
      <c r="D83">
        <f t="shared" si="19"/>
        <v>0</v>
      </c>
      <c r="E83">
        <f t="shared" si="20"/>
        <v>10952.987625000002</v>
      </c>
      <c r="F83">
        <v>0</v>
      </c>
      <c r="G83" s="1">
        <f t="shared" si="21"/>
        <v>-103363.30258593752</v>
      </c>
      <c r="H83">
        <f t="shared" si="22"/>
        <v>0</v>
      </c>
      <c r="I83" s="1">
        <f t="shared" si="23"/>
        <v>-152485377.89284778</v>
      </c>
      <c r="J83" s="1">
        <f t="shared" si="24"/>
        <v>5272976.7610906223</v>
      </c>
      <c r="K83" s="1">
        <f t="shared" si="25"/>
        <v>152485377.89284778</v>
      </c>
      <c r="L83">
        <f t="shared" si="26"/>
        <v>5272976.7610906223</v>
      </c>
      <c r="N83">
        <f t="shared" si="27"/>
        <v>0</v>
      </c>
      <c r="O83">
        <f t="shared" si="28"/>
        <v>0</v>
      </c>
      <c r="P83">
        <f t="shared" si="29"/>
        <v>9.81</v>
      </c>
      <c r="Q83">
        <v>0</v>
      </c>
      <c r="R83">
        <f t="shared" si="30"/>
        <v>-87.063749999999999</v>
      </c>
      <c r="S83">
        <f t="shared" si="31"/>
        <v>0</v>
      </c>
      <c r="T83">
        <f t="shared" si="32"/>
        <v>-128439.67334035826</v>
      </c>
      <c r="U83">
        <f t="shared" si="33"/>
        <v>4722.7207586933619</v>
      </c>
      <c r="V83">
        <f t="shared" si="34"/>
        <v>128439.67334035826</v>
      </c>
      <c r="W83">
        <f t="shared" si="35"/>
        <v>4722.7207586933619</v>
      </c>
    </row>
    <row r="84" spans="2:23" x14ac:dyDescent="0.25">
      <c r="B84" s="1">
        <v>6.25</v>
      </c>
      <c r="C84">
        <f t="shared" si="1"/>
        <v>3623.5687500000004</v>
      </c>
      <c r="D84">
        <f t="shared" si="19"/>
        <v>0</v>
      </c>
      <c r="E84">
        <f t="shared" si="20"/>
        <v>10880.516250000001</v>
      </c>
      <c r="F84">
        <v>0</v>
      </c>
      <c r="G84" s="1">
        <f t="shared" si="21"/>
        <v>-101998.70859375002</v>
      </c>
      <c r="H84">
        <f t="shared" si="22"/>
        <v>0</v>
      </c>
      <c r="I84" s="1">
        <f t="shared" si="23"/>
        <v>-150472278.22049528</v>
      </c>
      <c r="J84" s="1">
        <f t="shared" si="24"/>
        <v>5238087.6614857744</v>
      </c>
      <c r="K84" s="1">
        <f t="shared" si="25"/>
        <v>150472278.22049528</v>
      </c>
      <c r="L84">
        <f t="shared" si="26"/>
        <v>5238087.6614857744</v>
      </c>
      <c r="N84">
        <f t="shared" si="27"/>
        <v>0</v>
      </c>
      <c r="O84">
        <f t="shared" si="28"/>
        <v>0</v>
      </c>
      <c r="P84">
        <f t="shared" si="29"/>
        <v>9.81</v>
      </c>
      <c r="Q84">
        <v>0</v>
      </c>
      <c r="R84">
        <f t="shared" si="30"/>
        <v>-85.837500000000006</v>
      </c>
      <c r="S84">
        <f t="shared" si="31"/>
        <v>0</v>
      </c>
      <c r="T84">
        <f t="shared" si="32"/>
        <v>-126630.66385669126</v>
      </c>
      <c r="U84">
        <f t="shared" si="33"/>
        <v>4722.7207586933619</v>
      </c>
      <c r="V84">
        <f t="shared" si="34"/>
        <v>126630.66385669126</v>
      </c>
      <c r="W84">
        <f t="shared" si="35"/>
        <v>4722.7207586933619</v>
      </c>
    </row>
    <row r="85" spans="2:23" x14ac:dyDescent="0.25">
      <c r="B85" s="1">
        <v>6.375</v>
      </c>
      <c r="C85">
        <f t="shared" si="1"/>
        <v>3696.040125</v>
      </c>
      <c r="D85">
        <f t="shared" si="19"/>
        <v>0</v>
      </c>
      <c r="E85">
        <f t="shared" si="20"/>
        <v>10808.044875000001</v>
      </c>
      <c r="F85">
        <v>0</v>
      </c>
      <c r="G85" s="1">
        <f t="shared" si="21"/>
        <v>-100643.17352343751</v>
      </c>
      <c r="H85">
        <f t="shared" si="22"/>
        <v>0</v>
      </c>
      <c r="I85" s="1">
        <f t="shared" si="23"/>
        <v>-148472542.60570338</v>
      </c>
      <c r="J85" s="1">
        <f t="shared" si="24"/>
        <v>5203198.5618809285</v>
      </c>
      <c r="K85" s="1">
        <f t="shared" si="25"/>
        <v>148472542.60570338</v>
      </c>
      <c r="L85">
        <f t="shared" si="26"/>
        <v>5203198.5618809285</v>
      </c>
      <c r="N85">
        <f t="shared" si="27"/>
        <v>0</v>
      </c>
      <c r="O85">
        <f t="shared" si="28"/>
        <v>0</v>
      </c>
      <c r="P85">
        <f t="shared" si="29"/>
        <v>9.81</v>
      </c>
      <c r="Q85">
        <v>0</v>
      </c>
      <c r="R85">
        <f t="shared" si="30"/>
        <v>-84.611250000000013</v>
      </c>
      <c r="S85">
        <f t="shared" si="31"/>
        <v>0</v>
      </c>
      <c r="T85">
        <f t="shared" si="32"/>
        <v>-124821.65437302426</v>
      </c>
      <c r="U85">
        <f t="shared" si="33"/>
        <v>4722.7207586933619</v>
      </c>
      <c r="V85">
        <f t="shared" si="34"/>
        <v>124821.65437302426</v>
      </c>
      <c r="W85">
        <f t="shared" si="35"/>
        <v>4722.7207586933619</v>
      </c>
    </row>
    <row r="86" spans="2:23" x14ac:dyDescent="0.25">
      <c r="B86" s="1">
        <v>6.5</v>
      </c>
      <c r="C86">
        <f t="shared" si="1"/>
        <v>3768.5115000000005</v>
      </c>
      <c r="D86">
        <f t="shared" si="19"/>
        <v>0</v>
      </c>
      <c r="E86">
        <f t="shared" si="20"/>
        <v>10735.5735</v>
      </c>
      <c r="F86">
        <v>0</v>
      </c>
      <c r="G86" s="1">
        <f t="shared" si="21"/>
        <v>-99296.697375000018</v>
      </c>
      <c r="H86">
        <f t="shared" si="22"/>
        <v>0</v>
      </c>
      <c r="I86" s="1">
        <f t="shared" si="23"/>
        <v>-146486171.04847211</v>
      </c>
      <c r="J86" s="1">
        <f t="shared" si="24"/>
        <v>5168309.4622760797</v>
      </c>
      <c r="K86" s="1">
        <f t="shared" si="25"/>
        <v>146486171.04847211</v>
      </c>
      <c r="L86">
        <f t="shared" si="26"/>
        <v>5168309.4622760797</v>
      </c>
      <c r="N86">
        <f t="shared" si="27"/>
        <v>0</v>
      </c>
      <c r="O86">
        <f t="shared" si="28"/>
        <v>0</v>
      </c>
      <c r="P86">
        <f t="shared" si="29"/>
        <v>9.81</v>
      </c>
      <c r="Q86">
        <v>0</v>
      </c>
      <c r="R86">
        <f t="shared" si="30"/>
        <v>-83.385000000000005</v>
      </c>
      <c r="S86">
        <f t="shared" si="31"/>
        <v>0</v>
      </c>
      <c r="T86">
        <f t="shared" si="32"/>
        <v>-123012.64488935721</v>
      </c>
      <c r="U86">
        <f t="shared" si="33"/>
        <v>4722.7207586933619</v>
      </c>
      <c r="V86">
        <f t="shared" si="34"/>
        <v>123012.64488935721</v>
      </c>
      <c r="W86">
        <f t="shared" si="35"/>
        <v>4722.7207586933619</v>
      </c>
    </row>
    <row r="87" spans="2:23" x14ac:dyDescent="0.25">
      <c r="B87" s="1">
        <v>6.625</v>
      </c>
      <c r="C87">
        <f t="shared" si="1"/>
        <v>3840.9828750000006</v>
      </c>
      <c r="D87">
        <f t="shared" si="19"/>
        <v>0</v>
      </c>
      <c r="E87">
        <f t="shared" si="20"/>
        <v>10663.102125000001</v>
      </c>
      <c r="F87">
        <v>0</v>
      </c>
      <c r="G87" s="1">
        <f t="shared" si="21"/>
        <v>-97959.280148437523</v>
      </c>
      <c r="H87">
        <f t="shared" si="22"/>
        <v>0</v>
      </c>
      <c r="I87" s="1">
        <f t="shared" si="23"/>
        <v>-144513163.54880142</v>
      </c>
      <c r="J87" s="1">
        <f t="shared" si="24"/>
        <v>5133420.3626712337</v>
      </c>
      <c r="K87" s="1">
        <f t="shared" si="25"/>
        <v>144513163.54880142</v>
      </c>
      <c r="L87">
        <f t="shared" si="26"/>
        <v>5133420.3626712337</v>
      </c>
      <c r="N87">
        <f t="shared" si="27"/>
        <v>0</v>
      </c>
      <c r="O87">
        <f t="shared" si="28"/>
        <v>0</v>
      </c>
      <c r="P87">
        <f t="shared" si="29"/>
        <v>9.81</v>
      </c>
      <c r="Q87">
        <v>0</v>
      </c>
      <c r="R87">
        <f t="shared" si="30"/>
        <v>-82.158749999999998</v>
      </c>
      <c r="S87">
        <f t="shared" si="31"/>
        <v>0</v>
      </c>
      <c r="T87">
        <f t="shared" si="32"/>
        <v>-121203.63540569022</v>
      </c>
      <c r="U87">
        <f t="shared" si="33"/>
        <v>4722.7207586933619</v>
      </c>
      <c r="V87">
        <f t="shared" si="34"/>
        <v>121203.63540569022</v>
      </c>
      <c r="W87">
        <f t="shared" si="35"/>
        <v>4722.7207586933619</v>
      </c>
    </row>
    <row r="88" spans="2:23" x14ac:dyDescent="0.25">
      <c r="B88" s="1">
        <v>6.75</v>
      </c>
      <c r="C88">
        <f t="shared" si="1"/>
        <v>3913.4542500000002</v>
      </c>
      <c r="D88">
        <f t="shared" si="19"/>
        <v>0</v>
      </c>
      <c r="E88">
        <f t="shared" si="20"/>
        <v>10590.63075</v>
      </c>
      <c r="F88">
        <v>0</v>
      </c>
      <c r="G88" s="1">
        <f t="shared" si="21"/>
        <v>-96630.921843750009</v>
      </c>
      <c r="H88">
        <f t="shared" si="22"/>
        <v>0</v>
      </c>
      <c r="I88" s="1">
        <f t="shared" si="23"/>
        <v>-142553520.10669127</v>
      </c>
      <c r="J88" s="1">
        <f t="shared" si="24"/>
        <v>5098531.2630663859</v>
      </c>
      <c r="K88" s="1">
        <f t="shared" si="25"/>
        <v>142553520.10669127</v>
      </c>
      <c r="L88">
        <f t="shared" si="26"/>
        <v>5098531.2630663859</v>
      </c>
      <c r="N88">
        <f t="shared" si="27"/>
        <v>0</v>
      </c>
      <c r="O88">
        <f t="shared" si="28"/>
        <v>0</v>
      </c>
      <c r="P88">
        <f t="shared" si="29"/>
        <v>9.81</v>
      </c>
      <c r="Q88">
        <v>0</v>
      </c>
      <c r="R88">
        <f t="shared" si="30"/>
        <v>-80.932500000000005</v>
      </c>
      <c r="S88">
        <f t="shared" si="31"/>
        <v>0</v>
      </c>
      <c r="T88">
        <f t="shared" si="32"/>
        <v>-119394.62592202319</v>
      </c>
      <c r="U88">
        <f t="shared" si="33"/>
        <v>4722.7207586933619</v>
      </c>
      <c r="V88">
        <f t="shared" si="34"/>
        <v>119394.62592202319</v>
      </c>
      <c r="W88">
        <f t="shared" si="35"/>
        <v>4722.7207586933619</v>
      </c>
    </row>
    <row r="89" spans="2:23" x14ac:dyDescent="0.25">
      <c r="B89" s="1">
        <v>6.875</v>
      </c>
      <c r="C89">
        <f t="shared" si="1"/>
        <v>3985.9256250000003</v>
      </c>
      <c r="D89">
        <f t="shared" si="19"/>
        <v>0</v>
      </c>
      <c r="E89">
        <f t="shared" si="20"/>
        <v>10518.159375000001</v>
      </c>
      <c r="F89">
        <v>0</v>
      </c>
      <c r="G89" s="1">
        <f t="shared" si="21"/>
        <v>-95311.62246093752</v>
      </c>
      <c r="H89">
        <f t="shared" si="22"/>
        <v>0</v>
      </c>
      <c r="I89" s="1">
        <f t="shared" si="23"/>
        <v>-140607240.72214177</v>
      </c>
      <c r="J89" s="1">
        <f t="shared" si="24"/>
        <v>5063642.163461539</v>
      </c>
      <c r="K89" s="1">
        <f t="shared" si="25"/>
        <v>140607240.72214177</v>
      </c>
      <c r="L89">
        <f t="shared" si="26"/>
        <v>5063642.163461539</v>
      </c>
      <c r="N89">
        <f t="shared" si="27"/>
        <v>0</v>
      </c>
      <c r="O89">
        <f t="shared" si="28"/>
        <v>0</v>
      </c>
      <c r="P89">
        <f t="shared" si="29"/>
        <v>9.81</v>
      </c>
      <c r="Q89">
        <v>0</v>
      </c>
      <c r="R89">
        <f t="shared" si="30"/>
        <v>-79.706249999999997</v>
      </c>
      <c r="S89">
        <f t="shared" si="31"/>
        <v>0</v>
      </c>
      <c r="T89">
        <f t="shared" si="32"/>
        <v>-117585.61643835617</v>
      </c>
      <c r="U89">
        <f t="shared" si="33"/>
        <v>4722.7207586933619</v>
      </c>
      <c r="V89">
        <f t="shared" si="34"/>
        <v>117585.61643835617</v>
      </c>
      <c r="W89">
        <f t="shared" si="35"/>
        <v>4722.7207586933619</v>
      </c>
    </row>
    <row r="90" spans="2:23" x14ac:dyDescent="0.25">
      <c r="B90" s="1">
        <v>7</v>
      </c>
      <c r="C90">
        <f t="shared" si="1"/>
        <v>4058.3969999999999</v>
      </c>
      <c r="D90">
        <f t="shared" si="19"/>
        <v>0</v>
      </c>
      <c r="E90">
        <f t="shared" si="20"/>
        <v>10445.688000000002</v>
      </c>
      <c r="F90">
        <v>0</v>
      </c>
      <c r="G90" s="1">
        <f t="shared" si="21"/>
        <v>-94001.382000000027</v>
      </c>
      <c r="H90">
        <f t="shared" si="22"/>
        <v>0</v>
      </c>
      <c r="I90" s="1">
        <f t="shared" si="23"/>
        <v>-138674325.39515284</v>
      </c>
      <c r="J90" s="1">
        <f t="shared" si="24"/>
        <v>5028753.0638566921</v>
      </c>
      <c r="K90" s="1">
        <f t="shared" si="25"/>
        <v>138674325.39515284</v>
      </c>
      <c r="L90">
        <f t="shared" si="26"/>
        <v>5028753.0638566921</v>
      </c>
      <c r="N90">
        <f t="shared" si="27"/>
        <v>0</v>
      </c>
      <c r="O90">
        <f t="shared" si="28"/>
        <v>0</v>
      </c>
      <c r="P90">
        <f t="shared" si="29"/>
        <v>9.81</v>
      </c>
      <c r="Q90">
        <v>0</v>
      </c>
      <c r="R90">
        <f t="shared" si="30"/>
        <v>-78.48</v>
      </c>
      <c r="S90">
        <f t="shared" si="31"/>
        <v>0</v>
      </c>
      <c r="T90">
        <f t="shared" si="32"/>
        <v>-115776.60695468917</v>
      </c>
      <c r="U90">
        <f t="shared" si="33"/>
        <v>4722.7207586933619</v>
      </c>
      <c r="V90">
        <f t="shared" si="34"/>
        <v>115776.60695468917</v>
      </c>
      <c r="W90">
        <f t="shared" si="35"/>
        <v>4722.7207586933619</v>
      </c>
    </row>
    <row r="91" spans="2:23" x14ac:dyDescent="0.25">
      <c r="B91" s="1">
        <v>7.125</v>
      </c>
      <c r="C91">
        <f t="shared" si="1"/>
        <v>4130.8683750000009</v>
      </c>
      <c r="D91">
        <f t="shared" si="19"/>
        <v>0</v>
      </c>
      <c r="E91">
        <f t="shared" si="20"/>
        <v>10373.216625000001</v>
      </c>
      <c r="F91">
        <v>0</v>
      </c>
      <c r="G91" s="1">
        <f t="shared" si="21"/>
        <v>-92700.200460937514</v>
      </c>
      <c r="H91">
        <f t="shared" si="22"/>
        <v>0</v>
      </c>
      <c r="I91" s="1">
        <f t="shared" si="23"/>
        <v>-136754774.12572446</v>
      </c>
      <c r="J91" s="1">
        <f t="shared" si="24"/>
        <v>4993863.9642518442</v>
      </c>
      <c r="K91" s="1">
        <f t="shared" si="25"/>
        <v>136754774.12572446</v>
      </c>
      <c r="L91">
        <f t="shared" si="26"/>
        <v>4993863.9642518442</v>
      </c>
      <c r="N91">
        <f t="shared" si="27"/>
        <v>0</v>
      </c>
      <c r="O91">
        <f t="shared" si="28"/>
        <v>0</v>
      </c>
      <c r="P91">
        <f t="shared" si="29"/>
        <v>9.81</v>
      </c>
      <c r="Q91">
        <v>0</v>
      </c>
      <c r="R91">
        <f t="shared" si="30"/>
        <v>-77.253749999999997</v>
      </c>
      <c r="S91">
        <f t="shared" si="31"/>
        <v>0</v>
      </c>
      <c r="T91">
        <f t="shared" si="32"/>
        <v>-113967.59747102212</v>
      </c>
      <c r="U91">
        <f t="shared" si="33"/>
        <v>4722.7207586933619</v>
      </c>
      <c r="V91">
        <f t="shared" si="34"/>
        <v>113967.59747102212</v>
      </c>
      <c r="W91">
        <f t="shared" si="35"/>
        <v>4722.7207586933619</v>
      </c>
    </row>
    <row r="92" spans="2:23" x14ac:dyDescent="0.25">
      <c r="B92" s="1">
        <v>7.25</v>
      </c>
      <c r="C92">
        <f t="shared" ref="C92:C155" si="36">sim2_mass_per_length*B92*sim2_gravity</f>
        <v>4203.3397500000001</v>
      </c>
      <c r="D92">
        <f t="shared" si="19"/>
        <v>0</v>
      </c>
      <c r="E92">
        <f t="shared" si="20"/>
        <v>10300.74525</v>
      </c>
      <c r="F92">
        <v>0</v>
      </c>
      <c r="G92" s="1">
        <f t="shared" si="21"/>
        <v>-91408.077843750012</v>
      </c>
      <c r="H92">
        <f t="shared" si="22"/>
        <v>0</v>
      </c>
      <c r="I92" s="1">
        <f t="shared" si="23"/>
        <v>-134848586.91385671</v>
      </c>
      <c r="J92" s="1">
        <f t="shared" si="24"/>
        <v>4958974.8646469973</v>
      </c>
      <c r="K92" s="1">
        <f t="shared" si="25"/>
        <v>134848586.91385671</v>
      </c>
      <c r="L92">
        <f t="shared" si="26"/>
        <v>4958974.8646469973</v>
      </c>
      <c r="N92">
        <f t="shared" si="27"/>
        <v>0</v>
      </c>
      <c r="O92">
        <f t="shared" si="28"/>
        <v>0</v>
      </c>
      <c r="P92">
        <f t="shared" si="29"/>
        <v>9.81</v>
      </c>
      <c r="Q92">
        <v>0</v>
      </c>
      <c r="R92">
        <f t="shared" si="30"/>
        <v>-76.027500000000003</v>
      </c>
      <c r="S92">
        <f t="shared" si="31"/>
        <v>0</v>
      </c>
      <c r="T92">
        <f t="shared" si="32"/>
        <v>-112158.58798735512</v>
      </c>
      <c r="U92">
        <f t="shared" si="33"/>
        <v>4722.7207586933619</v>
      </c>
      <c r="V92">
        <f t="shared" si="34"/>
        <v>112158.58798735512</v>
      </c>
      <c r="W92">
        <f t="shared" si="35"/>
        <v>4722.7207586933619</v>
      </c>
    </row>
    <row r="93" spans="2:23" x14ac:dyDescent="0.25">
      <c r="B93" s="1">
        <v>7.375</v>
      </c>
      <c r="C93">
        <f t="shared" si="36"/>
        <v>4275.8111250000002</v>
      </c>
      <c r="D93">
        <f t="shared" si="19"/>
        <v>0</v>
      </c>
      <c r="E93">
        <f t="shared" si="20"/>
        <v>10228.273875000001</v>
      </c>
      <c r="F93">
        <v>0</v>
      </c>
      <c r="G93" s="1">
        <f t="shared" si="21"/>
        <v>-90125.01414843752</v>
      </c>
      <c r="H93">
        <f t="shared" si="22"/>
        <v>0</v>
      </c>
      <c r="I93" s="1">
        <f t="shared" si="23"/>
        <v>-132955763.75954956</v>
      </c>
      <c r="J93" s="1">
        <f t="shared" si="24"/>
        <v>4924085.7650421504</v>
      </c>
      <c r="K93" s="1">
        <f t="shared" si="25"/>
        <v>132955763.75954956</v>
      </c>
      <c r="L93">
        <f t="shared" si="26"/>
        <v>4924085.7650421504</v>
      </c>
      <c r="N93">
        <f t="shared" si="27"/>
        <v>0</v>
      </c>
      <c r="O93">
        <f t="shared" si="28"/>
        <v>0</v>
      </c>
      <c r="P93">
        <f t="shared" si="29"/>
        <v>9.81</v>
      </c>
      <c r="Q93">
        <v>0</v>
      </c>
      <c r="R93">
        <f t="shared" si="30"/>
        <v>-74.801249999999996</v>
      </c>
      <c r="S93">
        <f t="shared" si="31"/>
        <v>0</v>
      </c>
      <c r="T93">
        <f t="shared" si="32"/>
        <v>-110349.57850368807</v>
      </c>
      <c r="U93">
        <f t="shared" si="33"/>
        <v>4722.7207586933619</v>
      </c>
      <c r="V93">
        <f t="shared" si="34"/>
        <v>110349.57850368807</v>
      </c>
      <c r="W93">
        <f t="shared" si="35"/>
        <v>4722.7207586933619</v>
      </c>
    </row>
    <row r="94" spans="2:23" x14ac:dyDescent="0.25">
      <c r="B94" s="1">
        <v>7.5</v>
      </c>
      <c r="C94">
        <f t="shared" si="36"/>
        <v>4348.2825000000003</v>
      </c>
      <c r="D94">
        <f t="shared" si="19"/>
        <v>0</v>
      </c>
      <c r="E94">
        <f t="shared" si="20"/>
        <v>10155.802500000002</v>
      </c>
      <c r="F94">
        <v>0</v>
      </c>
      <c r="G94" s="1">
        <f t="shared" si="21"/>
        <v>-88851.009375000009</v>
      </c>
      <c r="H94">
        <f t="shared" si="22"/>
        <v>0</v>
      </c>
      <c r="I94" s="1">
        <f t="shared" si="23"/>
        <v>-131076304.66280295</v>
      </c>
      <c r="J94" s="1">
        <f t="shared" si="24"/>
        <v>4889196.6654373035</v>
      </c>
      <c r="K94" s="1">
        <f t="shared" si="25"/>
        <v>131076304.66280295</v>
      </c>
      <c r="L94">
        <f t="shared" si="26"/>
        <v>4889196.6654373035</v>
      </c>
      <c r="N94">
        <f t="shared" si="27"/>
        <v>0</v>
      </c>
      <c r="O94">
        <f t="shared" si="28"/>
        <v>0</v>
      </c>
      <c r="P94">
        <f t="shared" si="29"/>
        <v>9.81</v>
      </c>
      <c r="Q94">
        <v>0</v>
      </c>
      <c r="R94">
        <f t="shared" si="30"/>
        <v>-73.575000000000003</v>
      </c>
      <c r="S94">
        <f t="shared" si="31"/>
        <v>0</v>
      </c>
      <c r="T94">
        <f t="shared" si="32"/>
        <v>-108540.5690200211</v>
      </c>
      <c r="U94">
        <f t="shared" si="33"/>
        <v>4722.7207586933619</v>
      </c>
      <c r="V94">
        <f t="shared" si="34"/>
        <v>108540.5690200211</v>
      </c>
      <c r="W94">
        <f t="shared" si="35"/>
        <v>4722.7207586933619</v>
      </c>
    </row>
    <row r="95" spans="2:23" x14ac:dyDescent="0.25">
      <c r="B95" s="1">
        <v>7.625</v>
      </c>
      <c r="C95">
        <f t="shared" si="36"/>
        <v>4420.7538750000003</v>
      </c>
      <c r="D95">
        <f t="shared" si="19"/>
        <v>0</v>
      </c>
      <c r="E95">
        <f t="shared" si="20"/>
        <v>10083.331125000001</v>
      </c>
      <c r="F95">
        <v>0</v>
      </c>
      <c r="G95" s="1">
        <f t="shared" si="21"/>
        <v>-87586.063523437522</v>
      </c>
      <c r="H95">
        <f t="shared" si="22"/>
        <v>0</v>
      </c>
      <c r="I95" s="1">
        <f t="shared" si="23"/>
        <v>-129210209.62361699</v>
      </c>
      <c r="J95" s="1">
        <f t="shared" si="24"/>
        <v>4854307.5658324556</v>
      </c>
      <c r="K95" s="1">
        <f t="shared" si="25"/>
        <v>129210209.62361699</v>
      </c>
      <c r="L95">
        <f t="shared" si="26"/>
        <v>4854307.5658324556</v>
      </c>
      <c r="N95">
        <f t="shared" si="27"/>
        <v>0</v>
      </c>
      <c r="O95">
        <f t="shared" si="28"/>
        <v>0</v>
      </c>
      <c r="P95">
        <f t="shared" si="29"/>
        <v>9.81</v>
      </c>
      <c r="Q95">
        <v>0</v>
      </c>
      <c r="R95">
        <f t="shared" si="30"/>
        <v>-72.348749999999995</v>
      </c>
      <c r="S95">
        <f t="shared" si="31"/>
        <v>0</v>
      </c>
      <c r="T95">
        <f t="shared" si="32"/>
        <v>-106731.55953635405</v>
      </c>
      <c r="U95">
        <f t="shared" si="33"/>
        <v>4722.7207586933619</v>
      </c>
      <c r="V95">
        <f t="shared" si="34"/>
        <v>106731.55953635405</v>
      </c>
      <c r="W95">
        <f t="shared" si="35"/>
        <v>4722.7207586933619</v>
      </c>
    </row>
    <row r="96" spans="2:23" x14ac:dyDescent="0.25">
      <c r="B96" s="1">
        <v>7.75</v>
      </c>
      <c r="C96">
        <f t="shared" si="36"/>
        <v>4493.2252500000004</v>
      </c>
      <c r="D96">
        <f t="shared" si="19"/>
        <v>0</v>
      </c>
      <c r="E96">
        <f t="shared" si="20"/>
        <v>10010.85975</v>
      </c>
      <c r="F96">
        <v>0</v>
      </c>
      <c r="G96" s="1">
        <f t="shared" si="21"/>
        <v>-86330.176593750017</v>
      </c>
      <c r="H96">
        <f t="shared" si="22"/>
        <v>0</v>
      </c>
      <c r="I96" s="1">
        <f t="shared" si="23"/>
        <v>-127357478.64199162</v>
      </c>
      <c r="J96" s="1">
        <f t="shared" si="24"/>
        <v>4819418.4662276078</v>
      </c>
      <c r="K96" s="1">
        <f t="shared" si="25"/>
        <v>127357478.64199162</v>
      </c>
      <c r="L96">
        <f t="shared" si="26"/>
        <v>4819418.4662276078</v>
      </c>
      <c r="N96">
        <f t="shared" si="27"/>
        <v>0</v>
      </c>
      <c r="O96">
        <f t="shared" si="28"/>
        <v>0</v>
      </c>
      <c r="P96">
        <f t="shared" si="29"/>
        <v>9.81</v>
      </c>
      <c r="Q96">
        <v>0</v>
      </c>
      <c r="R96">
        <f t="shared" si="30"/>
        <v>-71.122500000000002</v>
      </c>
      <c r="S96">
        <f t="shared" si="31"/>
        <v>0</v>
      </c>
      <c r="T96">
        <f t="shared" si="32"/>
        <v>-104922.55005268703</v>
      </c>
      <c r="U96">
        <f t="shared" si="33"/>
        <v>4722.7207586933619</v>
      </c>
      <c r="V96">
        <f t="shared" si="34"/>
        <v>104922.55005268703</v>
      </c>
      <c r="W96">
        <f t="shared" si="35"/>
        <v>4722.7207586933619</v>
      </c>
    </row>
    <row r="97" spans="2:23" x14ac:dyDescent="0.25">
      <c r="B97" s="1">
        <v>7.875</v>
      </c>
      <c r="C97">
        <f t="shared" si="36"/>
        <v>4565.6966250000005</v>
      </c>
      <c r="D97">
        <f t="shared" si="19"/>
        <v>0</v>
      </c>
      <c r="E97">
        <f t="shared" si="20"/>
        <v>9938.3883750000005</v>
      </c>
      <c r="F97">
        <v>0</v>
      </c>
      <c r="G97" s="1">
        <f t="shared" si="21"/>
        <v>-85083.348585937521</v>
      </c>
      <c r="H97">
        <f t="shared" si="22"/>
        <v>0</v>
      </c>
      <c r="I97" s="1">
        <f t="shared" si="23"/>
        <v>-125518111.71792682</v>
      </c>
      <c r="J97" s="1">
        <f t="shared" si="24"/>
        <v>4784529.3666227609</v>
      </c>
      <c r="K97" s="1">
        <f t="shared" si="25"/>
        <v>125518111.71792682</v>
      </c>
      <c r="L97">
        <f t="shared" si="26"/>
        <v>4784529.3666227609</v>
      </c>
      <c r="N97">
        <f t="shared" si="27"/>
        <v>0</v>
      </c>
      <c r="O97">
        <f t="shared" si="28"/>
        <v>0</v>
      </c>
      <c r="P97">
        <f t="shared" si="29"/>
        <v>9.81</v>
      </c>
      <c r="Q97">
        <v>0</v>
      </c>
      <c r="R97">
        <f t="shared" si="30"/>
        <v>-69.896249999999995</v>
      </c>
      <c r="S97">
        <f t="shared" si="31"/>
        <v>0</v>
      </c>
      <c r="T97">
        <f t="shared" si="32"/>
        <v>-103113.54056902003</v>
      </c>
      <c r="U97">
        <f t="shared" si="33"/>
        <v>4722.7207586933619</v>
      </c>
      <c r="V97">
        <f t="shared" si="34"/>
        <v>103113.54056902003</v>
      </c>
      <c r="W97">
        <f t="shared" si="35"/>
        <v>4722.7207586933619</v>
      </c>
    </row>
    <row r="98" spans="2:23" x14ac:dyDescent="0.25">
      <c r="B98" s="1">
        <v>8</v>
      </c>
      <c r="C98">
        <f t="shared" si="36"/>
        <v>4638.1680000000006</v>
      </c>
      <c r="D98">
        <f t="shared" ref="D98:D161" si="37">IF(B98&lt;sim2_force_position,0,sim2_force)</f>
        <v>0</v>
      </c>
      <c r="E98">
        <f t="shared" ref="E98:E161" si="38">sim2_ay-C98-D98</f>
        <v>9865.9170000000013</v>
      </c>
      <c r="F98">
        <v>0</v>
      </c>
      <c r="G98" s="1">
        <f t="shared" ref="G98:G161" si="39">( sim2_ay * B98 ) - (C98 * 0.5 *B98 ) - (D98 * ( B98 - sim2_force_position )) + sim2_ma</f>
        <v>-83845.579500000022</v>
      </c>
      <c r="H98">
        <f t="shared" ref="H98:H161" si="40">F98/sim2_cross_section_area*10000</f>
        <v>0</v>
      </c>
      <c r="I98" s="1">
        <f t="shared" ref="I98:I161" si="41">((G98*(0.5*sim2_depth_of_section))/(sim2_second_moment_x))*(100000000/1000)</f>
        <v>-123692108.85142259</v>
      </c>
      <c r="J98" s="1">
        <f t="shared" ref="J98:J161" si="42">((E98*sim2_q)/(sim2_second_moment_x*sim2_thickness_web))*((100000000*1000)/1000000000)</f>
        <v>4749640.267017914</v>
      </c>
      <c r="K98" s="1">
        <f t="shared" ref="K98:K161" si="43">(ABS(H98)+ABS(I98))/2+SQRT( ((ABS(H98)+ABS(I98))/2)^2 + 0 )</f>
        <v>123692108.85142259</v>
      </c>
      <c r="L98">
        <f t="shared" ref="L98:L161" si="44">(H98)/2+SQRT( ((H98)/2)^2 + (J98)^2 )</f>
        <v>4749640.267017914</v>
      </c>
      <c r="N98">
        <f t="shared" ref="N98:N161" si="45">sim2_mass_per_length_0*B98*sim2_gravity_0</f>
        <v>0</v>
      </c>
      <c r="O98">
        <f t="shared" ref="O98:O161" si="46">IF(B98&lt;sim2_force_position_0,0,sim2_force_0)</f>
        <v>0</v>
      </c>
      <c r="P98">
        <f t="shared" ref="P98:P161" si="47">sim2_ay_0-N98-O98</f>
        <v>9.81</v>
      </c>
      <c r="Q98">
        <v>0</v>
      </c>
      <c r="R98">
        <f t="shared" ref="R98:R161" si="48">( sim2_ay_0 * B98 ) - (N98 * 0.5 *B98 ) - (O98 * ( B98 - sim2_force_position_0 )) + sim2_ma_0</f>
        <v>-68.67</v>
      </c>
      <c r="S98">
        <f t="shared" ref="S98:S161" si="49">Q98/sim2_cross_section_area_0*10000</f>
        <v>0</v>
      </c>
      <c r="T98">
        <f t="shared" ref="T98:T161" si="50">((R98*(0.5*sim2_depth_of_section_0))/(sim2_second_moment_x_0))*(100000000/1000)</f>
        <v>-101304.531085353</v>
      </c>
      <c r="U98">
        <f t="shared" ref="U98:U161" si="51">((P98*sim2_q_0)/(sim2_second_moment_x_0*sim2_thickness_web_0))*((100000000*1000)/1000000000)</f>
        <v>4722.7207586933619</v>
      </c>
      <c r="V98">
        <f t="shared" ref="V98:V161" si="52">(ABS(S98)+ABS(T98))/2+SQRT( ((ABS(S98)+ABS(T98))/2)^2 + 0 )</f>
        <v>101304.531085353</v>
      </c>
      <c r="W98">
        <f t="shared" ref="W98:W161" si="53">(S98)/2+SQRT( ((S98)/2)^2 + (U98)^2 )</f>
        <v>4722.7207586933619</v>
      </c>
    </row>
    <row r="99" spans="2:23" x14ac:dyDescent="0.25">
      <c r="B99" s="1">
        <v>8.125</v>
      </c>
      <c r="C99">
        <f t="shared" si="36"/>
        <v>4710.6393750000007</v>
      </c>
      <c r="D99">
        <f t="shared" si="37"/>
        <v>0</v>
      </c>
      <c r="E99">
        <f t="shared" si="38"/>
        <v>9793.4456250000003</v>
      </c>
      <c r="F99">
        <v>0</v>
      </c>
      <c r="G99" s="1">
        <f t="shared" si="39"/>
        <v>-82616.869335937517</v>
      </c>
      <c r="H99">
        <f t="shared" si="40"/>
        <v>0</v>
      </c>
      <c r="I99" s="1">
        <f t="shared" si="41"/>
        <v>-121879470.04247896</v>
      </c>
      <c r="J99" s="1">
        <f t="shared" si="42"/>
        <v>4714751.1674130671</v>
      </c>
      <c r="K99" s="1">
        <f t="shared" si="43"/>
        <v>121879470.04247896</v>
      </c>
      <c r="L99">
        <f t="shared" si="44"/>
        <v>4714751.1674130671</v>
      </c>
      <c r="N99">
        <f t="shared" si="45"/>
        <v>0</v>
      </c>
      <c r="O99">
        <f t="shared" si="46"/>
        <v>0</v>
      </c>
      <c r="P99">
        <f t="shared" si="47"/>
        <v>9.81</v>
      </c>
      <c r="Q99">
        <v>0</v>
      </c>
      <c r="R99">
        <f t="shared" si="48"/>
        <v>-67.443750000000009</v>
      </c>
      <c r="S99">
        <f t="shared" si="49"/>
        <v>0</v>
      </c>
      <c r="T99">
        <f t="shared" si="50"/>
        <v>-99495.521601685992</v>
      </c>
      <c r="U99">
        <f t="shared" si="51"/>
        <v>4722.7207586933619</v>
      </c>
      <c r="V99">
        <f t="shared" si="52"/>
        <v>99495.521601685992</v>
      </c>
      <c r="W99">
        <f t="shared" si="53"/>
        <v>4722.7207586933619</v>
      </c>
    </row>
    <row r="100" spans="2:23" x14ac:dyDescent="0.25">
      <c r="B100" s="1">
        <v>8.25</v>
      </c>
      <c r="C100">
        <f t="shared" si="36"/>
        <v>4783.1107499999998</v>
      </c>
      <c r="D100">
        <f t="shared" si="37"/>
        <v>0</v>
      </c>
      <c r="E100">
        <f t="shared" si="38"/>
        <v>9720.9742500000011</v>
      </c>
      <c r="F100">
        <v>0</v>
      </c>
      <c r="G100" s="1">
        <f t="shared" si="39"/>
        <v>-81397.218093750009</v>
      </c>
      <c r="H100">
        <f t="shared" si="40"/>
        <v>0</v>
      </c>
      <c r="I100" s="1">
        <f t="shared" si="41"/>
        <v>-120080195.2910959</v>
      </c>
      <c r="J100" s="1">
        <f t="shared" si="42"/>
        <v>4679862.0678082192</v>
      </c>
      <c r="K100" s="1">
        <f t="shared" si="43"/>
        <v>120080195.2910959</v>
      </c>
      <c r="L100">
        <f t="shared" si="44"/>
        <v>4679862.0678082192</v>
      </c>
      <c r="N100">
        <f t="shared" si="45"/>
        <v>0</v>
      </c>
      <c r="O100">
        <f t="shared" si="46"/>
        <v>0</v>
      </c>
      <c r="P100">
        <f t="shared" si="47"/>
        <v>9.81</v>
      </c>
      <c r="Q100">
        <v>0</v>
      </c>
      <c r="R100">
        <f t="shared" si="48"/>
        <v>-66.217500000000001</v>
      </c>
      <c r="S100">
        <f t="shared" si="49"/>
        <v>0</v>
      </c>
      <c r="T100">
        <f t="shared" si="50"/>
        <v>-97686.512118018974</v>
      </c>
      <c r="U100">
        <f t="shared" si="51"/>
        <v>4722.7207586933619</v>
      </c>
      <c r="V100">
        <f t="shared" si="52"/>
        <v>97686.512118018974</v>
      </c>
      <c r="W100">
        <f t="shared" si="53"/>
        <v>4722.7207586933619</v>
      </c>
    </row>
    <row r="101" spans="2:23" x14ac:dyDescent="0.25">
      <c r="B101" s="1">
        <v>8.375</v>
      </c>
      <c r="C101">
        <f t="shared" si="36"/>
        <v>4855.5821250000008</v>
      </c>
      <c r="D101">
        <f t="shared" si="37"/>
        <v>0</v>
      </c>
      <c r="E101">
        <f t="shared" si="38"/>
        <v>9648.5028750000001</v>
      </c>
      <c r="F101">
        <v>0</v>
      </c>
      <c r="G101" s="1">
        <f t="shared" si="39"/>
        <v>-80186.625773437525</v>
      </c>
      <c r="H101">
        <f t="shared" si="40"/>
        <v>0</v>
      </c>
      <c r="I101" s="1">
        <f t="shared" si="41"/>
        <v>-118294284.59727348</v>
      </c>
      <c r="J101" s="1">
        <f t="shared" si="42"/>
        <v>4644972.9682033714</v>
      </c>
      <c r="K101" s="1">
        <f t="shared" si="43"/>
        <v>118294284.59727348</v>
      </c>
      <c r="L101">
        <f t="shared" si="44"/>
        <v>4644972.9682033714</v>
      </c>
      <c r="N101">
        <f t="shared" si="45"/>
        <v>0</v>
      </c>
      <c r="O101">
        <f t="shared" si="46"/>
        <v>0</v>
      </c>
      <c r="P101">
        <f t="shared" si="47"/>
        <v>9.81</v>
      </c>
      <c r="Q101">
        <v>0</v>
      </c>
      <c r="R101">
        <f t="shared" si="48"/>
        <v>-64.991250000000008</v>
      </c>
      <c r="S101">
        <f t="shared" si="49"/>
        <v>0</v>
      </c>
      <c r="T101">
        <f t="shared" si="50"/>
        <v>-95877.502634351957</v>
      </c>
      <c r="U101">
        <f t="shared" si="51"/>
        <v>4722.7207586933619</v>
      </c>
      <c r="V101">
        <f t="shared" si="52"/>
        <v>95877.502634351957</v>
      </c>
      <c r="W101">
        <f t="shared" si="53"/>
        <v>4722.7207586933619</v>
      </c>
    </row>
    <row r="102" spans="2:23" x14ac:dyDescent="0.25">
      <c r="B102" s="1">
        <v>8.5</v>
      </c>
      <c r="C102">
        <f t="shared" si="36"/>
        <v>4928.0535000000009</v>
      </c>
      <c r="D102">
        <f t="shared" si="37"/>
        <v>0</v>
      </c>
      <c r="E102">
        <f t="shared" si="38"/>
        <v>9576.031500000001</v>
      </c>
      <c r="F102">
        <v>0</v>
      </c>
      <c r="G102" s="1">
        <f t="shared" si="39"/>
        <v>-78985.092375000022</v>
      </c>
      <c r="H102">
        <f t="shared" si="40"/>
        <v>0</v>
      </c>
      <c r="I102" s="1">
        <f t="shared" si="41"/>
        <v>-116521737.96101163</v>
      </c>
      <c r="J102" s="1">
        <f t="shared" si="42"/>
        <v>4610083.8685985254</v>
      </c>
      <c r="K102" s="1">
        <f t="shared" si="43"/>
        <v>116521737.96101163</v>
      </c>
      <c r="L102">
        <f t="shared" si="44"/>
        <v>4610083.8685985254</v>
      </c>
      <c r="N102">
        <f t="shared" si="45"/>
        <v>0</v>
      </c>
      <c r="O102">
        <f t="shared" si="46"/>
        <v>0</v>
      </c>
      <c r="P102">
        <f t="shared" si="47"/>
        <v>9.81</v>
      </c>
      <c r="Q102">
        <v>0</v>
      </c>
      <c r="R102">
        <f t="shared" si="48"/>
        <v>-63.765000000000001</v>
      </c>
      <c r="S102">
        <f t="shared" si="49"/>
        <v>0</v>
      </c>
      <c r="T102">
        <f t="shared" si="50"/>
        <v>-94068.493150684939</v>
      </c>
      <c r="U102">
        <f t="shared" si="51"/>
        <v>4722.7207586933619</v>
      </c>
      <c r="V102">
        <f t="shared" si="52"/>
        <v>94068.493150684939</v>
      </c>
      <c r="W102">
        <f t="shared" si="53"/>
        <v>4722.7207586933619</v>
      </c>
    </row>
    <row r="103" spans="2:23" x14ac:dyDescent="0.25">
      <c r="B103" s="1">
        <v>8.625</v>
      </c>
      <c r="C103">
        <f t="shared" si="36"/>
        <v>5000.5248750000001</v>
      </c>
      <c r="D103">
        <f t="shared" si="37"/>
        <v>0</v>
      </c>
      <c r="E103">
        <f t="shared" si="38"/>
        <v>9503.560125</v>
      </c>
      <c r="F103">
        <v>0</v>
      </c>
      <c r="G103" s="1">
        <f t="shared" si="39"/>
        <v>-77792.617898437515</v>
      </c>
      <c r="H103">
        <f t="shared" si="40"/>
        <v>0</v>
      </c>
      <c r="I103" s="1">
        <f t="shared" si="41"/>
        <v>-114762555.38231035</v>
      </c>
      <c r="J103" s="1">
        <f t="shared" si="42"/>
        <v>4575194.7689936776</v>
      </c>
      <c r="K103" s="1">
        <f t="shared" si="43"/>
        <v>114762555.38231035</v>
      </c>
      <c r="L103">
        <f t="shared" si="44"/>
        <v>4575194.7689936776</v>
      </c>
      <c r="N103">
        <f t="shared" si="45"/>
        <v>0</v>
      </c>
      <c r="O103">
        <f t="shared" si="46"/>
        <v>0</v>
      </c>
      <c r="P103">
        <f t="shared" si="47"/>
        <v>9.81</v>
      </c>
      <c r="Q103">
        <v>0</v>
      </c>
      <c r="R103">
        <f t="shared" si="48"/>
        <v>-62.538750000000007</v>
      </c>
      <c r="S103">
        <f t="shared" si="49"/>
        <v>0</v>
      </c>
      <c r="T103">
        <f t="shared" si="50"/>
        <v>-92259.483667017921</v>
      </c>
      <c r="U103">
        <f t="shared" si="51"/>
        <v>4722.7207586933619</v>
      </c>
      <c r="V103">
        <f t="shared" si="52"/>
        <v>92259.483667017921</v>
      </c>
      <c r="W103">
        <f t="shared" si="53"/>
        <v>4722.7207586933619</v>
      </c>
    </row>
    <row r="104" spans="2:23" x14ac:dyDescent="0.25">
      <c r="B104" s="1">
        <v>8.75</v>
      </c>
      <c r="C104">
        <f t="shared" si="36"/>
        <v>5072.9962500000001</v>
      </c>
      <c r="D104">
        <f t="shared" si="37"/>
        <v>0</v>
      </c>
      <c r="E104">
        <f t="shared" si="38"/>
        <v>9431.0887500000008</v>
      </c>
      <c r="F104">
        <v>0</v>
      </c>
      <c r="G104" s="1">
        <f t="shared" si="39"/>
        <v>-76609.202343750017</v>
      </c>
      <c r="H104">
        <f t="shared" si="40"/>
        <v>0</v>
      </c>
      <c r="I104" s="1">
        <f t="shared" si="41"/>
        <v>-113016736.8611697</v>
      </c>
      <c r="J104" s="1">
        <f t="shared" si="42"/>
        <v>4540305.6693888316</v>
      </c>
      <c r="K104" s="1">
        <f t="shared" si="43"/>
        <v>113016736.8611697</v>
      </c>
      <c r="L104">
        <f t="shared" si="44"/>
        <v>4540305.6693888316</v>
      </c>
      <c r="N104">
        <f t="shared" si="45"/>
        <v>0</v>
      </c>
      <c r="O104">
        <f t="shared" si="46"/>
        <v>0</v>
      </c>
      <c r="P104">
        <f t="shared" si="47"/>
        <v>9.81</v>
      </c>
      <c r="Q104">
        <v>0</v>
      </c>
      <c r="R104">
        <f t="shared" si="48"/>
        <v>-61.3125</v>
      </c>
      <c r="S104">
        <f t="shared" si="49"/>
        <v>0</v>
      </c>
      <c r="T104">
        <f t="shared" si="50"/>
        <v>-90450.474183350889</v>
      </c>
      <c r="U104">
        <f t="shared" si="51"/>
        <v>4722.7207586933619</v>
      </c>
      <c r="V104">
        <f t="shared" si="52"/>
        <v>90450.474183350889</v>
      </c>
      <c r="W104">
        <f t="shared" si="53"/>
        <v>4722.7207586933619</v>
      </c>
    </row>
    <row r="105" spans="2:23" x14ac:dyDescent="0.25">
      <c r="B105" s="1">
        <v>8.875</v>
      </c>
      <c r="C105">
        <f t="shared" si="36"/>
        <v>5145.4676250000011</v>
      </c>
      <c r="D105">
        <f t="shared" si="37"/>
        <v>0</v>
      </c>
      <c r="E105">
        <f t="shared" si="38"/>
        <v>9358.6173749999998</v>
      </c>
      <c r="F105">
        <v>0</v>
      </c>
      <c r="G105" s="1">
        <f t="shared" si="39"/>
        <v>-75434.845710937516</v>
      </c>
      <c r="H105">
        <f t="shared" si="40"/>
        <v>0</v>
      </c>
      <c r="I105" s="1">
        <f t="shared" si="41"/>
        <v>-111284282.39758958</v>
      </c>
      <c r="J105" s="1">
        <f t="shared" si="42"/>
        <v>4505416.5697839828</v>
      </c>
      <c r="K105" s="1">
        <f t="shared" si="43"/>
        <v>111284282.39758958</v>
      </c>
      <c r="L105">
        <f t="shared" si="44"/>
        <v>4505416.5697839828</v>
      </c>
      <c r="N105">
        <f t="shared" si="45"/>
        <v>0</v>
      </c>
      <c r="O105">
        <f t="shared" si="46"/>
        <v>0</v>
      </c>
      <c r="P105">
        <f t="shared" si="47"/>
        <v>9.81</v>
      </c>
      <c r="Q105">
        <v>0</v>
      </c>
      <c r="R105">
        <f t="shared" si="48"/>
        <v>-60.086250000000007</v>
      </c>
      <c r="S105">
        <f t="shared" si="49"/>
        <v>0</v>
      </c>
      <c r="T105">
        <f t="shared" si="50"/>
        <v>-88641.464699683886</v>
      </c>
      <c r="U105">
        <f t="shared" si="51"/>
        <v>4722.7207586933619</v>
      </c>
      <c r="V105">
        <f t="shared" si="52"/>
        <v>88641.464699683886</v>
      </c>
      <c r="W105">
        <f t="shared" si="53"/>
        <v>4722.7207586933619</v>
      </c>
    </row>
    <row r="106" spans="2:23" x14ac:dyDescent="0.25">
      <c r="B106" s="1">
        <v>9</v>
      </c>
      <c r="C106">
        <f t="shared" si="36"/>
        <v>5217.9390000000003</v>
      </c>
      <c r="D106">
        <f t="shared" si="37"/>
        <v>0</v>
      </c>
      <c r="E106">
        <f t="shared" si="38"/>
        <v>9286.1460000000006</v>
      </c>
      <c r="F106">
        <v>0</v>
      </c>
      <c r="G106" s="1">
        <f t="shared" si="39"/>
        <v>-74269.54800000001</v>
      </c>
      <c r="H106">
        <f t="shared" si="40"/>
        <v>0</v>
      </c>
      <c r="I106" s="1">
        <f t="shared" si="41"/>
        <v>-109565191.99157007</v>
      </c>
      <c r="J106" s="1">
        <f t="shared" si="42"/>
        <v>4470527.4701791359</v>
      </c>
      <c r="K106" s="1">
        <f t="shared" si="43"/>
        <v>109565191.99157007</v>
      </c>
      <c r="L106">
        <f t="shared" si="44"/>
        <v>4470527.4701791359</v>
      </c>
      <c r="N106">
        <f t="shared" si="45"/>
        <v>0</v>
      </c>
      <c r="O106">
        <f t="shared" si="46"/>
        <v>0</v>
      </c>
      <c r="P106">
        <f t="shared" si="47"/>
        <v>9.81</v>
      </c>
      <c r="Q106">
        <v>0</v>
      </c>
      <c r="R106">
        <f t="shared" si="48"/>
        <v>-58.86</v>
      </c>
      <c r="S106">
        <f t="shared" si="49"/>
        <v>0</v>
      </c>
      <c r="T106">
        <f t="shared" si="50"/>
        <v>-86832.455216016853</v>
      </c>
      <c r="U106">
        <f t="shared" si="51"/>
        <v>4722.7207586933619</v>
      </c>
      <c r="V106">
        <f t="shared" si="52"/>
        <v>86832.455216016853</v>
      </c>
      <c r="W106">
        <f t="shared" si="53"/>
        <v>4722.7207586933619</v>
      </c>
    </row>
    <row r="107" spans="2:23" x14ac:dyDescent="0.25">
      <c r="B107" s="1">
        <v>9.125</v>
      </c>
      <c r="C107">
        <f t="shared" si="36"/>
        <v>5290.4103750000004</v>
      </c>
      <c r="D107">
        <f t="shared" si="37"/>
        <v>0</v>
      </c>
      <c r="E107">
        <f t="shared" si="38"/>
        <v>9213.6746249999997</v>
      </c>
      <c r="F107">
        <v>0</v>
      </c>
      <c r="G107" s="1">
        <f t="shared" si="39"/>
        <v>-73113.309210937514</v>
      </c>
      <c r="H107">
        <f t="shared" si="40"/>
        <v>0</v>
      </c>
      <c r="I107" s="1">
        <f t="shared" si="41"/>
        <v>-107859465.64311118</v>
      </c>
      <c r="J107" s="1">
        <f t="shared" si="42"/>
        <v>4435638.3705742881</v>
      </c>
      <c r="K107" s="1">
        <f t="shared" si="43"/>
        <v>107859465.64311118</v>
      </c>
      <c r="L107">
        <f t="shared" si="44"/>
        <v>4435638.3705742881</v>
      </c>
      <c r="N107">
        <f t="shared" si="45"/>
        <v>0</v>
      </c>
      <c r="O107">
        <f t="shared" si="46"/>
        <v>0</v>
      </c>
      <c r="P107">
        <f t="shared" si="47"/>
        <v>9.81</v>
      </c>
      <c r="Q107">
        <v>0</v>
      </c>
      <c r="R107">
        <f t="shared" si="48"/>
        <v>-57.633750000000006</v>
      </c>
      <c r="S107">
        <f t="shared" si="49"/>
        <v>0</v>
      </c>
      <c r="T107">
        <f t="shared" si="50"/>
        <v>-85023.44573234985</v>
      </c>
      <c r="U107">
        <f t="shared" si="51"/>
        <v>4722.7207586933619</v>
      </c>
      <c r="V107">
        <f t="shared" si="52"/>
        <v>85023.44573234985</v>
      </c>
      <c r="W107">
        <f t="shared" si="53"/>
        <v>4722.7207586933619</v>
      </c>
    </row>
    <row r="108" spans="2:23" x14ac:dyDescent="0.25">
      <c r="B108" s="1">
        <v>9.25</v>
      </c>
      <c r="C108">
        <f t="shared" si="36"/>
        <v>5362.8817500000014</v>
      </c>
      <c r="D108">
        <f t="shared" si="37"/>
        <v>0</v>
      </c>
      <c r="E108">
        <f t="shared" si="38"/>
        <v>9141.2032499999987</v>
      </c>
      <c r="F108">
        <v>0</v>
      </c>
      <c r="G108" s="1">
        <f t="shared" si="39"/>
        <v>-71966.129343750028</v>
      </c>
      <c r="H108">
        <f t="shared" si="40"/>
        <v>0</v>
      </c>
      <c r="I108" s="1">
        <f t="shared" si="41"/>
        <v>-106167103.35221289</v>
      </c>
      <c r="J108" s="1">
        <f t="shared" si="42"/>
        <v>4400749.2709694412</v>
      </c>
      <c r="K108" s="1">
        <f t="shared" si="43"/>
        <v>106167103.35221289</v>
      </c>
      <c r="L108">
        <f t="shared" si="44"/>
        <v>4400749.2709694412</v>
      </c>
      <c r="N108">
        <f t="shared" si="45"/>
        <v>0</v>
      </c>
      <c r="O108">
        <f t="shared" si="46"/>
        <v>0</v>
      </c>
      <c r="P108">
        <f t="shared" si="47"/>
        <v>9.81</v>
      </c>
      <c r="Q108">
        <v>0</v>
      </c>
      <c r="R108">
        <f t="shared" si="48"/>
        <v>-56.407499999999999</v>
      </c>
      <c r="S108">
        <f t="shared" si="49"/>
        <v>0</v>
      </c>
      <c r="T108">
        <f t="shared" si="50"/>
        <v>-83214.436248682818</v>
      </c>
      <c r="U108">
        <f t="shared" si="51"/>
        <v>4722.7207586933619</v>
      </c>
      <c r="V108">
        <f t="shared" si="52"/>
        <v>83214.436248682818</v>
      </c>
      <c r="W108">
        <f t="shared" si="53"/>
        <v>4722.7207586933619</v>
      </c>
    </row>
    <row r="109" spans="2:23" x14ac:dyDescent="0.25">
      <c r="B109" s="1">
        <v>9.375</v>
      </c>
      <c r="C109">
        <f t="shared" si="36"/>
        <v>5435.3531250000005</v>
      </c>
      <c r="D109">
        <f t="shared" si="37"/>
        <v>0</v>
      </c>
      <c r="E109">
        <f t="shared" si="38"/>
        <v>9068.7318750000013</v>
      </c>
      <c r="F109">
        <v>0</v>
      </c>
      <c r="G109" s="1">
        <f t="shared" si="39"/>
        <v>-70828.008398437523</v>
      </c>
      <c r="H109">
        <f t="shared" si="40"/>
        <v>0</v>
      </c>
      <c r="I109" s="1">
        <f t="shared" si="41"/>
        <v>-104488105.11887516</v>
      </c>
      <c r="J109" s="1">
        <f t="shared" si="42"/>
        <v>4365860.1713645952</v>
      </c>
      <c r="K109" s="1">
        <f t="shared" si="43"/>
        <v>104488105.11887516</v>
      </c>
      <c r="L109">
        <f t="shared" si="44"/>
        <v>4365860.1713645952</v>
      </c>
      <c r="N109">
        <f t="shared" si="45"/>
        <v>0</v>
      </c>
      <c r="O109">
        <f t="shared" si="46"/>
        <v>0</v>
      </c>
      <c r="P109">
        <f t="shared" si="47"/>
        <v>9.81</v>
      </c>
      <c r="Q109">
        <v>0</v>
      </c>
      <c r="R109">
        <f t="shared" si="48"/>
        <v>-55.181250000000006</v>
      </c>
      <c r="S109">
        <f t="shared" si="49"/>
        <v>0</v>
      </c>
      <c r="T109">
        <f t="shared" si="50"/>
        <v>-81405.426765015814</v>
      </c>
      <c r="U109">
        <f t="shared" si="51"/>
        <v>4722.7207586933619</v>
      </c>
      <c r="V109">
        <f t="shared" si="52"/>
        <v>81405.426765015814</v>
      </c>
      <c r="W109">
        <f t="shared" si="53"/>
        <v>4722.7207586933619</v>
      </c>
    </row>
    <row r="110" spans="2:23" x14ac:dyDescent="0.25">
      <c r="B110" s="1">
        <v>9.5</v>
      </c>
      <c r="C110">
        <f t="shared" si="36"/>
        <v>5507.8245000000006</v>
      </c>
      <c r="D110">
        <f t="shared" si="37"/>
        <v>0</v>
      </c>
      <c r="E110">
        <f t="shared" si="38"/>
        <v>8996.2605000000003</v>
      </c>
      <c r="F110">
        <v>0</v>
      </c>
      <c r="G110" s="1">
        <f t="shared" si="39"/>
        <v>-69698.946375000029</v>
      </c>
      <c r="H110">
        <f t="shared" si="40"/>
        <v>0</v>
      </c>
      <c r="I110" s="1">
        <f t="shared" si="41"/>
        <v>-102822470.94309802</v>
      </c>
      <c r="J110" s="1">
        <f t="shared" si="42"/>
        <v>4330971.0717597473</v>
      </c>
      <c r="K110" s="1">
        <f t="shared" si="43"/>
        <v>102822470.94309802</v>
      </c>
      <c r="L110">
        <f t="shared" si="44"/>
        <v>4330971.0717597473</v>
      </c>
      <c r="N110">
        <f t="shared" si="45"/>
        <v>0</v>
      </c>
      <c r="O110">
        <f t="shared" si="46"/>
        <v>0</v>
      </c>
      <c r="P110">
        <f t="shared" si="47"/>
        <v>9.81</v>
      </c>
      <c r="Q110">
        <v>0</v>
      </c>
      <c r="R110">
        <f t="shared" si="48"/>
        <v>-53.954999999999998</v>
      </c>
      <c r="S110">
        <f t="shared" si="49"/>
        <v>0</v>
      </c>
      <c r="T110">
        <f t="shared" si="50"/>
        <v>-79596.417281348782</v>
      </c>
      <c r="U110">
        <f t="shared" si="51"/>
        <v>4722.7207586933619</v>
      </c>
      <c r="V110">
        <f t="shared" si="52"/>
        <v>79596.417281348782</v>
      </c>
      <c r="W110">
        <f t="shared" si="53"/>
        <v>4722.7207586933619</v>
      </c>
    </row>
    <row r="111" spans="2:23" x14ac:dyDescent="0.25">
      <c r="B111" s="1">
        <v>9.625</v>
      </c>
      <c r="C111">
        <f t="shared" si="36"/>
        <v>5580.2958749999998</v>
      </c>
      <c r="D111">
        <f t="shared" si="37"/>
        <v>0</v>
      </c>
      <c r="E111">
        <f t="shared" si="38"/>
        <v>8923.7891250000011</v>
      </c>
      <c r="F111">
        <v>0</v>
      </c>
      <c r="G111" s="1">
        <f t="shared" si="39"/>
        <v>-68578.9432734375</v>
      </c>
      <c r="H111">
        <f t="shared" si="40"/>
        <v>0</v>
      </c>
      <c r="I111" s="1">
        <f t="shared" si="41"/>
        <v>-101170200.82488146</v>
      </c>
      <c r="J111" s="1">
        <f t="shared" si="42"/>
        <v>4296081.9721549004</v>
      </c>
      <c r="K111" s="1">
        <f t="shared" si="43"/>
        <v>101170200.82488146</v>
      </c>
      <c r="L111">
        <f t="shared" si="44"/>
        <v>4296081.9721549004</v>
      </c>
      <c r="N111">
        <f t="shared" si="45"/>
        <v>0</v>
      </c>
      <c r="O111">
        <f t="shared" si="46"/>
        <v>0</v>
      </c>
      <c r="P111">
        <f t="shared" si="47"/>
        <v>9.81</v>
      </c>
      <c r="Q111">
        <v>0</v>
      </c>
      <c r="R111">
        <f t="shared" si="48"/>
        <v>-52.728750000000005</v>
      </c>
      <c r="S111">
        <f t="shared" si="49"/>
        <v>0</v>
      </c>
      <c r="T111">
        <f t="shared" si="50"/>
        <v>-77787.407797681779</v>
      </c>
      <c r="U111">
        <f t="shared" si="51"/>
        <v>4722.7207586933619</v>
      </c>
      <c r="V111">
        <f t="shared" si="52"/>
        <v>77787.407797681779</v>
      </c>
      <c r="W111">
        <f t="shared" si="53"/>
        <v>4722.7207586933619</v>
      </c>
    </row>
    <row r="112" spans="2:23" x14ac:dyDescent="0.25">
      <c r="B112" s="1">
        <v>9.75</v>
      </c>
      <c r="C112">
        <f t="shared" si="36"/>
        <v>5652.7672500000008</v>
      </c>
      <c r="D112">
        <f t="shared" si="37"/>
        <v>0</v>
      </c>
      <c r="E112">
        <f t="shared" si="38"/>
        <v>8851.3177500000002</v>
      </c>
      <c r="F112">
        <v>0</v>
      </c>
      <c r="G112" s="1">
        <f t="shared" si="39"/>
        <v>-67467.999093750012</v>
      </c>
      <c r="H112">
        <f t="shared" si="40"/>
        <v>0</v>
      </c>
      <c r="I112" s="1">
        <f t="shared" si="41"/>
        <v>-99531294.764225528</v>
      </c>
      <c r="J112" s="1">
        <f t="shared" si="42"/>
        <v>4261192.8725500526</v>
      </c>
      <c r="K112" s="1">
        <f t="shared" si="43"/>
        <v>99531294.764225528</v>
      </c>
      <c r="L112">
        <f t="shared" si="44"/>
        <v>4261192.8725500526</v>
      </c>
      <c r="N112">
        <f t="shared" si="45"/>
        <v>0</v>
      </c>
      <c r="O112">
        <f t="shared" si="46"/>
        <v>0</v>
      </c>
      <c r="P112">
        <f t="shared" si="47"/>
        <v>9.81</v>
      </c>
      <c r="Q112">
        <v>0</v>
      </c>
      <c r="R112">
        <f t="shared" si="48"/>
        <v>-51.502499999999998</v>
      </c>
      <c r="S112">
        <f t="shared" si="49"/>
        <v>0</v>
      </c>
      <c r="T112">
        <f t="shared" si="50"/>
        <v>-75978.398314014747</v>
      </c>
      <c r="U112">
        <f t="shared" si="51"/>
        <v>4722.7207586933619</v>
      </c>
      <c r="V112">
        <f t="shared" si="52"/>
        <v>75978.398314014747</v>
      </c>
      <c r="W112">
        <f t="shared" si="53"/>
        <v>4722.7207586933619</v>
      </c>
    </row>
    <row r="113" spans="2:23" x14ac:dyDescent="0.25">
      <c r="B113" s="1">
        <v>9.875</v>
      </c>
      <c r="C113">
        <f t="shared" si="36"/>
        <v>5725.2386250000009</v>
      </c>
      <c r="D113">
        <f t="shared" si="37"/>
        <v>0</v>
      </c>
      <c r="E113">
        <f t="shared" si="38"/>
        <v>8778.846375000001</v>
      </c>
      <c r="F113">
        <v>0</v>
      </c>
      <c r="G113" s="1">
        <f t="shared" si="39"/>
        <v>-66366.113835937518</v>
      </c>
      <c r="H113">
        <f t="shared" si="40"/>
        <v>0</v>
      </c>
      <c r="I113" s="1">
        <f t="shared" si="41"/>
        <v>-97905752.761130169</v>
      </c>
      <c r="J113" s="1">
        <f t="shared" si="42"/>
        <v>4226303.7729452057</v>
      </c>
      <c r="K113" s="1">
        <f t="shared" si="43"/>
        <v>97905752.761130169</v>
      </c>
      <c r="L113">
        <f t="shared" si="44"/>
        <v>4226303.7729452057</v>
      </c>
      <c r="N113">
        <f t="shared" si="45"/>
        <v>0</v>
      </c>
      <c r="O113">
        <f t="shared" si="46"/>
        <v>0</v>
      </c>
      <c r="P113">
        <f t="shared" si="47"/>
        <v>9.81</v>
      </c>
      <c r="Q113">
        <v>0</v>
      </c>
      <c r="R113">
        <f t="shared" si="48"/>
        <v>-50.276250000000005</v>
      </c>
      <c r="S113">
        <f t="shared" si="49"/>
        <v>0</v>
      </c>
      <c r="T113">
        <f t="shared" si="50"/>
        <v>-74169.388830347743</v>
      </c>
      <c r="U113">
        <f t="shared" si="51"/>
        <v>4722.7207586933619</v>
      </c>
      <c r="V113">
        <f t="shared" si="52"/>
        <v>74169.388830347743</v>
      </c>
      <c r="W113">
        <f t="shared" si="53"/>
        <v>4722.7207586933619</v>
      </c>
    </row>
    <row r="114" spans="2:23" x14ac:dyDescent="0.25">
      <c r="B114" s="1">
        <v>10</v>
      </c>
      <c r="C114">
        <f t="shared" si="36"/>
        <v>5797.71</v>
      </c>
      <c r="D114">
        <f t="shared" si="37"/>
        <v>0</v>
      </c>
      <c r="E114">
        <f t="shared" si="38"/>
        <v>8706.375</v>
      </c>
      <c r="F114">
        <v>0</v>
      </c>
      <c r="G114" s="1">
        <f t="shared" si="39"/>
        <v>-65273.28750000002</v>
      </c>
      <c r="H114">
        <f t="shared" si="40"/>
        <v>0</v>
      </c>
      <c r="I114" s="1">
        <f t="shared" si="41"/>
        <v>-96293574.815595388</v>
      </c>
      <c r="J114" s="1">
        <f t="shared" si="42"/>
        <v>4191414.6733403583</v>
      </c>
      <c r="K114" s="1">
        <f t="shared" si="43"/>
        <v>96293574.815595388</v>
      </c>
      <c r="L114">
        <f t="shared" si="44"/>
        <v>4191414.6733403583</v>
      </c>
      <c r="N114">
        <f t="shared" si="45"/>
        <v>0</v>
      </c>
      <c r="O114">
        <f t="shared" si="46"/>
        <v>0</v>
      </c>
      <c r="P114">
        <f t="shared" si="47"/>
        <v>9.81</v>
      </c>
      <c r="Q114">
        <v>0</v>
      </c>
      <c r="R114">
        <f t="shared" si="48"/>
        <v>-49.05</v>
      </c>
      <c r="S114">
        <f t="shared" si="49"/>
        <v>0</v>
      </c>
      <c r="T114">
        <f t="shared" si="50"/>
        <v>-72360.379346680696</v>
      </c>
      <c r="U114">
        <f t="shared" si="51"/>
        <v>4722.7207586933619</v>
      </c>
      <c r="V114">
        <f t="shared" si="52"/>
        <v>72360.379346680696</v>
      </c>
      <c r="W114">
        <f t="shared" si="53"/>
        <v>4722.7207586933619</v>
      </c>
    </row>
    <row r="115" spans="2:23" x14ac:dyDescent="0.25">
      <c r="B115" s="1">
        <v>10.125</v>
      </c>
      <c r="C115">
        <f t="shared" si="36"/>
        <v>5870.181375000001</v>
      </c>
      <c r="D115">
        <f t="shared" si="37"/>
        <v>0</v>
      </c>
      <c r="E115">
        <f t="shared" si="38"/>
        <v>8633.903624999999</v>
      </c>
      <c r="F115">
        <v>0</v>
      </c>
      <c r="G115" s="1">
        <f t="shared" si="39"/>
        <v>-64189.520085937533</v>
      </c>
      <c r="H115">
        <f t="shared" si="40"/>
        <v>0</v>
      </c>
      <c r="I115" s="1">
        <f t="shared" si="41"/>
        <v>-94694760.92762123</v>
      </c>
      <c r="J115" s="1">
        <f t="shared" si="42"/>
        <v>4156525.5737355109</v>
      </c>
      <c r="K115" s="1">
        <f t="shared" si="43"/>
        <v>94694760.92762123</v>
      </c>
      <c r="L115">
        <f t="shared" si="44"/>
        <v>4156525.5737355109</v>
      </c>
      <c r="N115">
        <f t="shared" si="45"/>
        <v>0</v>
      </c>
      <c r="O115">
        <f t="shared" si="46"/>
        <v>0</v>
      </c>
      <c r="P115">
        <f t="shared" si="47"/>
        <v>9.81</v>
      </c>
      <c r="Q115">
        <v>0</v>
      </c>
      <c r="R115">
        <f t="shared" si="48"/>
        <v>-47.823750000000004</v>
      </c>
      <c r="S115">
        <f t="shared" si="49"/>
        <v>0</v>
      </c>
      <c r="T115">
        <f t="shared" si="50"/>
        <v>-70551.369863013708</v>
      </c>
      <c r="U115">
        <f t="shared" si="51"/>
        <v>4722.7207586933619</v>
      </c>
      <c r="V115">
        <f t="shared" si="52"/>
        <v>70551.369863013708</v>
      </c>
      <c r="W115">
        <f t="shared" si="53"/>
        <v>4722.7207586933619</v>
      </c>
    </row>
    <row r="116" spans="2:23" x14ac:dyDescent="0.25">
      <c r="B116" s="1">
        <v>10.25</v>
      </c>
      <c r="C116">
        <f t="shared" si="36"/>
        <v>5942.6527500000002</v>
      </c>
      <c r="D116">
        <f t="shared" si="37"/>
        <v>0</v>
      </c>
      <c r="E116">
        <f t="shared" si="38"/>
        <v>8561.4322500000017</v>
      </c>
      <c r="F116">
        <v>0</v>
      </c>
      <c r="G116" s="1">
        <f t="shared" si="39"/>
        <v>-63114.811593750026</v>
      </c>
      <c r="H116">
        <f t="shared" si="40"/>
        <v>0</v>
      </c>
      <c r="I116" s="1">
        <f t="shared" si="41"/>
        <v>-93109311.097207621</v>
      </c>
      <c r="J116" s="1">
        <f t="shared" si="42"/>
        <v>4121636.4741306645</v>
      </c>
      <c r="K116" s="1">
        <f t="shared" si="43"/>
        <v>93109311.097207621</v>
      </c>
      <c r="L116">
        <f t="shared" si="44"/>
        <v>4121636.4741306645</v>
      </c>
      <c r="N116">
        <f t="shared" si="45"/>
        <v>0</v>
      </c>
      <c r="O116">
        <f t="shared" si="46"/>
        <v>0</v>
      </c>
      <c r="P116">
        <f t="shared" si="47"/>
        <v>9.81</v>
      </c>
      <c r="Q116">
        <v>0</v>
      </c>
      <c r="R116">
        <f t="shared" si="48"/>
        <v>-46.597499999999997</v>
      </c>
      <c r="S116">
        <f t="shared" si="49"/>
        <v>0</v>
      </c>
      <c r="T116">
        <f t="shared" si="50"/>
        <v>-68742.360379346675</v>
      </c>
      <c r="U116">
        <f t="shared" si="51"/>
        <v>4722.7207586933619</v>
      </c>
      <c r="V116">
        <f t="shared" si="52"/>
        <v>68742.360379346675</v>
      </c>
      <c r="W116">
        <f t="shared" si="53"/>
        <v>4722.7207586933619</v>
      </c>
    </row>
    <row r="117" spans="2:23" x14ac:dyDescent="0.25">
      <c r="B117" s="1">
        <v>10.375</v>
      </c>
      <c r="C117">
        <f t="shared" si="36"/>
        <v>6015.1241250000003</v>
      </c>
      <c r="D117">
        <f t="shared" si="37"/>
        <v>0</v>
      </c>
      <c r="E117">
        <f t="shared" si="38"/>
        <v>8488.9608750000007</v>
      </c>
      <c r="F117">
        <v>0</v>
      </c>
      <c r="G117" s="1">
        <f t="shared" si="39"/>
        <v>-62049.1620234375</v>
      </c>
      <c r="H117">
        <f t="shared" si="40"/>
        <v>0</v>
      </c>
      <c r="I117" s="1">
        <f t="shared" si="41"/>
        <v>-91537225.324354589</v>
      </c>
      <c r="J117" s="1">
        <f t="shared" si="42"/>
        <v>4086747.3745258166</v>
      </c>
      <c r="K117" s="1">
        <f t="shared" si="43"/>
        <v>91537225.324354589</v>
      </c>
      <c r="L117">
        <f t="shared" si="44"/>
        <v>4086747.3745258166</v>
      </c>
      <c r="N117">
        <f t="shared" si="45"/>
        <v>0</v>
      </c>
      <c r="O117">
        <f t="shared" si="46"/>
        <v>0</v>
      </c>
      <c r="P117">
        <f t="shared" si="47"/>
        <v>9.81</v>
      </c>
      <c r="Q117">
        <v>0</v>
      </c>
      <c r="R117">
        <f t="shared" si="48"/>
        <v>-45.371250000000003</v>
      </c>
      <c r="S117">
        <f t="shared" si="49"/>
        <v>0</v>
      </c>
      <c r="T117">
        <f t="shared" si="50"/>
        <v>-66933.350895679672</v>
      </c>
      <c r="U117">
        <f t="shared" si="51"/>
        <v>4722.7207586933619</v>
      </c>
      <c r="V117">
        <f t="shared" si="52"/>
        <v>66933.350895679672</v>
      </c>
      <c r="W117">
        <f t="shared" si="53"/>
        <v>4722.7207586933619</v>
      </c>
    </row>
    <row r="118" spans="2:23" x14ac:dyDescent="0.25">
      <c r="B118" s="1">
        <v>10.5</v>
      </c>
      <c r="C118">
        <f t="shared" si="36"/>
        <v>6087.5955000000013</v>
      </c>
      <c r="D118">
        <f t="shared" si="37"/>
        <v>0</v>
      </c>
      <c r="E118">
        <f t="shared" si="38"/>
        <v>8416.4894999999997</v>
      </c>
      <c r="F118">
        <v>0</v>
      </c>
      <c r="G118" s="1">
        <f t="shared" si="39"/>
        <v>-60992.571375000014</v>
      </c>
      <c r="H118">
        <f t="shared" si="40"/>
        <v>0</v>
      </c>
      <c r="I118" s="1">
        <f t="shared" si="41"/>
        <v>-89978503.609062195</v>
      </c>
      <c r="J118" s="1">
        <f t="shared" si="42"/>
        <v>4051858.2749209693</v>
      </c>
      <c r="K118" s="1">
        <f t="shared" si="43"/>
        <v>89978503.609062195</v>
      </c>
      <c r="L118">
        <f t="shared" si="44"/>
        <v>4051858.2749209693</v>
      </c>
      <c r="N118">
        <f t="shared" si="45"/>
        <v>0</v>
      </c>
      <c r="O118">
        <f t="shared" si="46"/>
        <v>0</v>
      </c>
      <c r="P118">
        <f t="shared" si="47"/>
        <v>9.81</v>
      </c>
      <c r="Q118">
        <v>0</v>
      </c>
      <c r="R118">
        <f t="shared" si="48"/>
        <v>-44.144999999999996</v>
      </c>
      <c r="S118">
        <f t="shared" si="49"/>
        <v>0</v>
      </c>
      <c r="T118">
        <f t="shared" si="50"/>
        <v>-65124.34141201264</v>
      </c>
      <c r="U118">
        <f t="shared" si="51"/>
        <v>4722.7207586933619</v>
      </c>
      <c r="V118">
        <f t="shared" si="52"/>
        <v>65124.34141201264</v>
      </c>
      <c r="W118">
        <f t="shared" si="53"/>
        <v>4722.7207586933619</v>
      </c>
    </row>
    <row r="119" spans="2:23" x14ac:dyDescent="0.25">
      <c r="B119" s="1">
        <v>10.625</v>
      </c>
      <c r="C119">
        <f t="shared" si="36"/>
        <v>6160.0668750000004</v>
      </c>
      <c r="D119">
        <f t="shared" si="37"/>
        <v>0</v>
      </c>
      <c r="E119">
        <f t="shared" si="38"/>
        <v>8344.0181250000005</v>
      </c>
      <c r="F119">
        <v>0</v>
      </c>
      <c r="G119" s="1">
        <f t="shared" si="39"/>
        <v>-59945.039648437509</v>
      </c>
      <c r="H119">
        <f t="shared" si="40"/>
        <v>0</v>
      </c>
      <c r="I119" s="1">
        <f t="shared" si="41"/>
        <v>-88433145.951330364</v>
      </c>
      <c r="J119" s="1">
        <f t="shared" si="42"/>
        <v>4016969.1753161228</v>
      </c>
      <c r="K119" s="1">
        <f t="shared" si="43"/>
        <v>88433145.951330364</v>
      </c>
      <c r="L119">
        <f t="shared" si="44"/>
        <v>4016969.1753161228</v>
      </c>
      <c r="N119">
        <f t="shared" si="45"/>
        <v>0</v>
      </c>
      <c r="O119">
        <f t="shared" si="46"/>
        <v>0</v>
      </c>
      <c r="P119">
        <f t="shared" si="47"/>
        <v>9.81</v>
      </c>
      <c r="Q119">
        <v>0</v>
      </c>
      <c r="R119">
        <f t="shared" si="48"/>
        <v>-42.918750000000003</v>
      </c>
      <c r="S119">
        <f t="shared" si="49"/>
        <v>0</v>
      </c>
      <c r="T119">
        <f t="shared" si="50"/>
        <v>-63315.331928345629</v>
      </c>
      <c r="U119">
        <f t="shared" si="51"/>
        <v>4722.7207586933619</v>
      </c>
      <c r="V119">
        <f t="shared" si="52"/>
        <v>63315.331928345629</v>
      </c>
      <c r="W119">
        <f t="shared" si="53"/>
        <v>4722.7207586933619</v>
      </c>
    </row>
    <row r="120" spans="2:23" x14ac:dyDescent="0.25">
      <c r="B120" s="1">
        <v>10.75</v>
      </c>
      <c r="C120">
        <f t="shared" si="36"/>
        <v>6232.5382500000005</v>
      </c>
      <c r="D120">
        <f t="shared" si="37"/>
        <v>0</v>
      </c>
      <c r="E120">
        <f t="shared" si="38"/>
        <v>8271.5467500000013</v>
      </c>
      <c r="F120">
        <v>0</v>
      </c>
      <c r="G120" s="1">
        <f t="shared" si="39"/>
        <v>-58906.566843750014</v>
      </c>
      <c r="H120">
        <f t="shared" si="40"/>
        <v>0</v>
      </c>
      <c r="I120" s="1">
        <f t="shared" si="41"/>
        <v>-86901152.35115914</v>
      </c>
      <c r="J120" s="1">
        <f t="shared" si="42"/>
        <v>3982080.0757112755</v>
      </c>
      <c r="K120" s="1">
        <f t="shared" si="43"/>
        <v>86901152.35115914</v>
      </c>
      <c r="L120">
        <f t="shared" si="44"/>
        <v>3982080.0757112755</v>
      </c>
      <c r="N120">
        <f t="shared" si="45"/>
        <v>0</v>
      </c>
      <c r="O120">
        <f t="shared" si="46"/>
        <v>0</v>
      </c>
      <c r="P120">
        <f t="shared" si="47"/>
        <v>9.81</v>
      </c>
      <c r="Q120">
        <v>0</v>
      </c>
      <c r="R120">
        <f t="shared" si="48"/>
        <v>-41.692499999999995</v>
      </c>
      <c r="S120">
        <f t="shared" si="49"/>
        <v>0</v>
      </c>
      <c r="T120">
        <f t="shared" si="50"/>
        <v>-61506.322444678597</v>
      </c>
      <c r="U120">
        <f t="shared" si="51"/>
        <v>4722.7207586933619</v>
      </c>
      <c r="V120">
        <f t="shared" si="52"/>
        <v>61506.322444678597</v>
      </c>
      <c r="W120">
        <f t="shared" si="53"/>
        <v>4722.7207586933619</v>
      </c>
    </row>
    <row r="121" spans="2:23" x14ac:dyDescent="0.25">
      <c r="B121" s="1">
        <v>10.875</v>
      </c>
      <c r="C121">
        <f t="shared" si="36"/>
        <v>6305.0096249999997</v>
      </c>
      <c r="D121">
        <f t="shared" si="37"/>
        <v>0</v>
      </c>
      <c r="E121">
        <f t="shared" si="38"/>
        <v>8199.0753750000003</v>
      </c>
      <c r="F121">
        <v>0</v>
      </c>
      <c r="G121" s="1">
        <f t="shared" si="39"/>
        <v>-57877.152960937528</v>
      </c>
      <c r="H121">
        <f t="shared" si="40"/>
        <v>0</v>
      </c>
      <c r="I121" s="1">
        <f t="shared" si="41"/>
        <v>-85382522.80854851</v>
      </c>
      <c r="J121" s="1">
        <f t="shared" si="42"/>
        <v>3947190.9761064276</v>
      </c>
      <c r="K121" s="1">
        <f t="shared" si="43"/>
        <v>85382522.80854851</v>
      </c>
      <c r="L121">
        <f t="shared" si="44"/>
        <v>3947190.9761064276</v>
      </c>
      <c r="N121">
        <f t="shared" si="45"/>
        <v>0</v>
      </c>
      <c r="O121">
        <f t="shared" si="46"/>
        <v>0</v>
      </c>
      <c r="P121">
        <f t="shared" si="47"/>
        <v>9.81</v>
      </c>
      <c r="Q121">
        <v>0</v>
      </c>
      <c r="R121">
        <f t="shared" si="48"/>
        <v>-40.466250000000002</v>
      </c>
      <c r="S121">
        <f t="shared" si="49"/>
        <v>0</v>
      </c>
      <c r="T121">
        <f t="shared" si="50"/>
        <v>-59697.312961011594</v>
      </c>
      <c r="U121">
        <f t="shared" si="51"/>
        <v>4722.7207586933619</v>
      </c>
      <c r="V121">
        <f t="shared" si="52"/>
        <v>59697.312961011594</v>
      </c>
      <c r="W121">
        <f t="shared" si="53"/>
        <v>4722.7207586933619</v>
      </c>
    </row>
    <row r="122" spans="2:23" x14ac:dyDescent="0.25">
      <c r="B122" s="1">
        <v>11</v>
      </c>
      <c r="C122">
        <f t="shared" si="36"/>
        <v>6377.4810000000007</v>
      </c>
      <c r="D122">
        <f t="shared" si="37"/>
        <v>0</v>
      </c>
      <c r="E122">
        <f t="shared" si="38"/>
        <v>8126.6040000000003</v>
      </c>
      <c r="F122">
        <v>0</v>
      </c>
      <c r="G122" s="1">
        <f t="shared" si="39"/>
        <v>-56856.798000000039</v>
      </c>
      <c r="H122">
        <f t="shared" si="40"/>
        <v>0</v>
      </c>
      <c r="I122" s="1">
        <f t="shared" si="41"/>
        <v>-83877257.323498473</v>
      </c>
      <c r="J122" s="1">
        <f t="shared" si="42"/>
        <v>3912301.8765015802</v>
      </c>
      <c r="K122" s="1">
        <f t="shared" si="43"/>
        <v>83877257.323498473</v>
      </c>
      <c r="L122">
        <f t="shared" si="44"/>
        <v>3912301.8765015802</v>
      </c>
      <c r="N122">
        <f t="shared" si="45"/>
        <v>0</v>
      </c>
      <c r="O122">
        <f t="shared" si="46"/>
        <v>0</v>
      </c>
      <c r="P122">
        <f t="shared" si="47"/>
        <v>9.81</v>
      </c>
      <c r="Q122">
        <v>0</v>
      </c>
      <c r="R122">
        <f t="shared" si="48"/>
        <v>-39.239999999999995</v>
      </c>
      <c r="S122">
        <f t="shared" si="49"/>
        <v>0</v>
      </c>
      <c r="T122">
        <f t="shared" si="50"/>
        <v>-57888.303477344569</v>
      </c>
      <c r="U122">
        <f t="shared" si="51"/>
        <v>4722.7207586933619</v>
      </c>
      <c r="V122">
        <f t="shared" si="52"/>
        <v>57888.303477344569</v>
      </c>
      <c r="W122">
        <f t="shared" si="53"/>
        <v>4722.7207586933619</v>
      </c>
    </row>
    <row r="123" spans="2:23" x14ac:dyDescent="0.25">
      <c r="B123" s="1">
        <v>11.125</v>
      </c>
      <c r="C123">
        <f t="shared" si="36"/>
        <v>6449.9523750000008</v>
      </c>
      <c r="D123">
        <f t="shared" si="37"/>
        <v>0</v>
      </c>
      <c r="E123">
        <f t="shared" si="38"/>
        <v>8054.1326250000002</v>
      </c>
      <c r="F123">
        <v>0</v>
      </c>
      <c r="G123" s="1">
        <f t="shared" si="39"/>
        <v>-55845.501960937516</v>
      </c>
      <c r="H123">
        <f t="shared" si="40"/>
        <v>0</v>
      </c>
      <c r="I123" s="1">
        <f t="shared" si="41"/>
        <v>-82385355.896008983</v>
      </c>
      <c r="J123" s="1">
        <f t="shared" si="42"/>
        <v>3877412.7768967338</v>
      </c>
      <c r="K123" s="1">
        <f t="shared" si="43"/>
        <v>82385355.896008983</v>
      </c>
      <c r="L123">
        <f t="shared" si="44"/>
        <v>3877412.7768967338</v>
      </c>
      <c r="N123">
        <f t="shared" si="45"/>
        <v>0</v>
      </c>
      <c r="O123">
        <f t="shared" si="46"/>
        <v>0</v>
      </c>
      <c r="P123">
        <f t="shared" si="47"/>
        <v>9.81</v>
      </c>
      <c r="Q123">
        <v>0</v>
      </c>
      <c r="R123">
        <f t="shared" si="48"/>
        <v>-38.013750000000002</v>
      </c>
      <c r="S123">
        <f t="shared" si="49"/>
        <v>0</v>
      </c>
      <c r="T123">
        <f t="shared" si="50"/>
        <v>-56079.293993677558</v>
      </c>
      <c r="U123">
        <f t="shared" si="51"/>
        <v>4722.7207586933619</v>
      </c>
      <c r="V123">
        <f t="shared" si="52"/>
        <v>56079.293993677558</v>
      </c>
      <c r="W123">
        <f t="shared" si="53"/>
        <v>4722.7207586933619</v>
      </c>
    </row>
    <row r="124" spans="2:23" x14ac:dyDescent="0.25">
      <c r="B124" s="1">
        <v>11.25</v>
      </c>
      <c r="C124">
        <f t="shared" si="36"/>
        <v>6522.4237499999999</v>
      </c>
      <c r="D124">
        <f t="shared" si="37"/>
        <v>0</v>
      </c>
      <c r="E124">
        <f t="shared" si="38"/>
        <v>7981.661250000001</v>
      </c>
      <c r="F124">
        <v>0</v>
      </c>
      <c r="G124" s="1">
        <f t="shared" si="39"/>
        <v>-54843.264843750003</v>
      </c>
      <c r="H124">
        <f t="shared" si="40"/>
        <v>0</v>
      </c>
      <c r="I124" s="1">
        <f t="shared" si="41"/>
        <v>-80906818.526080087</v>
      </c>
      <c r="J124" s="1">
        <f t="shared" si="42"/>
        <v>3842523.6772918869</v>
      </c>
      <c r="K124" s="1">
        <f t="shared" si="43"/>
        <v>80906818.526080087</v>
      </c>
      <c r="L124">
        <f t="shared" si="44"/>
        <v>3842523.6772918869</v>
      </c>
      <c r="N124">
        <f t="shared" si="45"/>
        <v>0</v>
      </c>
      <c r="O124">
        <f t="shared" si="46"/>
        <v>0</v>
      </c>
      <c r="P124">
        <f t="shared" si="47"/>
        <v>9.81</v>
      </c>
      <c r="Q124">
        <v>0</v>
      </c>
      <c r="R124">
        <f t="shared" si="48"/>
        <v>-36.787499999999994</v>
      </c>
      <c r="S124">
        <f t="shared" si="49"/>
        <v>0</v>
      </c>
      <c r="T124">
        <f t="shared" si="50"/>
        <v>-54270.284510010533</v>
      </c>
      <c r="U124">
        <f t="shared" si="51"/>
        <v>4722.7207586933619</v>
      </c>
      <c r="V124">
        <f t="shared" si="52"/>
        <v>54270.284510010533</v>
      </c>
      <c r="W124">
        <f t="shared" si="53"/>
        <v>4722.7207586933619</v>
      </c>
    </row>
    <row r="125" spans="2:23" x14ac:dyDescent="0.25">
      <c r="B125" s="1">
        <v>11.375</v>
      </c>
      <c r="C125">
        <f t="shared" si="36"/>
        <v>6594.8951250000009</v>
      </c>
      <c r="D125">
        <f t="shared" si="37"/>
        <v>0</v>
      </c>
      <c r="E125">
        <f t="shared" si="38"/>
        <v>7909.189875</v>
      </c>
      <c r="F125">
        <v>0</v>
      </c>
      <c r="G125" s="1">
        <f t="shared" si="39"/>
        <v>-53850.086648437515</v>
      </c>
      <c r="H125">
        <f t="shared" si="40"/>
        <v>0</v>
      </c>
      <c r="I125" s="1">
        <f t="shared" si="41"/>
        <v>-79441645.213711813</v>
      </c>
      <c r="J125" s="1">
        <f t="shared" si="42"/>
        <v>3807634.5776870395</v>
      </c>
      <c r="K125" s="1">
        <f t="shared" si="43"/>
        <v>79441645.213711813</v>
      </c>
      <c r="L125">
        <f t="shared" si="44"/>
        <v>3807634.5776870395</v>
      </c>
      <c r="N125">
        <f t="shared" si="45"/>
        <v>0</v>
      </c>
      <c r="O125">
        <f t="shared" si="46"/>
        <v>0</v>
      </c>
      <c r="P125">
        <f t="shared" si="47"/>
        <v>9.81</v>
      </c>
      <c r="Q125">
        <v>0</v>
      </c>
      <c r="R125">
        <f t="shared" si="48"/>
        <v>-35.561250000000001</v>
      </c>
      <c r="S125">
        <f t="shared" si="49"/>
        <v>0</v>
      </c>
      <c r="T125">
        <f t="shared" si="50"/>
        <v>-52461.275026343515</v>
      </c>
      <c r="U125">
        <f t="shared" si="51"/>
        <v>4722.7207586933619</v>
      </c>
      <c r="V125">
        <f t="shared" si="52"/>
        <v>52461.275026343515</v>
      </c>
      <c r="W125">
        <f t="shared" si="53"/>
        <v>4722.7207586933619</v>
      </c>
    </row>
    <row r="126" spans="2:23" x14ac:dyDescent="0.25">
      <c r="B126" s="1">
        <v>11.5</v>
      </c>
      <c r="C126">
        <f t="shared" si="36"/>
        <v>6667.3665000000001</v>
      </c>
      <c r="D126">
        <f t="shared" si="37"/>
        <v>0</v>
      </c>
      <c r="E126">
        <f t="shared" si="38"/>
        <v>7836.7185000000009</v>
      </c>
      <c r="F126">
        <v>0</v>
      </c>
      <c r="G126" s="1">
        <f t="shared" si="39"/>
        <v>-52865.967375000007</v>
      </c>
      <c r="H126">
        <f t="shared" si="40"/>
        <v>0</v>
      </c>
      <c r="I126" s="1">
        <f t="shared" si="41"/>
        <v>-77989835.958904117</v>
      </c>
      <c r="J126" s="1">
        <f t="shared" si="42"/>
        <v>3772745.4780821921</v>
      </c>
      <c r="K126" s="1">
        <f t="shared" si="43"/>
        <v>77989835.958904117</v>
      </c>
      <c r="L126">
        <f t="shared" si="44"/>
        <v>3772745.4780821921</v>
      </c>
      <c r="N126">
        <f t="shared" si="45"/>
        <v>0</v>
      </c>
      <c r="O126">
        <f t="shared" si="46"/>
        <v>0</v>
      </c>
      <c r="P126">
        <f t="shared" si="47"/>
        <v>9.81</v>
      </c>
      <c r="Q126">
        <v>0</v>
      </c>
      <c r="R126">
        <f t="shared" si="48"/>
        <v>-34.334999999999994</v>
      </c>
      <c r="S126">
        <f t="shared" si="49"/>
        <v>0</v>
      </c>
      <c r="T126">
        <f t="shared" si="50"/>
        <v>-50652.26554267649</v>
      </c>
      <c r="U126">
        <f t="shared" si="51"/>
        <v>4722.7207586933619</v>
      </c>
      <c r="V126">
        <f t="shared" si="52"/>
        <v>50652.26554267649</v>
      </c>
      <c r="W126">
        <f t="shared" si="53"/>
        <v>4722.7207586933619</v>
      </c>
    </row>
    <row r="127" spans="2:23" x14ac:dyDescent="0.25">
      <c r="B127" s="1">
        <v>11.625</v>
      </c>
      <c r="C127">
        <f t="shared" si="36"/>
        <v>6739.8378750000002</v>
      </c>
      <c r="D127">
        <f t="shared" si="37"/>
        <v>0</v>
      </c>
      <c r="E127">
        <f t="shared" si="38"/>
        <v>7764.2471250000008</v>
      </c>
      <c r="F127">
        <v>0</v>
      </c>
      <c r="G127" s="1">
        <f t="shared" si="39"/>
        <v>-51890.907023437525</v>
      </c>
      <c r="H127">
        <f t="shared" si="40"/>
        <v>0</v>
      </c>
      <c r="I127" s="1">
        <f t="shared" si="41"/>
        <v>-76551390.761657044</v>
      </c>
      <c r="J127" s="1">
        <f t="shared" si="42"/>
        <v>3737856.3784773448</v>
      </c>
      <c r="K127" s="1">
        <f t="shared" si="43"/>
        <v>76551390.761657044</v>
      </c>
      <c r="L127">
        <f t="shared" si="44"/>
        <v>3737856.3784773448</v>
      </c>
      <c r="N127">
        <f t="shared" si="45"/>
        <v>0</v>
      </c>
      <c r="O127">
        <f t="shared" si="46"/>
        <v>0</v>
      </c>
      <c r="P127">
        <f t="shared" si="47"/>
        <v>9.81</v>
      </c>
      <c r="Q127">
        <v>0</v>
      </c>
      <c r="R127">
        <f t="shared" si="48"/>
        <v>-33.108750000000001</v>
      </c>
      <c r="S127">
        <f t="shared" si="49"/>
        <v>0</v>
      </c>
      <c r="T127">
        <f t="shared" si="50"/>
        <v>-48843.256059009487</v>
      </c>
      <c r="U127">
        <f t="shared" si="51"/>
        <v>4722.7207586933619</v>
      </c>
      <c r="V127">
        <f t="shared" si="52"/>
        <v>48843.256059009487</v>
      </c>
      <c r="W127">
        <f t="shared" si="53"/>
        <v>4722.7207586933619</v>
      </c>
    </row>
    <row r="128" spans="2:23" x14ac:dyDescent="0.25">
      <c r="B128" s="1">
        <v>11.75</v>
      </c>
      <c r="C128">
        <f t="shared" si="36"/>
        <v>6812.3092500000012</v>
      </c>
      <c r="D128">
        <f t="shared" si="37"/>
        <v>0</v>
      </c>
      <c r="E128">
        <f t="shared" si="38"/>
        <v>7691.7757499999998</v>
      </c>
      <c r="F128">
        <v>0</v>
      </c>
      <c r="G128" s="1">
        <f t="shared" si="39"/>
        <v>-50924.905593750038</v>
      </c>
      <c r="H128">
        <f t="shared" si="40"/>
        <v>0</v>
      </c>
      <c r="I128" s="1">
        <f t="shared" si="41"/>
        <v>-75126309.621970549</v>
      </c>
      <c r="J128" s="1">
        <f t="shared" si="42"/>
        <v>3702967.2788724974</v>
      </c>
      <c r="K128" s="1">
        <f t="shared" si="43"/>
        <v>75126309.621970549</v>
      </c>
      <c r="L128">
        <f t="shared" si="44"/>
        <v>3702967.2788724974</v>
      </c>
      <c r="N128">
        <f t="shared" si="45"/>
        <v>0</v>
      </c>
      <c r="O128">
        <f t="shared" si="46"/>
        <v>0</v>
      </c>
      <c r="P128">
        <f t="shared" si="47"/>
        <v>9.81</v>
      </c>
      <c r="Q128">
        <v>0</v>
      </c>
      <c r="R128">
        <f t="shared" si="48"/>
        <v>-31.882499999999993</v>
      </c>
      <c r="S128">
        <f t="shared" si="49"/>
        <v>0</v>
      </c>
      <c r="T128">
        <f t="shared" si="50"/>
        <v>-47034.246575342462</v>
      </c>
      <c r="U128">
        <f t="shared" si="51"/>
        <v>4722.7207586933619</v>
      </c>
      <c r="V128">
        <f t="shared" si="52"/>
        <v>47034.246575342462</v>
      </c>
      <c r="W128">
        <f t="shared" si="53"/>
        <v>4722.7207586933619</v>
      </c>
    </row>
    <row r="129" spans="2:23" x14ac:dyDescent="0.25">
      <c r="B129" s="1">
        <v>11.875</v>
      </c>
      <c r="C129">
        <f t="shared" si="36"/>
        <v>6884.7806250000003</v>
      </c>
      <c r="D129">
        <f t="shared" si="37"/>
        <v>0</v>
      </c>
      <c r="E129">
        <f t="shared" si="38"/>
        <v>7619.3043750000006</v>
      </c>
      <c r="F129">
        <v>0</v>
      </c>
      <c r="G129" s="1">
        <f t="shared" si="39"/>
        <v>-49967.963085937488</v>
      </c>
      <c r="H129">
        <f t="shared" si="40"/>
        <v>0</v>
      </c>
      <c r="I129" s="1">
        <f t="shared" si="41"/>
        <v>-73714592.539844558</v>
      </c>
      <c r="J129" s="1">
        <f t="shared" si="42"/>
        <v>3668078.1792676505</v>
      </c>
      <c r="K129" s="1">
        <f t="shared" si="43"/>
        <v>73714592.539844558</v>
      </c>
      <c r="L129">
        <f t="shared" si="44"/>
        <v>3668078.1792676505</v>
      </c>
      <c r="N129">
        <f t="shared" si="45"/>
        <v>0</v>
      </c>
      <c r="O129">
        <f t="shared" si="46"/>
        <v>0</v>
      </c>
      <c r="P129">
        <f t="shared" si="47"/>
        <v>9.81</v>
      </c>
      <c r="Q129">
        <v>0</v>
      </c>
      <c r="R129">
        <f t="shared" si="48"/>
        <v>-30.65625</v>
      </c>
      <c r="S129">
        <f t="shared" si="49"/>
        <v>0</v>
      </c>
      <c r="T129">
        <f t="shared" si="50"/>
        <v>-45225.237091675444</v>
      </c>
      <c r="U129">
        <f t="shared" si="51"/>
        <v>4722.7207586933619</v>
      </c>
      <c r="V129">
        <f t="shared" si="52"/>
        <v>45225.237091675444</v>
      </c>
      <c r="W129">
        <f t="shared" si="53"/>
        <v>4722.7207586933619</v>
      </c>
    </row>
    <row r="130" spans="2:23" x14ac:dyDescent="0.25">
      <c r="B130" s="1">
        <v>12</v>
      </c>
      <c r="C130">
        <f t="shared" si="36"/>
        <v>6957.2520000000004</v>
      </c>
      <c r="D130">
        <f t="shared" si="37"/>
        <v>0</v>
      </c>
      <c r="E130">
        <f t="shared" si="38"/>
        <v>7546.8330000000005</v>
      </c>
      <c r="F130">
        <v>0</v>
      </c>
      <c r="G130" s="1">
        <f t="shared" si="39"/>
        <v>-49020.079499999993</v>
      </c>
      <c r="H130">
        <f t="shared" si="40"/>
        <v>0</v>
      </c>
      <c r="I130" s="1">
        <f t="shared" si="41"/>
        <v>-72316239.515279233</v>
      </c>
      <c r="J130" s="1">
        <f t="shared" si="42"/>
        <v>3633189.0796628031</v>
      </c>
      <c r="K130" s="1">
        <f t="shared" si="43"/>
        <v>72316239.515279233</v>
      </c>
      <c r="L130">
        <f t="shared" si="44"/>
        <v>3633189.0796628031</v>
      </c>
      <c r="N130">
        <f t="shared" si="45"/>
        <v>0</v>
      </c>
      <c r="O130">
        <f t="shared" si="46"/>
        <v>0</v>
      </c>
      <c r="P130">
        <f t="shared" si="47"/>
        <v>9.81</v>
      </c>
      <c r="Q130">
        <v>0</v>
      </c>
      <c r="R130">
        <f t="shared" si="48"/>
        <v>-29.430000000000007</v>
      </c>
      <c r="S130">
        <f t="shared" si="49"/>
        <v>0</v>
      </c>
      <c r="T130">
        <f t="shared" si="50"/>
        <v>-43416.227608008441</v>
      </c>
      <c r="U130">
        <f t="shared" si="51"/>
        <v>4722.7207586933619</v>
      </c>
      <c r="V130">
        <f t="shared" si="52"/>
        <v>43416.227608008441</v>
      </c>
      <c r="W130">
        <f t="shared" si="53"/>
        <v>4722.7207586933619</v>
      </c>
    </row>
    <row r="131" spans="2:23" x14ac:dyDescent="0.25">
      <c r="B131" s="1">
        <v>12.125</v>
      </c>
      <c r="C131">
        <f t="shared" si="36"/>
        <v>7029.7233750000005</v>
      </c>
      <c r="D131">
        <f t="shared" si="37"/>
        <v>0</v>
      </c>
      <c r="E131">
        <f t="shared" si="38"/>
        <v>7474.3616250000005</v>
      </c>
      <c r="F131">
        <v>0</v>
      </c>
      <c r="G131" s="1">
        <f t="shared" si="39"/>
        <v>-48081.254835937521</v>
      </c>
      <c r="H131">
        <f t="shared" si="40"/>
        <v>0</v>
      </c>
      <c r="I131" s="1">
        <f t="shared" si="41"/>
        <v>-70931250.548274532</v>
      </c>
      <c r="J131" s="1">
        <f t="shared" si="42"/>
        <v>3598299.9800579557</v>
      </c>
      <c r="K131" s="1">
        <f t="shared" si="43"/>
        <v>70931250.548274532</v>
      </c>
      <c r="L131">
        <f t="shared" si="44"/>
        <v>3598299.9800579557</v>
      </c>
      <c r="N131">
        <f t="shared" si="45"/>
        <v>0</v>
      </c>
      <c r="O131">
        <f t="shared" si="46"/>
        <v>0</v>
      </c>
      <c r="P131">
        <f t="shared" si="47"/>
        <v>9.81</v>
      </c>
      <c r="Q131">
        <v>0</v>
      </c>
      <c r="R131">
        <f t="shared" si="48"/>
        <v>-28.203749999999999</v>
      </c>
      <c r="S131">
        <f t="shared" si="49"/>
        <v>0</v>
      </c>
      <c r="T131">
        <f t="shared" si="50"/>
        <v>-41607.218124341409</v>
      </c>
      <c r="U131">
        <f t="shared" si="51"/>
        <v>4722.7207586933619</v>
      </c>
      <c r="V131">
        <f t="shared" si="52"/>
        <v>41607.218124341409</v>
      </c>
      <c r="W131">
        <f t="shared" si="53"/>
        <v>4722.7207586933619</v>
      </c>
    </row>
    <row r="132" spans="2:23" x14ac:dyDescent="0.25">
      <c r="B132" s="1">
        <v>12.25</v>
      </c>
      <c r="C132">
        <f t="shared" si="36"/>
        <v>7102.1947500000006</v>
      </c>
      <c r="D132">
        <f t="shared" si="37"/>
        <v>0</v>
      </c>
      <c r="E132">
        <f t="shared" si="38"/>
        <v>7401.8902500000004</v>
      </c>
      <c r="F132">
        <v>0</v>
      </c>
      <c r="G132" s="1">
        <f t="shared" si="39"/>
        <v>-47151.489093750017</v>
      </c>
      <c r="H132">
        <f t="shared" si="40"/>
        <v>0</v>
      </c>
      <c r="I132" s="1">
        <f t="shared" si="41"/>
        <v>-69559625.638830379</v>
      </c>
      <c r="J132" s="1">
        <f t="shared" si="42"/>
        <v>3563410.8804531088</v>
      </c>
      <c r="K132" s="1">
        <f t="shared" si="43"/>
        <v>69559625.638830379</v>
      </c>
      <c r="L132">
        <f t="shared" si="44"/>
        <v>3563410.8804531088</v>
      </c>
      <c r="N132">
        <f t="shared" si="45"/>
        <v>0</v>
      </c>
      <c r="O132">
        <f t="shared" si="46"/>
        <v>0</v>
      </c>
      <c r="P132">
        <f t="shared" si="47"/>
        <v>9.81</v>
      </c>
      <c r="Q132">
        <v>0</v>
      </c>
      <c r="R132">
        <f t="shared" si="48"/>
        <v>-26.977500000000006</v>
      </c>
      <c r="S132">
        <f t="shared" si="49"/>
        <v>0</v>
      </c>
      <c r="T132">
        <f t="shared" si="50"/>
        <v>-39798.208640674406</v>
      </c>
      <c r="U132">
        <f t="shared" si="51"/>
        <v>4722.7207586933619</v>
      </c>
      <c r="V132">
        <f t="shared" si="52"/>
        <v>39798.208640674406</v>
      </c>
      <c r="W132">
        <f t="shared" si="53"/>
        <v>4722.7207586933619</v>
      </c>
    </row>
    <row r="133" spans="2:23" x14ac:dyDescent="0.25">
      <c r="B133" s="1">
        <v>12.375</v>
      </c>
      <c r="C133">
        <f t="shared" si="36"/>
        <v>7174.6661250000006</v>
      </c>
      <c r="D133">
        <f t="shared" si="37"/>
        <v>0</v>
      </c>
      <c r="E133">
        <f t="shared" si="38"/>
        <v>7329.4188750000003</v>
      </c>
      <c r="F133">
        <v>0</v>
      </c>
      <c r="G133" s="1">
        <f t="shared" si="39"/>
        <v>-46230.782273437537</v>
      </c>
      <c r="H133">
        <f t="shared" si="40"/>
        <v>0</v>
      </c>
      <c r="I133" s="1">
        <f t="shared" si="41"/>
        <v>-68201364.786946833</v>
      </c>
      <c r="J133" s="1">
        <f t="shared" si="42"/>
        <v>3528521.7808482614</v>
      </c>
      <c r="K133" s="1">
        <f t="shared" si="43"/>
        <v>68201364.786946833</v>
      </c>
      <c r="L133">
        <f t="shared" si="44"/>
        <v>3528521.7808482614</v>
      </c>
      <c r="N133">
        <f t="shared" si="45"/>
        <v>0</v>
      </c>
      <c r="O133">
        <f t="shared" si="46"/>
        <v>0</v>
      </c>
      <c r="P133">
        <f t="shared" si="47"/>
        <v>9.81</v>
      </c>
      <c r="Q133">
        <v>0</v>
      </c>
      <c r="R133">
        <f t="shared" si="48"/>
        <v>-25.751249999999999</v>
      </c>
      <c r="S133">
        <f t="shared" si="49"/>
        <v>0</v>
      </c>
      <c r="T133">
        <f t="shared" si="50"/>
        <v>-37989.199157007373</v>
      </c>
      <c r="U133">
        <f t="shared" si="51"/>
        <v>4722.7207586933619</v>
      </c>
      <c r="V133">
        <f t="shared" si="52"/>
        <v>37989.199157007373</v>
      </c>
      <c r="W133">
        <f t="shared" si="53"/>
        <v>4722.7207586933619</v>
      </c>
    </row>
    <row r="134" spans="2:23" x14ac:dyDescent="0.25">
      <c r="B134" s="1">
        <v>12.5</v>
      </c>
      <c r="C134">
        <f t="shared" si="36"/>
        <v>7247.1375000000007</v>
      </c>
      <c r="D134">
        <f t="shared" si="37"/>
        <v>0</v>
      </c>
      <c r="E134">
        <f t="shared" si="38"/>
        <v>7256.9475000000002</v>
      </c>
      <c r="F134">
        <v>0</v>
      </c>
      <c r="G134" s="1">
        <f t="shared" si="39"/>
        <v>-45319.134375000023</v>
      </c>
      <c r="H134">
        <f t="shared" si="40"/>
        <v>0</v>
      </c>
      <c r="I134" s="1">
        <f t="shared" si="41"/>
        <v>-66856467.992623858</v>
      </c>
      <c r="J134" s="1">
        <f t="shared" si="42"/>
        <v>3493632.6812434141</v>
      </c>
      <c r="K134" s="1">
        <f t="shared" si="43"/>
        <v>66856467.992623858</v>
      </c>
      <c r="L134">
        <f t="shared" si="44"/>
        <v>3493632.6812434141</v>
      </c>
      <c r="N134">
        <f t="shared" si="45"/>
        <v>0</v>
      </c>
      <c r="O134">
        <f t="shared" si="46"/>
        <v>0</v>
      </c>
      <c r="P134">
        <f t="shared" si="47"/>
        <v>9.81</v>
      </c>
      <c r="Q134">
        <v>0</v>
      </c>
      <c r="R134">
        <f t="shared" si="48"/>
        <v>-24.525000000000006</v>
      </c>
      <c r="S134">
        <f t="shared" si="49"/>
        <v>0</v>
      </c>
      <c r="T134">
        <f t="shared" si="50"/>
        <v>-36180.189673340363</v>
      </c>
      <c r="U134">
        <f t="shared" si="51"/>
        <v>4722.7207586933619</v>
      </c>
      <c r="V134">
        <f t="shared" si="52"/>
        <v>36180.189673340363</v>
      </c>
      <c r="W134">
        <f t="shared" si="53"/>
        <v>4722.7207586933619</v>
      </c>
    </row>
    <row r="135" spans="2:23" x14ac:dyDescent="0.25">
      <c r="B135" s="1">
        <v>12.625</v>
      </c>
      <c r="C135">
        <f t="shared" si="36"/>
        <v>7319.6088750000008</v>
      </c>
      <c r="D135">
        <f t="shared" si="37"/>
        <v>0</v>
      </c>
      <c r="E135">
        <f t="shared" si="38"/>
        <v>7184.4761250000001</v>
      </c>
      <c r="F135">
        <v>0</v>
      </c>
      <c r="G135" s="1">
        <f t="shared" si="39"/>
        <v>-44416.545398437505</v>
      </c>
      <c r="H135">
        <f t="shared" si="40"/>
        <v>0</v>
      </c>
      <c r="I135" s="1">
        <f t="shared" si="41"/>
        <v>-65524935.255861439</v>
      </c>
      <c r="J135" s="1">
        <f t="shared" si="42"/>
        <v>3458743.5816385676</v>
      </c>
      <c r="K135" s="1">
        <f t="shared" si="43"/>
        <v>65524935.255861439</v>
      </c>
      <c r="L135">
        <f t="shared" si="44"/>
        <v>3458743.5816385676</v>
      </c>
      <c r="N135">
        <f t="shared" si="45"/>
        <v>0</v>
      </c>
      <c r="O135">
        <f t="shared" si="46"/>
        <v>0</v>
      </c>
      <c r="P135">
        <f t="shared" si="47"/>
        <v>9.81</v>
      </c>
      <c r="Q135">
        <v>0</v>
      </c>
      <c r="R135">
        <f t="shared" si="48"/>
        <v>-23.298749999999998</v>
      </c>
      <c r="S135">
        <f t="shared" si="49"/>
        <v>0</v>
      </c>
      <c r="T135">
        <f t="shared" si="50"/>
        <v>-34371.180189673338</v>
      </c>
      <c r="U135">
        <f t="shared" si="51"/>
        <v>4722.7207586933619</v>
      </c>
      <c r="V135">
        <f t="shared" si="52"/>
        <v>34371.180189673338</v>
      </c>
      <c r="W135">
        <f t="shared" si="53"/>
        <v>4722.7207586933619</v>
      </c>
    </row>
    <row r="136" spans="2:23" x14ac:dyDescent="0.25">
      <c r="B136" s="1">
        <v>12.75</v>
      </c>
      <c r="C136">
        <f t="shared" si="36"/>
        <v>7392.08025</v>
      </c>
      <c r="D136">
        <f t="shared" si="37"/>
        <v>0</v>
      </c>
      <c r="E136">
        <f t="shared" si="38"/>
        <v>7112.004750000001</v>
      </c>
      <c r="F136">
        <v>0</v>
      </c>
      <c r="G136" s="1">
        <f t="shared" si="39"/>
        <v>-43523.015343750012</v>
      </c>
      <c r="H136">
        <f t="shared" si="40"/>
        <v>0</v>
      </c>
      <c r="I136" s="1">
        <f t="shared" si="41"/>
        <v>-64206766.576659665</v>
      </c>
      <c r="J136" s="1">
        <f t="shared" si="42"/>
        <v>3423854.4820337198</v>
      </c>
      <c r="K136" s="1">
        <f t="shared" si="43"/>
        <v>64206766.576659665</v>
      </c>
      <c r="L136">
        <f t="shared" si="44"/>
        <v>3423854.4820337198</v>
      </c>
      <c r="N136">
        <f t="shared" si="45"/>
        <v>0</v>
      </c>
      <c r="O136">
        <f t="shared" si="46"/>
        <v>0</v>
      </c>
      <c r="P136">
        <f t="shared" si="47"/>
        <v>9.81</v>
      </c>
      <c r="Q136">
        <v>0</v>
      </c>
      <c r="R136">
        <f t="shared" si="48"/>
        <v>-22.072500000000005</v>
      </c>
      <c r="S136">
        <f t="shared" si="49"/>
        <v>0</v>
      </c>
      <c r="T136">
        <f t="shared" si="50"/>
        <v>-32562.170706006331</v>
      </c>
      <c r="U136">
        <f t="shared" si="51"/>
        <v>4722.7207586933619</v>
      </c>
      <c r="V136">
        <f t="shared" si="52"/>
        <v>32562.170706006331</v>
      </c>
      <c r="W136">
        <f t="shared" si="53"/>
        <v>4722.7207586933619</v>
      </c>
    </row>
    <row r="137" spans="2:23" x14ac:dyDescent="0.25">
      <c r="B137" s="1">
        <v>12.875</v>
      </c>
      <c r="C137">
        <f t="shared" si="36"/>
        <v>7464.551625000001</v>
      </c>
      <c r="D137">
        <f t="shared" si="37"/>
        <v>0</v>
      </c>
      <c r="E137">
        <f t="shared" si="38"/>
        <v>7039.533375</v>
      </c>
      <c r="F137">
        <v>0</v>
      </c>
      <c r="G137" s="1">
        <f t="shared" si="39"/>
        <v>-42638.544210937514</v>
      </c>
      <c r="H137">
        <f t="shared" si="40"/>
        <v>0</v>
      </c>
      <c r="I137" s="1">
        <f t="shared" si="41"/>
        <v>-62901961.955018461</v>
      </c>
      <c r="J137" s="1">
        <f t="shared" si="42"/>
        <v>3388965.3824288724</v>
      </c>
      <c r="K137" s="1">
        <f t="shared" si="43"/>
        <v>62901961.955018461</v>
      </c>
      <c r="L137">
        <f t="shared" si="44"/>
        <v>3388965.3824288724</v>
      </c>
      <c r="N137">
        <f t="shared" si="45"/>
        <v>0</v>
      </c>
      <c r="O137">
        <f t="shared" si="46"/>
        <v>0</v>
      </c>
      <c r="P137">
        <f t="shared" si="47"/>
        <v>9.81</v>
      </c>
      <c r="Q137">
        <v>0</v>
      </c>
      <c r="R137">
        <f t="shared" si="48"/>
        <v>-20.846249999999998</v>
      </c>
      <c r="S137">
        <f t="shared" si="49"/>
        <v>0</v>
      </c>
      <c r="T137">
        <f t="shared" si="50"/>
        <v>-30753.161222339299</v>
      </c>
      <c r="U137">
        <f t="shared" si="51"/>
        <v>4722.7207586933619</v>
      </c>
      <c r="V137">
        <f t="shared" si="52"/>
        <v>30753.161222339299</v>
      </c>
      <c r="W137">
        <f t="shared" si="53"/>
        <v>4722.7207586933619</v>
      </c>
    </row>
    <row r="138" spans="2:23" x14ac:dyDescent="0.25">
      <c r="B138" s="1">
        <v>13</v>
      </c>
      <c r="C138">
        <f t="shared" si="36"/>
        <v>7537.023000000001</v>
      </c>
      <c r="D138">
        <f t="shared" si="37"/>
        <v>0</v>
      </c>
      <c r="E138">
        <f t="shared" si="38"/>
        <v>6967.0619999999999</v>
      </c>
      <c r="F138">
        <v>0</v>
      </c>
      <c r="G138" s="1">
        <f t="shared" si="39"/>
        <v>-41763.132000000012</v>
      </c>
      <c r="H138">
        <f t="shared" si="40"/>
        <v>0</v>
      </c>
      <c r="I138" s="1">
        <f t="shared" si="41"/>
        <v>-61610521.390937842</v>
      </c>
      <c r="J138" s="1">
        <f t="shared" si="42"/>
        <v>3354076.282824025</v>
      </c>
      <c r="K138" s="1">
        <f t="shared" si="43"/>
        <v>61610521.390937842</v>
      </c>
      <c r="L138">
        <f t="shared" si="44"/>
        <v>3354076.282824025</v>
      </c>
      <c r="N138">
        <f t="shared" si="45"/>
        <v>0</v>
      </c>
      <c r="O138">
        <f t="shared" si="46"/>
        <v>0</v>
      </c>
      <c r="P138">
        <f t="shared" si="47"/>
        <v>9.81</v>
      </c>
      <c r="Q138">
        <v>0</v>
      </c>
      <c r="R138">
        <f t="shared" si="48"/>
        <v>-19.620000000000005</v>
      </c>
      <c r="S138">
        <f t="shared" si="49"/>
        <v>0</v>
      </c>
      <c r="T138">
        <f t="shared" si="50"/>
        <v>-28944.151738672295</v>
      </c>
      <c r="U138">
        <f t="shared" si="51"/>
        <v>4722.7207586933619</v>
      </c>
      <c r="V138">
        <f t="shared" si="52"/>
        <v>28944.151738672295</v>
      </c>
      <c r="W138">
        <f t="shared" si="53"/>
        <v>4722.7207586933619</v>
      </c>
    </row>
    <row r="139" spans="2:23" x14ac:dyDescent="0.25">
      <c r="B139" s="1">
        <v>13.125</v>
      </c>
      <c r="C139">
        <f t="shared" si="36"/>
        <v>7609.4943750000002</v>
      </c>
      <c r="D139">
        <f t="shared" si="37"/>
        <v>0</v>
      </c>
      <c r="E139">
        <f t="shared" si="38"/>
        <v>6894.5906250000007</v>
      </c>
      <c r="F139">
        <v>0</v>
      </c>
      <c r="G139" s="1">
        <f t="shared" si="39"/>
        <v>-40896.778710937535</v>
      </c>
      <c r="H139">
        <f t="shared" si="40"/>
        <v>0</v>
      </c>
      <c r="I139" s="1">
        <f t="shared" si="41"/>
        <v>-60332444.884417862</v>
      </c>
      <c r="J139" s="1">
        <f t="shared" si="42"/>
        <v>3319187.1832191786</v>
      </c>
      <c r="K139" s="1">
        <f t="shared" si="43"/>
        <v>60332444.884417862</v>
      </c>
      <c r="L139">
        <f t="shared" si="44"/>
        <v>3319187.1832191786</v>
      </c>
      <c r="N139">
        <f t="shared" si="45"/>
        <v>0</v>
      </c>
      <c r="O139">
        <f t="shared" si="46"/>
        <v>0</v>
      </c>
      <c r="P139">
        <f t="shared" si="47"/>
        <v>9.81</v>
      </c>
      <c r="Q139">
        <v>0</v>
      </c>
      <c r="R139">
        <f t="shared" si="48"/>
        <v>-18.393750000000011</v>
      </c>
      <c r="S139">
        <f t="shared" si="49"/>
        <v>0</v>
      </c>
      <c r="T139">
        <f t="shared" si="50"/>
        <v>-27135.142255005285</v>
      </c>
      <c r="U139">
        <f t="shared" si="51"/>
        <v>4722.7207586933619</v>
      </c>
      <c r="V139">
        <f t="shared" si="52"/>
        <v>27135.142255005285</v>
      </c>
      <c r="W139">
        <f t="shared" si="53"/>
        <v>4722.7207586933619</v>
      </c>
    </row>
    <row r="140" spans="2:23" x14ac:dyDescent="0.25">
      <c r="B140" s="1">
        <v>13.25</v>
      </c>
      <c r="C140">
        <f t="shared" si="36"/>
        <v>7681.9657500000012</v>
      </c>
      <c r="D140">
        <f t="shared" si="37"/>
        <v>0</v>
      </c>
      <c r="E140">
        <f t="shared" si="38"/>
        <v>6822.1192499999997</v>
      </c>
      <c r="F140">
        <v>0</v>
      </c>
      <c r="G140" s="1">
        <f t="shared" si="39"/>
        <v>-40039.484343750024</v>
      </c>
      <c r="H140">
        <f t="shared" si="40"/>
        <v>0</v>
      </c>
      <c r="I140" s="1">
        <f t="shared" si="41"/>
        <v>-59067732.435458414</v>
      </c>
      <c r="J140" s="1">
        <f t="shared" si="42"/>
        <v>3284298.0836143307</v>
      </c>
      <c r="K140" s="1">
        <f t="shared" si="43"/>
        <v>59067732.435458414</v>
      </c>
      <c r="L140">
        <f t="shared" si="44"/>
        <v>3284298.0836143307</v>
      </c>
      <c r="N140">
        <f t="shared" si="45"/>
        <v>0</v>
      </c>
      <c r="O140">
        <f t="shared" si="46"/>
        <v>0</v>
      </c>
      <c r="P140">
        <f t="shared" si="47"/>
        <v>9.81</v>
      </c>
      <c r="Q140">
        <v>0</v>
      </c>
      <c r="R140">
        <f t="shared" si="48"/>
        <v>-17.16749999999999</v>
      </c>
      <c r="S140">
        <f t="shared" si="49"/>
        <v>0</v>
      </c>
      <c r="T140">
        <f t="shared" si="50"/>
        <v>-25326.132771338234</v>
      </c>
      <c r="U140">
        <f t="shared" si="51"/>
        <v>4722.7207586933619</v>
      </c>
      <c r="V140">
        <f t="shared" si="52"/>
        <v>25326.132771338234</v>
      </c>
      <c r="W140">
        <f t="shared" si="53"/>
        <v>4722.7207586933619</v>
      </c>
    </row>
    <row r="141" spans="2:23" x14ac:dyDescent="0.25">
      <c r="B141" s="1">
        <v>13.375</v>
      </c>
      <c r="C141">
        <f t="shared" si="36"/>
        <v>7754.4371250000004</v>
      </c>
      <c r="D141">
        <f t="shared" si="37"/>
        <v>0</v>
      </c>
      <c r="E141">
        <f t="shared" si="38"/>
        <v>6749.6478750000006</v>
      </c>
      <c r="F141">
        <v>0</v>
      </c>
      <c r="G141" s="1">
        <f t="shared" si="39"/>
        <v>-39191.248898437509</v>
      </c>
      <c r="H141">
        <f t="shared" si="40"/>
        <v>0</v>
      </c>
      <c r="I141" s="1">
        <f t="shared" si="41"/>
        <v>-57816384.044059545</v>
      </c>
      <c r="J141" s="1">
        <f t="shared" si="42"/>
        <v>3249408.9840094838</v>
      </c>
      <c r="K141" s="1">
        <f t="shared" si="43"/>
        <v>57816384.044059545</v>
      </c>
      <c r="L141">
        <f t="shared" si="44"/>
        <v>3249408.9840094838</v>
      </c>
      <c r="N141">
        <f t="shared" si="45"/>
        <v>0</v>
      </c>
      <c r="O141">
        <f t="shared" si="46"/>
        <v>0</v>
      </c>
      <c r="P141">
        <f t="shared" si="47"/>
        <v>9.81</v>
      </c>
      <c r="Q141">
        <v>0</v>
      </c>
      <c r="R141">
        <f t="shared" si="48"/>
        <v>-15.941249999999997</v>
      </c>
      <c r="S141">
        <f t="shared" si="49"/>
        <v>0</v>
      </c>
      <c r="T141">
        <f t="shared" si="50"/>
        <v>-23517.123287671231</v>
      </c>
      <c r="U141">
        <f t="shared" si="51"/>
        <v>4722.7207586933619</v>
      </c>
      <c r="V141">
        <f t="shared" si="52"/>
        <v>23517.123287671231</v>
      </c>
      <c r="W141">
        <f t="shared" si="53"/>
        <v>4722.7207586933619</v>
      </c>
    </row>
    <row r="142" spans="2:23" x14ac:dyDescent="0.25">
      <c r="B142" s="1">
        <v>13.5</v>
      </c>
      <c r="C142">
        <f t="shared" si="36"/>
        <v>7826.9085000000005</v>
      </c>
      <c r="D142">
        <f t="shared" si="37"/>
        <v>0</v>
      </c>
      <c r="E142">
        <f t="shared" si="38"/>
        <v>6677.1765000000005</v>
      </c>
      <c r="F142">
        <v>0</v>
      </c>
      <c r="G142" s="1">
        <f t="shared" si="39"/>
        <v>-38352.072374999989</v>
      </c>
      <c r="H142">
        <f t="shared" si="40"/>
        <v>0</v>
      </c>
      <c r="I142" s="1">
        <f t="shared" si="41"/>
        <v>-56578399.710221268</v>
      </c>
      <c r="J142" s="1">
        <f t="shared" si="42"/>
        <v>3214519.8844046369</v>
      </c>
      <c r="K142" s="1">
        <f t="shared" si="43"/>
        <v>56578399.710221268</v>
      </c>
      <c r="L142">
        <f t="shared" si="44"/>
        <v>3214519.8844046369</v>
      </c>
      <c r="N142">
        <f t="shared" si="45"/>
        <v>0</v>
      </c>
      <c r="O142">
        <f t="shared" si="46"/>
        <v>0</v>
      </c>
      <c r="P142">
        <f t="shared" si="47"/>
        <v>9.81</v>
      </c>
      <c r="Q142">
        <v>0</v>
      </c>
      <c r="R142">
        <f t="shared" si="48"/>
        <v>-14.715000000000003</v>
      </c>
      <c r="S142">
        <f t="shared" si="49"/>
        <v>0</v>
      </c>
      <c r="T142">
        <f t="shared" si="50"/>
        <v>-21708.113804004221</v>
      </c>
      <c r="U142">
        <f t="shared" si="51"/>
        <v>4722.7207586933619</v>
      </c>
      <c r="V142">
        <f t="shared" si="52"/>
        <v>21708.113804004221</v>
      </c>
      <c r="W142">
        <f t="shared" si="53"/>
        <v>4722.7207586933619</v>
      </c>
    </row>
    <row r="143" spans="2:23" x14ac:dyDescent="0.25">
      <c r="B143" s="1">
        <v>13.625</v>
      </c>
      <c r="C143">
        <f t="shared" si="36"/>
        <v>7899.3798750000014</v>
      </c>
      <c r="D143">
        <f t="shared" si="37"/>
        <v>0</v>
      </c>
      <c r="E143">
        <f t="shared" si="38"/>
        <v>6604.7051249999995</v>
      </c>
      <c r="F143">
        <v>0</v>
      </c>
      <c r="G143" s="1">
        <f t="shared" si="39"/>
        <v>-37521.954773437523</v>
      </c>
      <c r="H143">
        <f t="shared" si="40"/>
        <v>0</v>
      </c>
      <c r="I143" s="1">
        <f t="shared" si="41"/>
        <v>-55353779.433943659</v>
      </c>
      <c r="J143" s="1">
        <f t="shared" si="42"/>
        <v>3179630.7847997886</v>
      </c>
      <c r="K143" s="1">
        <f t="shared" si="43"/>
        <v>55353779.433943659</v>
      </c>
      <c r="L143">
        <f t="shared" si="44"/>
        <v>3179630.7847997886</v>
      </c>
      <c r="N143">
        <f t="shared" si="45"/>
        <v>0</v>
      </c>
      <c r="O143">
        <f t="shared" si="46"/>
        <v>0</v>
      </c>
      <c r="P143">
        <f t="shared" si="47"/>
        <v>9.81</v>
      </c>
      <c r="Q143">
        <v>0</v>
      </c>
      <c r="R143">
        <f t="shared" si="48"/>
        <v>-13.48875000000001</v>
      </c>
      <c r="S143">
        <f t="shared" si="49"/>
        <v>0</v>
      </c>
      <c r="T143">
        <f t="shared" si="50"/>
        <v>-19899.104320337214</v>
      </c>
      <c r="U143">
        <f t="shared" si="51"/>
        <v>4722.7207586933619</v>
      </c>
      <c r="V143">
        <f t="shared" si="52"/>
        <v>19899.104320337214</v>
      </c>
      <c r="W143">
        <f t="shared" si="53"/>
        <v>4722.7207586933619</v>
      </c>
    </row>
    <row r="144" spans="2:23" x14ac:dyDescent="0.25">
      <c r="B144" s="1">
        <v>13.75</v>
      </c>
      <c r="C144">
        <f t="shared" si="36"/>
        <v>7971.8512500000006</v>
      </c>
      <c r="D144">
        <f t="shared" si="37"/>
        <v>0</v>
      </c>
      <c r="E144">
        <f t="shared" si="38"/>
        <v>6532.2337500000003</v>
      </c>
      <c r="F144">
        <v>0</v>
      </c>
      <c r="G144" s="1">
        <f t="shared" si="39"/>
        <v>-36700.896093750023</v>
      </c>
      <c r="H144">
        <f t="shared" si="40"/>
        <v>0</v>
      </c>
      <c r="I144" s="1">
        <f t="shared" si="41"/>
        <v>-54142523.215226598</v>
      </c>
      <c r="J144" s="1">
        <f t="shared" si="42"/>
        <v>3144741.6851949422</v>
      </c>
      <c r="K144" s="1">
        <f t="shared" si="43"/>
        <v>54142523.215226598</v>
      </c>
      <c r="L144">
        <f t="shared" si="44"/>
        <v>3144741.6851949422</v>
      </c>
      <c r="N144">
        <f t="shared" si="45"/>
        <v>0</v>
      </c>
      <c r="O144">
        <f t="shared" si="46"/>
        <v>0</v>
      </c>
      <c r="P144">
        <f t="shared" si="47"/>
        <v>9.81</v>
      </c>
      <c r="Q144">
        <v>0</v>
      </c>
      <c r="R144">
        <f t="shared" si="48"/>
        <v>-12.262499999999989</v>
      </c>
      <c r="S144">
        <f t="shared" si="49"/>
        <v>0</v>
      </c>
      <c r="T144">
        <f t="shared" si="50"/>
        <v>-18090.094836670163</v>
      </c>
      <c r="U144">
        <f t="shared" si="51"/>
        <v>4722.7207586933619</v>
      </c>
      <c r="V144">
        <f t="shared" si="52"/>
        <v>18090.094836670163</v>
      </c>
      <c r="W144">
        <f t="shared" si="53"/>
        <v>4722.7207586933619</v>
      </c>
    </row>
    <row r="145" spans="2:23" x14ac:dyDescent="0.25">
      <c r="B145" s="1">
        <v>13.875</v>
      </c>
      <c r="C145">
        <f t="shared" si="36"/>
        <v>8044.3226250000007</v>
      </c>
      <c r="D145">
        <f t="shared" si="37"/>
        <v>0</v>
      </c>
      <c r="E145">
        <f t="shared" si="38"/>
        <v>6459.7623750000002</v>
      </c>
      <c r="F145">
        <v>0</v>
      </c>
      <c r="G145" s="1">
        <f t="shared" si="39"/>
        <v>-35888.896335937519</v>
      </c>
      <c r="H145">
        <f t="shared" si="40"/>
        <v>0</v>
      </c>
      <c r="I145" s="1">
        <f t="shared" si="41"/>
        <v>-52944631.0540701</v>
      </c>
      <c r="J145" s="1">
        <f t="shared" si="42"/>
        <v>3109852.5855900948</v>
      </c>
      <c r="K145" s="1">
        <f t="shared" si="43"/>
        <v>52944631.0540701</v>
      </c>
      <c r="L145">
        <f t="shared" si="44"/>
        <v>3109852.5855900948</v>
      </c>
      <c r="N145">
        <f t="shared" si="45"/>
        <v>0</v>
      </c>
      <c r="O145">
        <f t="shared" si="46"/>
        <v>0</v>
      </c>
      <c r="P145">
        <f t="shared" si="47"/>
        <v>9.81</v>
      </c>
      <c r="Q145">
        <v>0</v>
      </c>
      <c r="R145">
        <f t="shared" si="48"/>
        <v>-11.036249999999995</v>
      </c>
      <c r="S145">
        <f t="shared" si="49"/>
        <v>0</v>
      </c>
      <c r="T145">
        <f t="shared" si="50"/>
        <v>-16281.085353003155</v>
      </c>
      <c r="U145">
        <f t="shared" si="51"/>
        <v>4722.7207586933619</v>
      </c>
      <c r="V145">
        <f t="shared" si="52"/>
        <v>16281.085353003155</v>
      </c>
      <c r="W145">
        <f t="shared" si="53"/>
        <v>4722.7207586933619</v>
      </c>
    </row>
    <row r="146" spans="2:23" x14ac:dyDescent="0.25">
      <c r="B146" s="1">
        <v>14</v>
      </c>
      <c r="C146">
        <f t="shared" si="36"/>
        <v>8116.7939999999999</v>
      </c>
      <c r="D146">
        <f t="shared" si="37"/>
        <v>0</v>
      </c>
      <c r="E146">
        <f t="shared" si="38"/>
        <v>6387.2910000000011</v>
      </c>
      <c r="F146">
        <v>0</v>
      </c>
      <c r="G146" s="1">
        <f t="shared" si="39"/>
        <v>-35085.955500000011</v>
      </c>
      <c r="H146">
        <f t="shared" si="40"/>
        <v>0</v>
      </c>
      <c r="I146" s="1">
        <f t="shared" si="41"/>
        <v>-51760102.950474195</v>
      </c>
      <c r="J146" s="1">
        <f t="shared" si="42"/>
        <v>3074963.4859852483</v>
      </c>
      <c r="K146" s="1">
        <f t="shared" si="43"/>
        <v>51760102.950474195</v>
      </c>
      <c r="L146">
        <f t="shared" si="44"/>
        <v>3074963.4859852483</v>
      </c>
      <c r="N146">
        <f t="shared" si="45"/>
        <v>0</v>
      </c>
      <c r="O146">
        <f t="shared" si="46"/>
        <v>0</v>
      </c>
      <c r="P146">
        <f t="shared" si="47"/>
        <v>9.81</v>
      </c>
      <c r="Q146">
        <v>0</v>
      </c>
      <c r="R146">
        <f t="shared" si="48"/>
        <v>-9.8100000000000023</v>
      </c>
      <c r="S146">
        <f t="shared" si="49"/>
        <v>0</v>
      </c>
      <c r="T146">
        <f t="shared" si="50"/>
        <v>-14472.075869336148</v>
      </c>
      <c r="U146">
        <f t="shared" si="51"/>
        <v>4722.7207586933619</v>
      </c>
      <c r="V146">
        <f t="shared" si="52"/>
        <v>14472.075869336148</v>
      </c>
      <c r="W146">
        <f t="shared" si="53"/>
        <v>4722.7207586933619</v>
      </c>
    </row>
    <row r="147" spans="2:23" x14ac:dyDescent="0.25">
      <c r="B147" s="1">
        <v>14.125</v>
      </c>
      <c r="C147">
        <f t="shared" si="36"/>
        <v>8189.2653750000009</v>
      </c>
      <c r="D147">
        <f t="shared" si="37"/>
        <v>0</v>
      </c>
      <c r="E147">
        <f t="shared" si="38"/>
        <v>6314.8196250000001</v>
      </c>
      <c r="F147">
        <v>0</v>
      </c>
      <c r="G147" s="1">
        <f t="shared" si="39"/>
        <v>-34292.073585937498</v>
      </c>
      <c r="H147">
        <f t="shared" si="40"/>
        <v>0</v>
      </c>
      <c r="I147" s="1">
        <f t="shared" si="41"/>
        <v>-50588938.904438876</v>
      </c>
      <c r="J147" s="1">
        <f t="shared" si="42"/>
        <v>3040074.3863804005</v>
      </c>
      <c r="K147" s="1">
        <f t="shared" si="43"/>
        <v>50588938.904438876</v>
      </c>
      <c r="L147">
        <f t="shared" si="44"/>
        <v>3040074.3863804005</v>
      </c>
      <c r="N147">
        <f t="shared" si="45"/>
        <v>0</v>
      </c>
      <c r="O147">
        <f t="shared" si="46"/>
        <v>0</v>
      </c>
      <c r="P147">
        <f t="shared" si="47"/>
        <v>9.81</v>
      </c>
      <c r="Q147">
        <v>0</v>
      </c>
      <c r="R147">
        <f t="shared" si="48"/>
        <v>-8.5837500000000091</v>
      </c>
      <c r="S147">
        <f t="shared" si="49"/>
        <v>0</v>
      </c>
      <c r="T147">
        <f t="shared" si="50"/>
        <v>-12663.066385669139</v>
      </c>
      <c r="U147">
        <f t="shared" si="51"/>
        <v>4722.7207586933619</v>
      </c>
      <c r="V147">
        <f t="shared" si="52"/>
        <v>12663.066385669139</v>
      </c>
      <c r="W147">
        <f t="shared" si="53"/>
        <v>4722.7207586933619</v>
      </c>
    </row>
    <row r="148" spans="2:23" x14ac:dyDescent="0.25">
      <c r="B148" s="1">
        <v>14.25</v>
      </c>
      <c r="C148">
        <f t="shared" si="36"/>
        <v>8261.7367500000018</v>
      </c>
      <c r="D148">
        <f t="shared" si="37"/>
        <v>0</v>
      </c>
      <c r="E148">
        <f t="shared" si="38"/>
        <v>6242.3482499999991</v>
      </c>
      <c r="F148">
        <v>0</v>
      </c>
      <c r="G148" s="1">
        <f t="shared" si="39"/>
        <v>-33507.25059375001</v>
      </c>
      <c r="H148">
        <f t="shared" si="40"/>
        <v>0</v>
      </c>
      <c r="I148" s="1">
        <f t="shared" si="41"/>
        <v>-49431138.915964194</v>
      </c>
      <c r="J148" s="1">
        <f t="shared" si="42"/>
        <v>3005185.2867755531</v>
      </c>
      <c r="K148" s="1">
        <f t="shared" si="43"/>
        <v>49431138.915964194</v>
      </c>
      <c r="L148">
        <f t="shared" si="44"/>
        <v>3005185.2867755531</v>
      </c>
      <c r="N148">
        <f t="shared" si="45"/>
        <v>0</v>
      </c>
      <c r="O148">
        <f t="shared" si="46"/>
        <v>0</v>
      </c>
      <c r="P148">
        <f t="shared" si="47"/>
        <v>9.81</v>
      </c>
      <c r="Q148">
        <v>0</v>
      </c>
      <c r="R148">
        <f t="shared" si="48"/>
        <v>-7.3574999999999875</v>
      </c>
      <c r="S148">
        <f t="shared" si="49"/>
        <v>0</v>
      </c>
      <c r="T148">
        <f t="shared" si="50"/>
        <v>-10854.056902002088</v>
      </c>
      <c r="U148">
        <f t="shared" si="51"/>
        <v>4722.7207586933619</v>
      </c>
      <c r="V148">
        <f t="shared" si="52"/>
        <v>10854.056902002088</v>
      </c>
      <c r="W148">
        <f t="shared" si="53"/>
        <v>4722.7207586933619</v>
      </c>
    </row>
    <row r="149" spans="2:23" x14ac:dyDescent="0.25">
      <c r="B149" s="1">
        <v>14.375</v>
      </c>
      <c r="C149">
        <f t="shared" si="36"/>
        <v>8334.208125000001</v>
      </c>
      <c r="D149">
        <f t="shared" si="37"/>
        <v>0</v>
      </c>
      <c r="E149">
        <f t="shared" si="38"/>
        <v>6169.8768749999999</v>
      </c>
      <c r="F149">
        <v>0</v>
      </c>
      <c r="G149" s="1">
        <f t="shared" si="39"/>
        <v>-32731.486523437517</v>
      </c>
      <c r="H149">
        <f t="shared" si="40"/>
        <v>0</v>
      </c>
      <c r="I149" s="1">
        <f t="shared" si="41"/>
        <v>-48286702.985050082</v>
      </c>
      <c r="J149" s="1">
        <f t="shared" si="42"/>
        <v>2970296.1871707058</v>
      </c>
      <c r="K149" s="1">
        <f t="shared" si="43"/>
        <v>48286702.985050082</v>
      </c>
      <c r="L149">
        <f t="shared" si="44"/>
        <v>2970296.1871707058</v>
      </c>
      <c r="N149">
        <f t="shared" si="45"/>
        <v>0</v>
      </c>
      <c r="O149">
        <f t="shared" si="46"/>
        <v>0</v>
      </c>
      <c r="P149">
        <f t="shared" si="47"/>
        <v>9.81</v>
      </c>
      <c r="Q149">
        <v>0</v>
      </c>
      <c r="R149">
        <f t="shared" si="48"/>
        <v>-6.1312499999999943</v>
      </c>
      <c r="S149">
        <f t="shared" si="49"/>
        <v>0</v>
      </c>
      <c r="T149">
        <f t="shared" si="50"/>
        <v>-9045.0474183350816</v>
      </c>
      <c r="U149">
        <f t="shared" si="51"/>
        <v>4722.7207586933619</v>
      </c>
      <c r="V149">
        <f t="shared" si="52"/>
        <v>9045.0474183350816</v>
      </c>
      <c r="W149">
        <f t="shared" si="53"/>
        <v>4722.7207586933619</v>
      </c>
    </row>
    <row r="150" spans="2:23" x14ac:dyDescent="0.25">
      <c r="B150" s="1">
        <v>14.5</v>
      </c>
      <c r="C150">
        <f t="shared" si="36"/>
        <v>8406.6795000000002</v>
      </c>
      <c r="D150">
        <f t="shared" si="37"/>
        <v>0</v>
      </c>
      <c r="E150">
        <f t="shared" si="38"/>
        <v>6097.4055000000008</v>
      </c>
      <c r="F150">
        <v>0</v>
      </c>
      <c r="G150" s="1">
        <f t="shared" si="39"/>
        <v>-31964.78137500002</v>
      </c>
      <c r="H150">
        <f t="shared" si="40"/>
        <v>0</v>
      </c>
      <c r="I150" s="1">
        <f t="shared" si="41"/>
        <v>-47155631.111696549</v>
      </c>
      <c r="J150" s="1">
        <f t="shared" si="42"/>
        <v>2935407.0875658593</v>
      </c>
      <c r="K150" s="1">
        <f t="shared" si="43"/>
        <v>47155631.111696549</v>
      </c>
      <c r="L150">
        <f t="shared" si="44"/>
        <v>2935407.0875658593</v>
      </c>
      <c r="N150">
        <f t="shared" si="45"/>
        <v>0</v>
      </c>
      <c r="O150">
        <f t="shared" si="46"/>
        <v>0</v>
      </c>
      <c r="P150">
        <f t="shared" si="47"/>
        <v>9.81</v>
      </c>
      <c r="Q150">
        <v>0</v>
      </c>
      <c r="R150">
        <f t="shared" si="48"/>
        <v>-4.9050000000000011</v>
      </c>
      <c r="S150">
        <f t="shared" si="49"/>
        <v>0</v>
      </c>
      <c r="T150">
        <f t="shared" si="50"/>
        <v>-7236.0379346680738</v>
      </c>
      <c r="U150">
        <f t="shared" si="51"/>
        <v>4722.7207586933619</v>
      </c>
      <c r="V150">
        <f t="shared" si="52"/>
        <v>7236.0379346680738</v>
      </c>
      <c r="W150">
        <f t="shared" si="53"/>
        <v>4722.7207586933619</v>
      </c>
    </row>
    <row r="151" spans="2:23" x14ac:dyDescent="0.25">
      <c r="B151" s="1">
        <v>14.625</v>
      </c>
      <c r="C151">
        <f t="shared" si="36"/>
        <v>8479.1508749999994</v>
      </c>
      <c r="D151">
        <f t="shared" si="37"/>
        <v>0</v>
      </c>
      <c r="E151">
        <f t="shared" si="38"/>
        <v>6024.9341250000016</v>
      </c>
      <c r="F151">
        <v>0</v>
      </c>
      <c r="G151" s="1">
        <f t="shared" si="39"/>
        <v>-31207.135148437519</v>
      </c>
      <c r="H151">
        <f t="shared" si="40"/>
        <v>0</v>
      </c>
      <c r="I151" s="1">
        <f t="shared" si="41"/>
        <v>-46037923.295903616</v>
      </c>
      <c r="J151" s="1">
        <f t="shared" si="42"/>
        <v>2900517.9879610119</v>
      </c>
      <c r="K151" s="1">
        <f t="shared" si="43"/>
        <v>46037923.295903616</v>
      </c>
      <c r="L151">
        <f t="shared" si="44"/>
        <v>2900517.9879610119</v>
      </c>
      <c r="N151">
        <f t="shared" si="45"/>
        <v>0</v>
      </c>
      <c r="O151">
        <f t="shared" si="46"/>
        <v>0</v>
      </c>
      <c r="P151">
        <f t="shared" si="47"/>
        <v>9.81</v>
      </c>
      <c r="Q151">
        <v>0</v>
      </c>
      <c r="R151">
        <f t="shared" si="48"/>
        <v>-3.678750000000008</v>
      </c>
      <c r="S151">
        <f t="shared" si="49"/>
        <v>0</v>
      </c>
      <c r="T151">
        <f t="shared" si="50"/>
        <v>-5427.0284510010652</v>
      </c>
      <c r="U151">
        <f t="shared" si="51"/>
        <v>4722.7207586933619</v>
      </c>
      <c r="V151">
        <f t="shared" si="52"/>
        <v>5427.0284510010652</v>
      </c>
      <c r="W151">
        <f t="shared" si="53"/>
        <v>4722.7207586933619</v>
      </c>
    </row>
    <row r="152" spans="2:23" x14ac:dyDescent="0.25">
      <c r="B152" s="1">
        <v>14.75</v>
      </c>
      <c r="C152">
        <f t="shared" si="36"/>
        <v>8551.6222500000003</v>
      </c>
      <c r="D152">
        <f t="shared" si="37"/>
        <v>0</v>
      </c>
      <c r="E152">
        <f t="shared" si="38"/>
        <v>5952.4627500000006</v>
      </c>
      <c r="F152">
        <v>0</v>
      </c>
      <c r="G152" s="1">
        <f t="shared" si="39"/>
        <v>-30458.547843750013</v>
      </c>
      <c r="H152">
        <f t="shared" si="40"/>
        <v>0</v>
      </c>
      <c r="I152" s="1">
        <f t="shared" si="41"/>
        <v>-44933579.537671253</v>
      </c>
      <c r="J152" s="1">
        <f t="shared" si="42"/>
        <v>2865628.8883561646</v>
      </c>
      <c r="K152" s="1">
        <f t="shared" si="43"/>
        <v>44933579.537671253</v>
      </c>
      <c r="L152">
        <f t="shared" si="44"/>
        <v>2865628.8883561646</v>
      </c>
      <c r="N152">
        <f t="shared" si="45"/>
        <v>0</v>
      </c>
      <c r="O152">
        <f t="shared" si="46"/>
        <v>0</v>
      </c>
      <c r="P152">
        <f t="shared" si="47"/>
        <v>9.81</v>
      </c>
      <c r="Q152">
        <v>0</v>
      </c>
      <c r="R152">
        <f t="shared" si="48"/>
        <v>-2.4524999999999864</v>
      </c>
      <c r="S152">
        <f t="shared" si="49"/>
        <v>0</v>
      </c>
      <c r="T152">
        <f t="shared" si="50"/>
        <v>-3618.0189673340155</v>
      </c>
      <c r="U152">
        <f t="shared" si="51"/>
        <v>4722.7207586933619</v>
      </c>
      <c r="V152">
        <f t="shared" si="52"/>
        <v>3618.0189673340155</v>
      </c>
      <c r="W152">
        <f t="shared" si="53"/>
        <v>4722.7207586933619</v>
      </c>
    </row>
    <row r="153" spans="2:23" x14ac:dyDescent="0.25">
      <c r="B153" s="1">
        <v>14.875</v>
      </c>
      <c r="C153">
        <f t="shared" si="36"/>
        <v>8624.0936250000013</v>
      </c>
      <c r="D153">
        <f t="shared" si="37"/>
        <v>0</v>
      </c>
      <c r="E153">
        <f t="shared" si="38"/>
        <v>5879.9913749999996</v>
      </c>
      <c r="F153">
        <v>0</v>
      </c>
      <c r="G153" s="1">
        <f t="shared" si="39"/>
        <v>-29719.019460937503</v>
      </c>
      <c r="H153">
        <f t="shared" si="40"/>
        <v>0</v>
      </c>
      <c r="I153" s="1">
        <f t="shared" si="41"/>
        <v>-43842599.836999476</v>
      </c>
      <c r="J153" s="1">
        <f t="shared" si="42"/>
        <v>2830739.7887513172</v>
      </c>
      <c r="K153" s="1">
        <f t="shared" si="43"/>
        <v>43842599.836999476</v>
      </c>
      <c r="L153">
        <f t="shared" si="44"/>
        <v>2830739.7887513172</v>
      </c>
      <c r="N153">
        <f t="shared" si="45"/>
        <v>0</v>
      </c>
      <c r="O153">
        <f t="shared" si="46"/>
        <v>0</v>
      </c>
      <c r="P153">
        <f t="shared" si="47"/>
        <v>9.81</v>
      </c>
      <c r="Q153">
        <v>0</v>
      </c>
      <c r="R153">
        <f t="shared" si="48"/>
        <v>-1.2262499999999932</v>
      </c>
      <c r="S153">
        <f t="shared" si="49"/>
        <v>0</v>
      </c>
      <c r="T153">
        <f t="shared" si="50"/>
        <v>-1809.0094836670078</v>
      </c>
      <c r="U153">
        <f t="shared" si="51"/>
        <v>4722.7207586933619</v>
      </c>
      <c r="V153">
        <f t="shared" si="52"/>
        <v>1809.0094836670078</v>
      </c>
      <c r="W153">
        <f t="shared" si="53"/>
        <v>4722.7207586933619</v>
      </c>
    </row>
    <row r="154" spans="2:23" x14ac:dyDescent="0.25">
      <c r="B154" s="1">
        <v>15</v>
      </c>
      <c r="C154">
        <f t="shared" si="36"/>
        <v>8696.5650000000005</v>
      </c>
      <c r="D154">
        <f t="shared" si="37"/>
        <v>9.81</v>
      </c>
      <c r="E154">
        <f t="shared" si="38"/>
        <v>5797.71</v>
      </c>
      <c r="F154">
        <v>0</v>
      </c>
      <c r="G154" s="1">
        <f t="shared" si="39"/>
        <v>-28988.549999999988</v>
      </c>
      <c r="H154">
        <f t="shared" si="40"/>
        <v>0</v>
      </c>
      <c r="I154" s="1">
        <f t="shared" si="41"/>
        <v>-42764984.193888284</v>
      </c>
      <c r="J154" s="1">
        <f t="shared" si="42"/>
        <v>2791127.9683877765</v>
      </c>
      <c r="K154" s="1">
        <f t="shared" si="43"/>
        <v>42764984.193888284</v>
      </c>
      <c r="L154">
        <f t="shared" si="44"/>
        <v>2791127.9683877765</v>
      </c>
      <c r="N154">
        <f t="shared" si="45"/>
        <v>0</v>
      </c>
      <c r="O154">
        <f t="shared" si="46"/>
        <v>9.81</v>
      </c>
      <c r="P154">
        <f t="shared" si="47"/>
        <v>0</v>
      </c>
      <c r="Q154"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>
        <f t="shared" si="52"/>
        <v>0</v>
      </c>
      <c r="W154">
        <f t="shared" si="53"/>
        <v>0</v>
      </c>
    </row>
    <row r="155" spans="2:23" x14ac:dyDescent="0.25">
      <c r="B155" s="1">
        <v>15.125</v>
      </c>
      <c r="C155">
        <f t="shared" si="36"/>
        <v>8769.0363750000015</v>
      </c>
      <c r="D155">
        <f t="shared" si="37"/>
        <v>9.81</v>
      </c>
      <c r="E155">
        <f t="shared" si="38"/>
        <v>5725.238624999999</v>
      </c>
      <c r="F155">
        <v>0</v>
      </c>
      <c r="G155" s="1">
        <f t="shared" si="39"/>
        <v>-28268.365710937534</v>
      </c>
      <c r="H155">
        <f t="shared" si="40"/>
        <v>0</v>
      </c>
      <c r="I155" s="1">
        <f t="shared" si="41"/>
        <v>-41702541.617821448</v>
      </c>
      <c r="J155" s="1">
        <f t="shared" si="42"/>
        <v>2756238.8687829291</v>
      </c>
      <c r="K155" s="1">
        <f t="shared" si="43"/>
        <v>41702541.617821448</v>
      </c>
      <c r="L155">
        <f t="shared" si="44"/>
        <v>2756238.8687829291</v>
      </c>
      <c r="N155">
        <f t="shared" si="45"/>
        <v>0</v>
      </c>
      <c r="O155">
        <f t="shared" si="46"/>
        <v>9.81</v>
      </c>
      <c r="P155">
        <f t="shared" si="47"/>
        <v>0</v>
      </c>
      <c r="Q155">
        <v>0</v>
      </c>
      <c r="R155">
        <f t="shared" si="48"/>
        <v>0</v>
      </c>
      <c r="S155">
        <f t="shared" si="49"/>
        <v>0</v>
      </c>
      <c r="T155">
        <f t="shared" si="50"/>
        <v>0</v>
      </c>
      <c r="U155">
        <f t="shared" si="51"/>
        <v>0</v>
      </c>
      <c r="V155">
        <f t="shared" si="52"/>
        <v>0</v>
      </c>
      <c r="W155">
        <f t="shared" si="53"/>
        <v>0</v>
      </c>
    </row>
    <row r="156" spans="2:23" x14ac:dyDescent="0.25">
      <c r="B156" s="1">
        <v>15.25</v>
      </c>
      <c r="C156">
        <f t="shared" ref="C156:C219" si="54">sim2_mass_per_length*B156*sim2_gravity</f>
        <v>8841.5077500000007</v>
      </c>
      <c r="D156">
        <f t="shared" si="37"/>
        <v>9.81</v>
      </c>
      <c r="E156">
        <f t="shared" si="38"/>
        <v>5652.7672499999999</v>
      </c>
      <c r="F156">
        <v>0</v>
      </c>
      <c r="G156" s="1">
        <f t="shared" si="39"/>
        <v>-27557.240343750047</v>
      </c>
      <c r="H156">
        <f t="shared" si="40"/>
        <v>0</v>
      </c>
      <c r="I156" s="1">
        <f t="shared" si="41"/>
        <v>-40653463.099315137</v>
      </c>
      <c r="J156" s="1">
        <f t="shared" si="42"/>
        <v>2721349.7691780818</v>
      </c>
      <c r="K156" s="1">
        <f t="shared" si="43"/>
        <v>40653463.099315137</v>
      </c>
      <c r="L156">
        <f t="shared" si="44"/>
        <v>2721349.7691780818</v>
      </c>
      <c r="N156">
        <f t="shared" si="45"/>
        <v>0</v>
      </c>
      <c r="O156">
        <f t="shared" si="46"/>
        <v>9.81</v>
      </c>
      <c r="P156">
        <f t="shared" si="47"/>
        <v>0</v>
      </c>
      <c r="Q156">
        <v>0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>
        <f t="shared" si="52"/>
        <v>0</v>
      </c>
      <c r="W156">
        <f t="shared" si="53"/>
        <v>0</v>
      </c>
    </row>
    <row r="157" spans="2:23" x14ac:dyDescent="0.25">
      <c r="B157" s="1">
        <v>15.375</v>
      </c>
      <c r="C157">
        <f t="shared" si="54"/>
        <v>8913.9791249999998</v>
      </c>
      <c r="D157">
        <f t="shared" si="37"/>
        <v>9.81</v>
      </c>
      <c r="E157">
        <f t="shared" si="38"/>
        <v>5580.2958750000007</v>
      </c>
      <c r="F157">
        <v>0</v>
      </c>
      <c r="G157" s="1">
        <f t="shared" si="39"/>
        <v>-26855.173898437497</v>
      </c>
      <c r="H157">
        <f t="shared" si="40"/>
        <v>0</v>
      </c>
      <c r="I157" s="1">
        <f t="shared" si="41"/>
        <v>-39617748.638369329</v>
      </c>
      <c r="J157" s="1">
        <f t="shared" si="42"/>
        <v>2686460.6695732353</v>
      </c>
      <c r="K157" s="1">
        <f t="shared" si="43"/>
        <v>39617748.638369329</v>
      </c>
      <c r="L157">
        <f t="shared" si="44"/>
        <v>2686460.6695732353</v>
      </c>
      <c r="N157">
        <f t="shared" si="45"/>
        <v>0</v>
      </c>
      <c r="O157">
        <f t="shared" si="46"/>
        <v>9.81</v>
      </c>
      <c r="P157">
        <f t="shared" si="47"/>
        <v>0</v>
      </c>
      <c r="Q157"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  <c r="V157">
        <f t="shared" si="52"/>
        <v>0</v>
      </c>
      <c r="W157">
        <f t="shared" si="53"/>
        <v>0</v>
      </c>
    </row>
    <row r="158" spans="2:23" x14ac:dyDescent="0.25">
      <c r="B158" s="1">
        <v>15.5</v>
      </c>
      <c r="C158">
        <f t="shared" si="54"/>
        <v>8986.4505000000008</v>
      </c>
      <c r="D158">
        <f t="shared" si="37"/>
        <v>9.81</v>
      </c>
      <c r="E158">
        <f t="shared" si="38"/>
        <v>5507.8244999999997</v>
      </c>
      <c r="F158">
        <v>0</v>
      </c>
      <c r="G158" s="1">
        <f t="shared" si="39"/>
        <v>-26162.16637500003</v>
      </c>
      <c r="H158">
        <f t="shared" si="40"/>
        <v>0</v>
      </c>
      <c r="I158" s="1">
        <f t="shared" si="41"/>
        <v>-38595398.234984234</v>
      </c>
      <c r="J158" s="1">
        <f t="shared" si="42"/>
        <v>2651571.569968388</v>
      </c>
      <c r="K158" s="1">
        <f t="shared" si="43"/>
        <v>38595398.234984234</v>
      </c>
      <c r="L158">
        <f t="shared" si="44"/>
        <v>2651571.569968388</v>
      </c>
      <c r="N158">
        <f t="shared" si="45"/>
        <v>0</v>
      </c>
      <c r="O158">
        <f t="shared" si="46"/>
        <v>9.81</v>
      </c>
      <c r="P158">
        <f t="shared" si="47"/>
        <v>0</v>
      </c>
      <c r="Q158"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  <c r="V158">
        <f t="shared" si="52"/>
        <v>0</v>
      </c>
      <c r="W158">
        <f t="shared" si="53"/>
        <v>0</v>
      </c>
    </row>
    <row r="159" spans="2:23" x14ac:dyDescent="0.25">
      <c r="B159" s="1">
        <v>15.625</v>
      </c>
      <c r="C159">
        <f t="shared" si="54"/>
        <v>9058.921875</v>
      </c>
      <c r="D159">
        <f t="shared" si="37"/>
        <v>9.81</v>
      </c>
      <c r="E159">
        <f t="shared" si="38"/>
        <v>5435.3531250000005</v>
      </c>
      <c r="F159">
        <v>0</v>
      </c>
      <c r="G159" s="1">
        <f t="shared" si="39"/>
        <v>-25478.2177734375</v>
      </c>
      <c r="H159">
        <f t="shared" si="40"/>
        <v>0</v>
      </c>
      <c r="I159" s="1">
        <f t="shared" si="41"/>
        <v>-37586411.889159642</v>
      </c>
      <c r="J159" s="1">
        <f t="shared" si="42"/>
        <v>2616682.4703635406</v>
      </c>
      <c r="K159" s="1">
        <f t="shared" si="43"/>
        <v>37586411.889159642</v>
      </c>
      <c r="L159">
        <f t="shared" si="44"/>
        <v>2616682.4703635406</v>
      </c>
      <c r="N159">
        <f t="shared" si="45"/>
        <v>0</v>
      </c>
      <c r="O159">
        <f t="shared" si="46"/>
        <v>9.81</v>
      </c>
      <c r="P159">
        <f t="shared" si="47"/>
        <v>0</v>
      </c>
      <c r="Q159"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  <c r="V159">
        <f t="shared" si="52"/>
        <v>0</v>
      </c>
      <c r="W159">
        <f t="shared" si="53"/>
        <v>0</v>
      </c>
    </row>
    <row r="160" spans="2:23" x14ac:dyDescent="0.25">
      <c r="B160" s="1">
        <v>15.75</v>
      </c>
      <c r="C160">
        <f t="shared" si="54"/>
        <v>9131.393250000001</v>
      </c>
      <c r="D160">
        <f t="shared" si="37"/>
        <v>9.81</v>
      </c>
      <c r="E160">
        <f t="shared" si="38"/>
        <v>5362.8817499999996</v>
      </c>
      <c r="F160">
        <v>0</v>
      </c>
      <c r="G160" s="1">
        <f t="shared" si="39"/>
        <v>-24803.328093750024</v>
      </c>
      <c r="H160">
        <f t="shared" si="40"/>
        <v>0</v>
      </c>
      <c r="I160" s="1">
        <f t="shared" si="41"/>
        <v>-36590789.600895718</v>
      </c>
      <c r="J160" s="1">
        <f t="shared" si="42"/>
        <v>2581793.3707586932</v>
      </c>
      <c r="K160" s="1">
        <f t="shared" si="43"/>
        <v>36590789.600895718</v>
      </c>
      <c r="L160">
        <f t="shared" si="44"/>
        <v>2581793.3707586932</v>
      </c>
      <c r="N160">
        <f t="shared" si="45"/>
        <v>0</v>
      </c>
      <c r="O160">
        <f t="shared" si="46"/>
        <v>9.81</v>
      </c>
      <c r="P160">
        <f t="shared" si="47"/>
        <v>0</v>
      </c>
      <c r="Q160"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  <c r="V160">
        <f t="shared" si="52"/>
        <v>0</v>
      </c>
      <c r="W160">
        <f t="shared" si="53"/>
        <v>0</v>
      </c>
    </row>
    <row r="161" spans="2:23" x14ac:dyDescent="0.25">
      <c r="B161" s="1">
        <v>15.875</v>
      </c>
      <c r="C161">
        <f t="shared" si="54"/>
        <v>9203.8646250000002</v>
      </c>
      <c r="D161">
        <f t="shared" si="37"/>
        <v>9.81</v>
      </c>
      <c r="E161">
        <f t="shared" si="38"/>
        <v>5290.4103750000004</v>
      </c>
      <c r="F161">
        <v>0</v>
      </c>
      <c r="G161" s="1">
        <f t="shared" si="39"/>
        <v>-24137.497335937514</v>
      </c>
      <c r="H161">
        <f t="shared" si="40"/>
        <v>0</v>
      </c>
      <c r="I161" s="1">
        <f t="shared" si="41"/>
        <v>-35608531.370192327</v>
      </c>
      <c r="J161" s="1">
        <f t="shared" si="42"/>
        <v>2546904.2711538463</v>
      </c>
      <c r="K161" s="1">
        <f t="shared" si="43"/>
        <v>35608531.370192327</v>
      </c>
      <c r="L161">
        <f t="shared" si="44"/>
        <v>2546904.2711538463</v>
      </c>
      <c r="N161">
        <f t="shared" si="45"/>
        <v>0</v>
      </c>
      <c r="O161">
        <f t="shared" si="46"/>
        <v>9.81</v>
      </c>
      <c r="P161">
        <f t="shared" si="47"/>
        <v>0</v>
      </c>
      <c r="Q161">
        <v>0</v>
      </c>
      <c r="R161">
        <f t="shared" si="48"/>
        <v>0</v>
      </c>
      <c r="S161">
        <f t="shared" si="49"/>
        <v>0</v>
      </c>
      <c r="T161">
        <f t="shared" si="50"/>
        <v>0</v>
      </c>
      <c r="U161">
        <f t="shared" si="51"/>
        <v>0</v>
      </c>
      <c r="V161">
        <f t="shared" si="52"/>
        <v>0</v>
      </c>
      <c r="W161">
        <f t="shared" si="53"/>
        <v>0</v>
      </c>
    </row>
    <row r="162" spans="2:23" x14ac:dyDescent="0.25">
      <c r="B162" s="1">
        <v>16</v>
      </c>
      <c r="C162">
        <f t="shared" si="54"/>
        <v>9276.3360000000011</v>
      </c>
      <c r="D162">
        <f t="shared" ref="D162:D225" si="55">IF(B162&lt;sim2_force_position,0,sim2_force)</f>
        <v>9.81</v>
      </c>
      <c r="E162">
        <f t="shared" ref="E162:E225" si="56">sim2_ay-C162-D162</f>
        <v>5217.9389999999994</v>
      </c>
      <c r="F162">
        <v>0</v>
      </c>
      <c r="G162" s="1">
        <f t="shared" ref="G162:G225" si="57">( sim2_ay * B162 ) - (C162 * 0.5 *B162 ) - (D162 * ( B162 - sim2_force_position )) + sim2_ma</f>
        <v>-23480.7255</v>
      </c>
      <c r="H162">
        <f t="shared" ref="H162:H225" si="58">F162/sim2_cross_section_area*10000</f>
        <v>0</v>
      </c>
      <c r="I162" s="1">
        <f t="shared" ref="I162:I225" si="59">((G162*(0.5*sim2_depth_of_section))/(sim2_second_moment_x))*(100000000/1000)</f>
        <v>-34639637.197049528</v>
      </c>
      <c r="J162" s="1">
        <f t="shared" ref="J162:J225" si="60">((E162*sim2_q)/(sim2_second_moment_x*sim2_thickness_web))*((100000000*1000)/1000000000)</f>
        <v>2512015.1715489984</v>
      </c>
      <c r="K162" s="1">
        <f t="shared" ref="K162:K225" si="61">(ABS(H162)+ABS(I162))/2+SQRT( ((ABS(H162)+ABS(I162))/2)^2 + 0 )</f>
        <v>34639637.197049528</v>
      </c>
      <c r="L162">
        <f t="shared" ref="L162:L225" si="62">(H162)/2+SQRT( ((H162)/2)^2 + (J162)^2 )</f>
        <v>2512015.1715489984</v>
      </c>
      <c r="N162">
        <f t="shared" ref="N162:N225" si="63">sim2_mass_per_length_0*B162*sim2_gravity_0</f>
        <v>0</v>
      </c>
      <c r="O162">
        <f t="shared" ref="O162:O225" si="64">IF(B162&lt;sim2_force_position_0,0,sim2_force_0)</f>
        <v>9.81</v>
      </c>
      <c r="P162">
        <f t="shared" ref="P162:P225" si="65">sim2_ay_0-N162-O162</f>
        <v>0</v>
      </c>
      <c r="Q162">
        <v>0</v>
      </c>
      <c r="R162">
        <f t="shared" ref="R162:R225" si="66">( sim2_ay_0 * B162 ) - (N162 * 0.5 *B162 ) - (O162 * ( B162 - sim2_force_position_0 )) + sim2_ma_0</f>
        <v>0</v>
      </c>
      <c r="S162">
        <f t="shared" ref="S162:S225" si="67">Q162/sim2_cross_section_area_0*10000</f>
        <v>0</v>
      </c>
      <c r="T162">
        <f t="shared" ref="T162:T225" si="68">((R162*(0.5*sim2_depth_of_section_0))/(sim2_second_moment_x_0))*(100000000/1000)</f>
        <v>0</v>
      </c>
      <c r="U162">
        <f t="shared" ref="U162:U225" si="69">((P162*sim2_q_0)/(sim2_second_moment_x_0*sim2_thickness_web_0))*((100000000*1000)/1000000000)</f>
        <v>0</v>
      </c>
      <c r="V162">
        <f t="shared" ref="V162:V225" si="70">(ABS(S162)+ABS(T162))/2+SQRT( ((ABS(S162)+ABS(T162))/2)^2 + 0 )</f>
        <v>0</v>
      </c>
      <c r="W162">
        <f t="shared" ref="W162:W225" si="71">(S162)/2+SQRT( ((S162)/2)^2 + (U162)^2 )</f>
        <v>0</v>
      </c>
    </row>
    <row r="163" spans="2:23" x14ac:dyDescent="0.25">
      <c r="B163" s="1">
        <v>16.125</v>
      </c>
      <c r="C163">
        <f t="shared" si="54"/>
        <v>9348.8073750000003</v>
      </c>
      <c r="D163">
        <f t="shared" si="55"/>
        <v>9.81</v>
      </c>
      <c r="E163">
        <f t="shared" si="56"/>
        <v>5145.4676250000002</v>
      </c>
      <c r="F163">
        <v>0</v>
      </c>
      <c r="G163" s="1">
        <f t="shared" si="57"/>
        <v>-22833.012585937511</v>
      </c>
      <c r="H163">
        <f t="shared" si="58"/>
        <v>0</v>
      </c>
      <c r="I163" s="1">
        <f t="shared" si="59"/>
        <v>-33684107.081467353</v>
      </c>
      <c r="J163" s="1">
        <f t="shared" si="60"/>
        <v>2477126.071944152</v>
      </c>
      <c r="K163" s="1">
        <f t="shared" si="61"/>
        <v>33684107.081467353</v>
      </c>
      <c r="L163">
        <f t="shared" si="62"/>
        <v>2477126.071944152</v>
      </c>
      <c r="N163">
        <f t="shared" si="63"/>
        <v>0</v>
      </c>
      <c r="O163">
        <f t="shared" si="64"/>
        <v>9.81</v>
      </c>
      <c r="P163">
        <f t="shared" si="65"/>
        <v>0</v>
      </c>
      <c r="Q163"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</row>
    <row r="164" spans="2:23" x14ac:dyDescent="0.25">
      <c r="B164" s="1">
        <v>16.25</v>
      </c>
      <c r="C164">
        <f t="shared" si="54"/>
        <v>9421.2787500000013</v>
      </c>
      <c r="D164">
        <f t="shared" si="55"/>
        <v>9.81</v>
      </c>
      <c r="E164">
        <f t="shared" si="56"/>
        <v>5072.9962499999992</v>
      </c>
      <c r="F164">
        <v>0</v>
      </c>
      <c r="G164" s="1">
        <f t="shared" si="57"/>
        <v>-22194.358593750047</v>
      </c>
      <c r="H164">
        <f t="shared" si="58"/>
        <v>0</v>
      </c>
      <c r="I164" s="1">
        <f t="shared" si="59"/>
        <v>-32741941.0234458</v>
      </c>
      <c r="J164" s="1">
        <f t="shared" si="60"/>
        <v>2442236.9723393042</v>
      </c>
      <c r="K164" s="1">
        <f t="shared" si="61"/>
        <v>32741941.0234458</v>
      </c>
      <c r="L164">
        <f t="shared" si="62"/>
        <v>2442236.9723393042</v>
      </c>
      <c r="N164">
        <f t="shared" si="63"/>
        <v>0</v>
      </c>
      <c r="O164">
        <f t="shared" si="64"/>
        <v>9.81</v>
      </c>
      <c r="P164">
        <f t="shared" si="65"/>
        <v>0</v>
      </c>
      <c r="Q164"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0</v>
      </c>
    </row>
    <row r="165" spans="2:23" x14ac:dyDescent="0.25">
      <c r="B165" s="1">
        <v>16.375</v>
      </c>
      <c r="C165">
        <f t="shared" si="54"/>
        <v>9493.7501250000005</v>
      </c>
      <c r="D165">
        <f t="shared" si="55"/>
        <v>9.81</v>
      </c>
      <c r="E165">
        <f t="shared" si="56"/>
        <v>5000.5248750000001</v>
      </c>
      <c r="F165">
        <v>0</v>
      </c>
      <c r="G165" s="1">
        <f t="shared" si="57"/>
        <v>-21564.763523437519</v>
      </c>
      <c r="H165">
        <f t="shared" si="58"/>
        <v>0</v>
      </c>
      <c r="I165" s="1">
        <f t="shared" si="59"/>
        <v>-31813139.022984751</v>
      </c>
      <c r="J165" s="1">
        <f t="shared" si="60"/>
        <v>2407347.8727344573</v>
      </c>
      <c r="K165" s="1">
        <f t="shared" si="61"/>
        <v>31813139.022984751</v>
      </c>
      <c r="L165">
        <f t="shared" si="62"/>
        <v>2407347.8727344573</v>
      </c>
      <c r="N165">
        <f t="shared" si="63"/>
        <v>0</v>
      </c>
      <c r="O165">
        <f t="shared" si="64"/>
        <v>9.81</v>
      </c>
      <c r="P165">
        <f t="shared" si="65"/>
        <v>0</v>
      </c>
      <c r="Q165"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</row>
    <row r="166" spans="2:23" x14ac:dyDescent="0.25">
      <c r="B166" s="1">
        <v>16.5</v>
      </c>
      <c r="C166">
        <f t="shared" si="54"/>
        <v>9566.2214999999997</v>
      </c>
      <c r="D166">
        <f t="shared" si="55"/>
        <v>9.81</v>
      </c>
      <c r="E166">
        <f t="shared" si="56"/>
        <v>4928.0535000000009</v>
      </c>
      <c r="F166">
        <v>0</v>
      </c>
      <c r="G166" s="1">
        <f t="shared" si="57"/>
        <v>-20944.227374999988</v>
      </c>
      <c r="H166">
        <f t="shared" si="58"/>
        <v>0</v>
      </c>
      <c r="I166" s="1">
        <f t="shared" si="59"/>
        <v>-30897701.080084279</v>
      </c>
      <c r="J166" s="1">
        <f t="shared" si="60"/>
        <v>2372458.7731296103</v>
      </c>
      <c r="K166" s="1">
        <f t="shared" si="61"/>
        <v>30897701.080084279</v>
      </c>
      <c r="L166">
        <f t="shared" si="62"/>
        <v>2372458.7731296103</v>
      </c>
      <c r="N166">
        <f t="shared" si="63"/>
        <v>0</v>
      </c>
      <c r="O166">
        <f t="shared" si="64"/>
        <v>9.81</v>
      </c>
      <c r="P166">
        <f t="shared" si="65"/>
        <v>0</v>
      </c>
      <c r="Q166"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</row>
    <row r="167" spans="2:23" x14ac:dyDescent="0.25">
      <c r="B167" s="1">
        <v>16.625</v>
      </c>
      <c r="C167">
        <f t="shared" si="54"/>
        <v>9638.6928750000006</v>
      </c>
      <c r="D167">
        <f t="shared" si="55"/>
        <v>9.81</v>
      </c>
      <c r="E167">
        <f t="shared" si="56"/>
        <v>4855.5821249999999</v>
      </c>
      <c r="F167">
        <v>0</v>
      </c>
      <c r="G167" s="1">
        <f t="shared" si="57"/>
        <v>-20332.75014843751</v>
      </c>
      <c r="H167">
        <f t="shared" si="58"/>
        <v>0</v>
      </c>
      <c r="I167" s="1">
        <f t="shared" si="59"/>
        <v>-29995627.194744486</v>
      </c>
      <c r="J167" s="1">
        <f t="shared" si="60"/>
        <v>2337569.673524763</v>
      </c>
      <c r="K167" s="1">
        <f t="shared" si="61"/>
        <v>29995627.194744486</v>
      </c>
      <c r="L167">
        <f t="shared" si="62"/>
        <v>2337569.673524763</v>
      </c>
      <c r="N167">
        <f t="shared" si="63"/>
        <v>0</v>
      </c>
      <c r="O167">
        <f t="shared" si="64"/>
        <v>9.81</v>
      </c>
      <c r="P167">
        <f t="shared" si="65"/>
        <v>0</v>
      </c>
      <c r="Q167"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0</v>
      </c>
    </row>
    <row r="168" spans="2:23" x14ac:dyDescent="0.25">
      <c r="B168" s="1">
        <v>16.75</v>
      </c>
      <c r="C168">
        <f t="shared" si="54"/>
        <v>9711.1642500000016</v>
      </c>
      <c r="D168">
        <f t="shared" si="55"/>
        <v>9.81</v>
      </c>
      <c r="E168">
        <f t="shared" si="56"/>
        <v>4783.1107499999989</v>
      </c>
      <c r="F168">
        <v>0</v>
      </c>
      <c r="G168" s="1">
        <f t="shared" si="57"/>
        <v>-19730.331843750027</v>
      </c>
      <c r="H168">
        <f t="shared" si="58"/>
        <v>0</v>
      </c>
      <c r="I168" s="1">
        <f t="shared" si="59"/>
        <v>-29106917.366965268</v>
      </c>
      <c r="J168" s="1">
        <f t="shared" si="60"/>
        <v>2302680.5739199151</v>
      </c>
      <c r="K168" s="1">
        <f t="shared" si="61"/>
        <v>29106917.366965268</v>
      </c>
      <c r="L168">
        <f t="shared" si="62"/>
        <v>2302680.5739199151</v>
      </c>
      <c r="N168">
        <f t="shared" si="63"/>
        <v>0</v>
      </c>
      <c r="O168">
        <f t="shared" si="64"/>
        <v>9.81</v>
      </c>
      <c r="P168">
        <f t="shared" si="65"/>
        <v>0</v>
      </c>
      <c r="Q168"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0</v>
      </c>
    </row>
    <row r="169" spans="2:23" x14ac:dyDescent="0.25">
      <c r="B169" s="1">
        <v>16.875</v>
      </c>
      <c r="C169">
        <f t="shared" si="54"/>
        <v>9783.6356250000008</v>
      </c>
      <c r="D169">
        <f t="shared" si="55"/>
        <v>9.81</v>
      </c>
      <c r="E169">
        <f t="shared" si="56"/>
        <v>4710.6393749999997</v>
      </c>
      <c r="F169">
        <v>0</v>
      </c>
      <c r="G169" s="1">
        <f t="shared" si="57"/>
        <v>-19136.972460937512</v>
      </c>
      <c r="H169">
        <f t="shared" si="58"/>
        <v>0</v>
      </c>
      <c r="I169" s="1">
        <f t="shared" si="59"/>
        <v>-28231571.596746597</v>
      </c>
      <c r="J169" s="1">
        <f t="shared" si="60"/>
        <v>2267791.4743150682</v>
      </c>
      <c r="K169" s="1">
        <f t="shared" si="61"/>
        <v>28231571.596746597</v>
      </c>
      <c r="L169">
        <f t="shared" si="62"/>
        <v>2267791.4743150682</v>
      </c>
      <c r="N169">
        <f t="shared" si="63"/>
        <v>0</v>
      </c>
      <c r="O169">
        <f t="shared" si="64"/>
        <v>9.81</v>
      </c>
      <c r="P169">
        <f t="shared" si="65"/>
        <v>0</v>
      </c>
      <c r="Q169"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</row>
    <row r="170" spans="2:23" x14ac:dyDescent="0.25">
      <c r="B170" s="1">
        <v>17</v>
      </c>
      <c r="C170">
        <f t="shared" si="54"/>
        <v>9856.1070000000018</v>
      </c>
      <c r="D170">
        <f t="shared" si="55"/>
        <v>9.81</v>
      </c>
      <c r="E170">
        <f t="shared" si="56"/>
        <v>4638.1679999999988</v>
      </c>
      <c r="F170">
        <v>0</v>
      </c>
      <c r="G170" s="1">
        <f t="shared" si="57"/>
        <v>-18552.67200000002</v>
      </c>
      <c r="H170">
        <f t="shared" si="58"/>
        <v>0</v>
      </c>
      <c r="I170" s="1">
        <f t="shared" si="59"/>
        <v>-27369589.884088542</v>
      </c>
      <c r="J170" s="1">
        <f t="shared" si="60"/>
        <v>2232902.3747102208</v>
      </c>
      <c r="K170" s="1">
        <f t="shared" si="61"/>
        <v>27369589.884088542</v>
      </c>
      <c r="L170">
        <f t="shared" si="62"/>
        <v>2232902.3747102208</v>
      </c>
      <c r="N170">
        <f t="shared" si="63"/>
        <v>0</v>
      </c>
      <c r="O170">
        <f t="shared" si="64"/>
        <v>9.81</v>
      </c>
      <c r="P170">
        <f t="shared" si="65"/>
        <v>0</v>
      </c>
      <c r="Q170"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</row>
    <row r="171" spans="2:23" x14ac:dyDescent="0.25">
      <c r="B171" s="1">
        <v>17.125</v>
      </c>
      <c r="C171">
        <f t="shared" si="54"/>
        <v>9928.578375000001</v>
      </c>
      <c r="D171">
        <f t="shared" si="55"/>
        <v>9.81</v>
      </c>
      <c r="E171">
        <f t="shared" si="56"/>
        <v>4565.6966249999996</v>
      </c>
      <c r="F171">
        <v>0</v>
      </c>
      <c r="G171" s="1">
        <f t="shared" si="57"/>
        <v>-17977.430460937525</v>
      </c>
      <c r="H171">
        <f t="shared" si="58"/>
        <v>0</v>
      </c>
      <c r="I171" s="1">
        <f t="shared" si="59"/>
        <v>-26520972.22899108</v>
      </c>
      <c r="J171" s="1">
        <f t="shared" si="60"/>
        <v>2198013.2751053739</v>
      </c>
      <c r="K171" s="1">
        <f t="shared" si="61"/>
        <v>26520972.22899108</v>
      </c>
      <c r="L171">
        <f t="shared" si="62"/>
        <v>2198013.2751053739</v>
      </c>
      <c r="N171">
        <f t="shared" si="63"/>
        <v>0</v>
      </c>
      <c r="O171">
        <f t="shared" si="64"/>
        <v>9.81</v>
      </c>
      <c r="P171">
        <f t="shared" si="65"/>
        <v>0</v>
      </c>
      <c r="Q171"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</row>
    <row r="172" spans="2:23" x14ac:dyDescent="0.25">
      <c r="B172" s="1">
        <v>17.25</v>
      </c>
      <c r="C172">
        <f t="shared" si="54"/>
        <v>10001.04975</v>
      </c>
      <c r="D172">
        <f t="shared" si="55"/>
        <v>9.81</v>
      </c>
      <c r="E172">
        <f t="shared" si="56"/>
        <v>4493.2252500000004</v>
      </c>
      <c r="F172">
        <v>0</v>
      </c>
      <c r="G172" s="1">
        <f t="shared" si="57"/>
        <v>-17411.247843749996</v>
      </c>
      <c r="H172">
        <f t="shared" si="58"/>
        <v>0</v>
      </c>
      <c r="I172" s="1">
        <f t="shared" si="59"/>
        <v>-25685718.631454155</v>
      </c>
      <c r="J172" s="1">
        <f t="shared" si="60"/>
        <v>2163124.175500527</v>
      </c>
      <c r="K172" s="1">
        <f t="shared" si="61"/>
        <v>25685718.631454155</v>
      </c>
      <c r="L172">
        <f t="shared" si="62"/>
        <v>2163124.175500527</v>
      </c>
      <c r="N172">
        <f t="shared" si="63"/>
        <v>0</v>
      </c>
      <c r="O172">
        <f t="shared" si="64"/>
        <v>9.81</v>
      </c>
      <c r="P172">
        <f t="shared" si="65"/>
        <v>0</v>
      </c>
      <c r="Q172"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</row>
    <row r="173" spans="2:23" x14ac:dyDescent="0.25">
      <c r="B173" s="1">
        <v>17.375</v>
      </c>
      <c r="C173">
        <f t="shared" si="54"/>
        <v>10073.521124999999</v>
      </c>
      <c r="D173">
        <f t="shared" si="55"/>
        <v>9.81</v>
      </c>
      <c r="E173">
        <f t="shared" si="56"/>
        <v>4420.7538750000012</v>
      </c>
      <c r="F173">
        <v>0</v>
      </c>
      <c r="G173" s="1">
        <f t="shared" si="57"/>
        <v>-16854.124148437491</v>
      </c>
      <c r="H173">
        <f t="shared" si="58"/>
        <v>0</v>
      </c>
      <c r="I173" s="1">
        <f t="shared" si="59"/>
        <v>-24863829.09147786</v>
      </c>
      <c r="J173" s="1">
        <f t="shared" si="60"/>
        <v>2128235.0758956801</v>
      </c>
      <c r="K173" s="1">
        <f t="shared" si="61"/>
        <v>24863829.09147786</v>
      </c>
      <c r="L173">
        <f t="shared" si="62"/>
        <v>2128235.0758956801</v>
      </c>
      <c r="N173">
        <f t="shared" si="63"/>
        <v>0</v>
      </c>
      <c r="O173">
        <f t="shared" si="64"/>
        <v>9.81</v>
      </c>
      <c r="P173">
        <f t="shared" si="65"/>
        <v>0</v>
      </c>
      <c r="Q173"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0</v>
      </c>
    </row>
    <row r="174" spans="2:23" x14ac:dyDescent="0.25">
      <c r="B174" s="1">
        <v>17.5</v>
      </c>
      <c r="C174">
        <f t="shared" si="54"/>
        <v>10145.9925</v>
      </c>
      <c r="D174">
        <f t="shared" si="55"/>
        <v>9.81</v>
      </c>
      <c r="E174">
        <f t="shared" si="56"/>
        <v>4348.2825000000003</v>
      </c>
      <c r="F174">
        <v>0</v>
      </c>
      <c r="G174" s="1">
        <f t="shared" si="57"/>
        <v>-16306.059374999983</v>
      </c>
      <c r="H174">
        <f t="shared" si="58"/>
        <v>0</v>
      </c>
      <c r="I174" s="1">
        <f t="shared" si="59"/>
        <v>-24055303.609062146</v>
      </c>
      <c r="J174" s="1">
        <f t="shared" si="60"/>
        <v>2093345.9762908325</v>
      </c>
      <c r="K174" s="1">
        <f t="shared" si="61"/>
        <v>24055303.609062146</v>
      </c>
      <c r="L174">
        <f t="shared" si="62"/>
        <v>2093345.9762908325</v>
      </c>
      <c r="N174">
        <f t="shared" si="63"/>
        <v>0</v>
      </c>
      <c r="O174">
        <f t="shared" si="64"/>
        <v>9.81</v>
      </c>
      <c r="P174">
        <f t="shared" si="65"/>
        <v>0</v>
      </c>
      <c r="Q174"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</row>
    <row r="175" spans="2:23" x14ac:dyDescent="0.25">
      <c r="B175" s="1">
        <v>17.625</v>
      </c>
      <c r="C175">
        <f t="shared" si="54"/>
        <v>10218.463875000001</v>
      </c>
      <c r="D175">
        <f t="shared" si="55"/>
        <v>9.81</v>
      </c>
      <c r="E175">
        <f t="shared" si="56"/>
        <v>4275.8111249999993</v>
      </c>
      <c r="F175">
        <v>0</v>
      </c>
      <c r="G175" s="1">
        <f t="shared" si="57"/>
        <v>-15767.053523437527</v>
      </c>
      <c r="H175">
        <f t="shared" si="58"/>
        <v>0</v>
      </c>
      <c r="I175" s="1">
        <f t="shared" si="59"/>
        <v>-23260142.1842071</v>
      </c>
      <c r="J175" s="1">
        <f t="shared" si="60"/>
        <v>2058456.8766859847</v>
      </c>
      <c r="K175" s="1">
        <f t="shared" si="61"/>
        <v>23260142.1842071</v>
      </c>
      <c r="L175">
        <f t="shared" si="62"/>
        <v>2058456.8766859847</v>
      </c>
      <c r="N175">
        <f t="shared" si="63"/>
        <v>0</v>
      </c>
      <c r="O175">
        <f t="shared" si="64"/>
        <v>9.81</v>
      </c>
      <c r="P175">
        <f t="shared" si="65"/>
        <v>0</v>
      </c>
      <c r="Q175"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</row>
    <row r="176" spans="2:23" x14ac:dyDescent="0.25">
      <c r="B176" s="1">
        <v>17.75</v>
      </c>
      <c r="C176">
        <f t="shared" si="54"/>
        <v>10290.935250000002</v>
      </c>
      <c r="D176">
        <f t="shared" si="55"/>
        <v>9.81</v>
      </c>
      <c r="E176">
        <f t="shared" si="56"/>
        <v>4203.3397499999983</v>
      </c>
      <c r="F176">
        <v>0</v>
      </c>
      <c r="G176" s="1">
        <f t="shared" si="57"/>
        <v>-15237.106593750039</v>
      </c>
      <c r="H176">
        <f t="shared" si="58"/>
        <v>0</v>
      </c>
      <c r="I176" s="1">
        <f t="shared" si="59"/>
        <v>-22478344.816912595</v>
      </c>
      <c r="J176" s="1">
        <f t="shared" si="60"/>
        <v>2023567.7770811373</v>
      </c>
      <c r="K176" s="1">
        <f t="shared" si="61"/>
        <v>22478344.816912595</v>
      </c>
      <c r="L176">
        <f t="shared" si="62"/>
        <v>2023567.7770811373</v>
      </c>
      <c r="N176">
        <f t="shared" si="63"/>
        <v>0</v>
      </c>
      <c r="O176">
        <f t="shared" si="64"/>
        <v>9.81</v>
      </c>
      <c r="P176">
        <f t="shared" si="65"/>
        <v>0</v>
      </c>
      <c r="Q176"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</row>
    <row r="177" spans="2:23" x14ac:dyDescent="0.25">
      <c r="B177" s="1">
        <v>17.875</v>
      </c>
      <c r="C177">
        <f t="shared" si="54"/>
        <v>10363.406625000001</v>
      </c>
      <c r="D177">
        <f t="shared" si="55"/>
        <v>9.81</v>
      </c>
      <c r="E177">
        <f t="shared" si="56"/>
        <v>4130.8683749999991</v>
      </c>
      <c r="F177">
        <v>0</v>
      </c>
      <c r="G177" s="1">
        <f t="shared" si="57"/>
        <v>-14716.218585937517</v>
      </c>
      <c r="H177">
        <f t="shared" si="58"/>
        <v>0</v>
      </c>
      <c r="I177" s="1">
        <f t="shared" si="59"/>
        <v>-21709911.507178634</v>
      </c>
      <c r="J177" s="1">
        <f t="shared" si="60"/>
        <v>1988678.6774762901</v>
      </c>
      <c r="K177" s="1">
        <f t="shared" si="61"/>
        <v>21709911.507178634</v>
      </c>
      <c r="L177">
        <f t="shared" si="62"/>
        <v>1988678.6774762901</v>
      </c>
      <c r="N177">
        <f t="shared" si="63"/>
        <v>0</v>
      </c>
      <c r="O177">
        <f t="shared" si="64"/>
        <v>9.81</v>
      </c>
      <c r="P177">
        <f t="shared" si="65"/>
        <v>0</v>
      </c>
      <c r="Q177"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</row>
    <row r="178" spans="2:23" x14ac:dyDescent="0.25">
      <c r="B178" s="1">
        <v>18</v>
      </c>
      <c r="C178">
        <f t="shared" si="54"/>
        <v>10435.878000000001</v>
      </c>
      <c r="D178">
        <f t="shared" si="55"/>
        <v>9.81</v>
      </c>
      <c r="E178">
        <f t="shared" si="56"/>
        <v>4058.3970000000004</v>
      </c>
      <c r="F178">
        <v>0</v>
      </c>
      <c r="G178" s="1">
        <f t="shared" si="57"/>
        <v>-14204.38949999999</v>
      </c>
      <c r="H178">
        <f t="shared" si="58"/>
        <v>0</v>
      </c>
      <c r="I178" s="1">
        <f t="shared" si="59"/>
        <v>-20954842.255005252</v>
      </c>
      <c r="J178" s="1">
        <f t="shared" si="60"/>
        <v>1953789.5778714439</v>
      </c>
      <c r="K178" s="1">
        <f t="shared" si="61"/>
        <v>20954842.255005252</v>
      </c>
      <c r="L178">
        <f t="shared" si="62"/>
        <v>1953789.5778714439</v>
      </c>
      <c r="N178">
        <f t="shared" si="63"/>
        <v>0</v>
      </c>
      <c r="O178">
        <f t="shared" si="64"/>
        <v>9.81</v>
      </c>
      <c r="P178">
        <f t="shared" si="65"/>
        <v>0</v>
      </c>
      <c r="Q178"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</row>
    <row r="179" spans="2:23" x14ac:dyDescent="0.25">
      <c r="B179" s="1">
        <v>18.125</v>
      </c>
      <c r="C179">
        <f t="shared" si="54"/>
        <v>10508.349375</v>
      </c>
      <c r="D179">
        <f t="shared" si="55"/>
        <v>9.81</v>
      </c>
      <c r="E179">
        <f t="shared" si="56"/>
        <v>3985.9256250000012</v>
      </c>
      <c r="F179">
        <v>0</v>
      </c>
      <c r="G179" s="1">
        <f t="shared" si="57"/>
        <v>-13701.619335937488</v>
      </c>
      <c r="H179">
        <f t="shared" si="58"/>
        <v>0</v>
      </c>
      <c r="I179" s="1">
        <f t="shared" si="59"/>
        <v>-20213137.060392499</v>
      </c>
      <c r="J179" s="1">
        <f t="shared" si="60"/>
        <v>1918900.4782665973</v>
      </c>
      <c r="K179" s="1">
        <f t="shared" si="61"/>
        <v>20213137.060392499</v>
      </c>
      <c r="L179">
        <f t="shared" si="62"/>
        <v>1918900.4782665973</v>
      </c>
      <c r="N179">
        <f t="shared" si="63"/>
        <v>0</v>
      </c>
      <c r="O179">
        <f t="shared" si="64"/>
        <v>9.81</v>
      </c>
      <c r="P179">
        <f t="shared" si="65"/>
        <v>0</v>
      </c>
      <c r="Q179"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0</v>
      </c>
    </row>
    <row r="180" spans="2:23" x14ac:dyDescent="0.25">
      <c r="B180" s="1">
        <v>18.25</v>
      </c>
      <c r="C180">
        <f t="shared" si="54"/>
        <v>10580.820750000001</v>
      </c>
      <c r="D180">
        <f t="shared" si="55"/>
        <v>9.81</v>
      </c>
      <c r="E180">
        <f t="shared" si="56"/>
        <v>3913.4542500000002</v>
      </c>
      <c r="F180">
        <v>0</v>
      </c>
      <c r="G180" s="1">
        <f t="shared" si="57"/>
        <v>-13207.908093750011</v>
      </c>
      <c r="H180">
        <f t="shared" si="58"/>
        <v>0</v>
      </c>
      <c r="I180" s="1">
        <f t="shared" si="59"/>
        <v>-19484795.923340373</v>
      </c>
      <c r="J180" s="1">
        <f t="shared" si="60"/>
        <v>1884011.3786617494</v>
      </c>
      <c r="K180" s="1">
        <f t="shared" si="61"/>
        <v>19484795.923340373</v>
      </c>
      <c r="L180">
        <f t="shared" si="62"/>
        <v>1884011.3786617494</v>
      </c>
      <c r="N180">
        <f t="shared" si="63"/>
        <v>0</v>
      </c>
      <c r="O180">
        <f t="shared" si="64"/>
        <v>9.81</v>
      </c>
      <c r="P180">
        <f t="shared" si="65"/>
        <v>0</v>
      </c>
      <c r="Q180"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</row>
    <row r="181" spans="2:23" x14ac:dyDescent="0.25">
      <c r="B181" s="1">
        <v>18.375</v>
      </c>
      <c r="C181">
        <f t="shared" si="54"/>
        <v>10653.292125000002</v>
      </c>
      <c r="D181">
        <f t="shared" si="55"/>
        <v>9.81</v>
      </c>
      <c r="E181">
        <f t="shared" si="56"/>
        <v>3840.9828749999992</v>
      </c>
      <c r="F181">
        <v>0</v>
      </c>
      <c r="G181" s="1">
        <f t="shared" si="57"/>
        <v>-12723.255773437559</v>
      </c>
      <c r="H181">
        <f t="shared" si="58"/>
        <v>0</v>
      </c>
      <c r="I181" s="1">
        <f t="shared" si="59"/>
        <v>-18769818.843848877</v>
      </c>
      <c r="J181" s="1">
        <f t="shared" si="60"/>
        <v>1849122.2790569016</v>
      </c>
      <c r="K181" s="1">
        <f t="shared" si="61"/>
        <v>18769818.843848877</v>
      </c>
      <c r="L181">
        <f t="shared" si="62"/>
        <v>1849122.2790569016</v>
      </c>
      <c r="N181">
        <f t="shared" si="63"/>
        <v>0</v>
      </c>
      <c r="O181">
        <f t="shared" si="64"/>
        <v>9.81</v>
      </c>
      <c r="P181">
        <f t="shared" si="65"/>
        <v>0</v>
      </c>
      <c r="Q181"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</row>
    <row r="182" spans="2:23" x14ac:dyDescent="0.25">
      <c r="B182" s="1">
        <v>18.5</v>
      </c>
      <c r="C182">
        <f t="shared" si="54"/>
        <v>10725.763500000003</v>
      </c>
      <c r="D182">
        <f t="shared" si="55"/>
        <v>9.81</v>
      </c>
      <c r="E182">
        <f t="shared" si="56"/>
        <v>3768.5114999999983</v>
      </c>
      <c r="F182">
        <v>0</v>
      </c>
      <c r="G182" s="1">
        <f t="shared" si="57"/>
        <v>-12247.662375000044</v>
      </c>
      <c r="H182">
        <f t="shared" si="58"/>
        <v>0</v>
      </c>
      <c r="I182" s="1">
        <f t="shared" si="59"/>
        <v>-18068205.821917873</v>
      </c>
      <c r="J182" s="1">
        <f t="shared" si="60"/>
        <v>1814233.1794520537</v>
      </c>
      <c r="K182" s="1">
        <f t="shared" si="61"/>
        <v>18068205.821917873</v>
      </c>
      <c r="L182">
        <f t="shared" si="62"/>
        <v>1814233.1794520537</v>
      </c>
      <c r="N182">
        <f t="shared" si="63"/>
        <v>0</v>
      </c>
      <c r="O182">
        <f t="shared" si="64"/>
        <v>9.81</v>
      </c>
      <c r="P182">
        <f t="shared" si="65"/>
        <v>0</v>
      </c>
      <c r="Q182"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0</v>
      </c>
    </row>
    <row r="183" spans="2:23" x14ac:dyDescent="0.25">
      <c r="B183" s="1">
        <v>18.625</v>
      </c>
      <c r="C183">
        <f t="shared" si="54"/>
        <v>10798.234875</v>
      </c>
      <c r="D183">
        <f t="shared" si="55"/>
        <v>9.81</v>
      </c>
      <c r="E183">
        <f t="shared" si="56"/>
        <v>3696.0401250000009</v>
      </c>
      <c r="F183">
        <v>0</v>
      </c>
      <c r="G183" s="1">
        <f t="shared" si="57"/>
        <v>-11781.127898437524</v>
      </c>
      <c r="H183">
        <f t="shared" si="58"/>
        <v>0</v>
      </c>
      <c r="I183" s="1">
        <f t="shared" si="59"/>
        <v>-17379956.857547451</v>
      </c>
      <c r="J183" s="1">
        <f t="shared" si="60"/>
        <v>1779344.0798472078</v>
      </c>
      <c r="K183" s="1">
        <f t="shared" si="61"/>
        <v>17379956.857547451</v>
      </c>
      <c r="L183">
        <f t="shared" si="62"/>
        <v>1779344.0798472078</v>
      </c>
      <c r="N183">
        <f t="shared" si="63"/>
        <v>0</v>
      </c>
      <c r="O183">
        <f t="shared" si="64"/>
        <v>9.81</v>
      </c>
      <c r="P183">
        <f t="shared" si="65"/>
        <v>0</v>
      </c>
      <c r="Q183"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</row>
    <row r="184" spans="2:23" x14ac:dyDescent="0.25">
      <c r="B184" s="1">
        <v>18.75</v>
      </c>
      <c r="C184">
        <f t="shared" si="54"/>
        <v>10870.706250000001</v>
      </c>
      <c r="D184">
        <f t="shared" si="55"/>
        <v>9.81</v>
      </c>
      <c r="E184">
        <f t="shared" si="56"/>
        <v>3623.5687499999999</v>
      </c>
      <c r="F184">
        <v>0</v>
      </c>
      <c r="G184" s="1">
        <f t="shared" si="57"/>
        <v>-11323.652343750029</v>
      </c>
      <c r="H184">
        <f t="shared" si="58"/>
        <v>0</v>
      </c>
      <c r="I184" s="1">
        <f t="shared" si="59"/>
        <v>-16705071.950737661</v>
      </c>
      <c r="J184" s="1">
        <f t="shared" si="60"/>
        <v>1744454.9802423604</v>
      </c>
      <c r="K184" s="1">
        <f t="shared" si="61"/>
        <v>16705071.950737661</v>
      </c>
      <c r="L184">
        <f t="shared" si="62"/>
        <v>1744454.9802423604</v>
      </c>
      <c r="N184">
        <f t="shared" si="63"/>
        <v>0</v>
      </c>
      <c r="O184">
        <f t="shared" si="64"/>
        <v>9.81</v>
      </c>
      <c r="P184">
        <f t="shared" si="65"/>
        <v>0</v>
      </c>
      <c r="Q184"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</row>
    <row r="185" spans="2:23" x14ac:dyDescent="0.25">
      <c r="B185" s="1">
        <v>18.875</v>
      </c>
      <c r="C185">
        <f t="shared" si="54"/>
        <v>10943.177625</v>
      </c>
      <c r="D185">
        <f t="shared" si="55"/>
        <v>9.81</v>
      </c>
      <c r="E185">
        <f t="shared" si="56"/>
        <v>3551.0973750000007</v>
      </c>
      <c r="F185">
        <v>0</v>
      </c>
      <c r="G185" s="1">
        <f t="shared" si="57"/>
        <v>-10875.235710937559</v>
      </c>
      <c r="H185">
        <f t="shared" si="58"/>
        <v>0</v>
      </c>
      <c r="I185" s="1">
        <f t="shared" si="59"/>
        <v>-16043551.101488495</v>
      </c>
      <c r="J185" s="1">
        <f t="shared" si="60"/>
        <v>1709565.8806375137</v>
      </c>
      <c r="K185" s="1">
        <f t="shared" si="61"/>
        <v>16043551.101488495</v>
      </c>
      <c r="L185">
        <f t="shared" si="62"/>
        <v>1709565.8806375137</v>
      </c>
      <c r="N185">
        <f t="shared" si="63"/>
        <v>0</v>
      </c>
      <c r="O185">
        <f t="shared" si="64"/>
        <v>9.81</v>
      </c>
      <c r="P185">
        <f t="shared" si="65"/>
        <v>0</v>
      </c>
      <c r="Q185"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</row>
    <row r="186" spans="2:23" x14ac:dyDescent="0.25">
      <c r="B186" s="1">
        <v>19</v>
      </c>
      <c r="C186">
        <f t="shared" si="54"/>
        <v>11015.649000000001</v>
      </c>
      <c r="D186">
        <f t="shared" si="55"/>
        <v>9.81</v>
      </c>
      <c r="E186">
        <f t="shared" si="56"/>
        <v>3478.6259999999997</v>
      </c>
      <c r="F186">
        <v>0</v>
      </c>
      <c r="G186" s="1">
        <f t="shared" si="57"/>
        <v>-10435.878000000026</v>
      </c>
      <c r="H186">
        <f t="shared" si="58"/>
        <v>0</v>
      </c>
      <c r="I186" s="1">
        <f t="shared" si="59"/>
        <v>-15395394.309799829</v>
      </c>
      <c r="J186" s="1">
        <f t="shared" si="60"/>
        <v>1674676.7810326656</v>
      </c>
      <c r="K186" s="1">
        <f t="shared" si="61"/>
        <v>15395394.309799829</v>
      </c>
      <c r="L186">
        <f t="shared" si="62"/>
        <v>1674676.7810326656</v>
      </c>
      <c r="N186">
        <f t="shared" si="63"/>
        <v>0</v>
      </c>
      <c r="O186">
        <f t="shared" si="64"/>
        <v>9.81</v>
      </c>
      <c r="P186">
        <f t="shared" si="65"/>
        <v>0</v>
      </c>
      <c r="Q186"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</row>
    <row r="187" spans="2:23" x14ac:dyDescent="0.25">
      <c r="B187" s="1">
        <v>19.125</v>
      </c>
      <c r="C187">
        <f t="shared" si="54"/>
        <v>11088.120375000002</v>
      </c>
      <c r="D187">
        <f t="shared" si="55"/>
        <v>9.81</v>
      </c>
      <c r="E187">
        <f t="shared" si="56"/>
        <v>3406.1546249999988</v>
      </c>
      <c r="F187">
        <v>0</v>
      </c>
      <c r="G187" s="1">
        <f t="shared" si="57"/>
        <v>-10005.579210937489</v>
      </c>
      <c r="H187">
        <f t="shared" si="58"/>
        <v>0</v>
      </c>
      <c r="I187" s="1">
        <f t="shared" si="59"/>
        <v>-14760601.575671742</v>
      </c>
      <c r="J187" s="1">
        <f t="shared" si="60"/>
        <v>1639787.681427818</v>
      </c>
      <c r="K187" s="1">
        <f t="shared" si="61"/>
        <v>14760601.575671742</v>
      </c>
      <c r="L187">
        <f t="shared" si="62"/>
        <v>1639787.681427818</v>
      </c>
      <c r="N187">
        <f t="shared" si="63"/>
        <v>0</v>
      </c>
      <c r="O187">
        <f t="shared" si="64"/>
        <v>9.81</v>
      </c>
      <c r="P187">
        <f t="shared" si="65"/>
        <v>0</v>
      </c>
      <c r="Q187"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</row>
    <row r="188" spans="2:23" x14ac:dyDescent="0.25">
      <c r="B188" s="1">
        <v>19.25</v>
      </c>
      <c r="C188">
        <f t="shared" si="54"/>
        <v>11160.59175</v>
      </c>
      <c r="D188">
        <f t="shared" si="55"/>
        <v>9.81</v>
      </c>
      <c r="E188">
        <f t="shared" si="56"/>
        <v>3333.6832500000014</v>
      </c>
      <c r="F188">
        <v>0</v>
      </c>
      <c r="G188" s="1">
        <f t="shared" si="57"/>
        <v>-9584.3393437499763</v>
      </c>
      <c r="H188">
        <f t="shared" si="58"/>
        <v>0</v>
      </c>
      <c r="I188" s="1">
        <f t="shared" si="59"/>
        <v>-14139172.899104286</v>
      </c>
      <c r="J188" s="1">
        <f t="shared" si="60"/>
        <v>1604898.581822972</v>
      </c>
      <c r="K188" s="1">
        <f t="shared" si="61"/>
        <v>14139172.899104286</v>
      </c>
      <c r="L188">
        <f t="shared" si="62"/>
        <v>1604898.581822972</v>
      </c>
      <c r="N188">
        <f t="shared" si="63"/>
        <v>0</v>
      </c>
      <c r="O188">
        <f t="shared" si="64"/>
        <v>9.81</v>
      </c>
      <c r="P188">
        <f t="shared" si="65"/>
        <v>0</v>
      </c>
      <c r="Q188"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</row>
    <row r="189" spans="2:23" x14ac:dyDescent="0.25">
      <c r="B189" s="1">
        <v>19.375</v>
      </c>
      <c r="C189">
        <f t="shared" si="54"/>
        <v>11233.063125000001</v>
      </c>
      <c r="D189">
        <f t="shared" si="55"/>
        <v>9.81</v>
      </c>
      <c r="E189">
        <f t="shared" si="56"/>
        <v>3261.2118750000004</v>
      </c>
      <c r="F189">
        <v>0</v>
      </c>
      <c r="G189" s="1">
        <f t="shared" si="57"/>
        <v>-9172.1583984374884</v>
      </c>
      <c r="H189">
        <f t="shared" si="58"/>
        <v>0</v>
      </c>
      <c r="I189" s="1">
        <f t="shared" si="59"/>
        <v>-13531108.280097453</v>
      </c>
      <c r="J189" s="1">
        <f t="shared" si="60"/>
        <v>1570009.4822181247</v>
      </c>
      <c r="K189" s="1">
        <f t="shared" si="61"/>
        <v>13531108.280097453</v>
      </c>
      <c r="L189">
        <f t="shared" si="62"/>
        <v>1570009.4822181247</v>
      </c>
      <c r="N189">
        <f t="shared" si="63"/>
        <v>0</v>
      </c>
      <c r="O189">
        <f t="shared" si="64"/>
        <v>9.81</v>
      </c>
      <c r="P189">
        <f t="shared" si="65"/>
        <v>0</v>
      </c>
      <c r="Q189"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</row>
    <row r="190" spans="2:23" x14ac:dyDescent="0.25">
      <c r="B190" s="1">
        <v>19.5</v>
      </c>
      <c r="C190">
        <f t="shared" si="54"/>
        <v>11305.534500000002</v>
      </c>
      <c r="D190">
        <f t="shared" si="55"/>
        <v>9.81</v>
      </c>
      <c r="E190">
        <f t="shared" si="56"/>
        <v>3188.7404999999994</v>
      </c>
      <c r="F190">
        <v>0</v>
      </c>
      <c r="G190" s="1">
        <f t="shared" si="57"/>
        <v>-8769.036374999996</v>
      </c>
      <c r="H190">
        <f t="shared" si="58"/>
        <v>0</v>
      </c>
      <c r="I190" s="1">
        <f t="shared" si="59"/>
        <v>-12936407.718651205</v>
      </c>
      <c r="J190" s="1">
        <f t="shared" si="60"/>
        <v>1535120.3826132768</v>
      </c>
      <c r="K190" s="1">
        <f t="shared" si="61"/>
        <v>12936407.718651205</v>
      </c>
      <c r="L190">
        <f t="shared" si="62"/>
        <v>1535120.3826132768</v>
      </c>
      <c r="N190">
        <f t="shared" si="63"/>
        <v>0</v>
      </c>
      <c r="O190">
        <f t="shared" si="64"/>
        <v>9.81</v>
      </c>
      <c r="P190">
        <f t="shared" si="65"/>
        <v>0</v>
      </c>
      <c r="Q190"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</row>
    <row r="191" spans="2:23" x14ac:dyDescent="0.25">
      <c r="B191" s="1">
        <v>19.625</v>
      </c>
      <c r="C191">
        <f t="shared" si="54"/>
        <v>11378.005875000001</v>
      </c>
      <c r="D191">
        <f t="shared" si="55"/>
        <v>9.81</v>
      </c>
      <c r="E191">
        <f t="shared" si="56"/>
        <v>3116.2691250000003</v>
      </c>
      <c r="F191">
        <v>0</v>
      </c>
      <c r="G191" s="1">
        <f t="shared" si="57"/>
        <v>-8374.9732734374993</v>
      </c>
      <c r="H191">
        <f t="shared" si="58"/>
        <v>0</v>
      </c>
      <c r="I191" s="1">
        <f t="shared" si="59"/>
        <v>-12355071.214765541</v>
      </c>
      <c r="J191" s="1">
        <f t="shared" si="60"/>
        <v>1500231.2830084299</v>
      </c>
      <c r="K191" s="1">
        <f t="shared" si="61"/>
        <v>12355071.214765541</v>
      </c>
      <c r="L191">
        <f t="shared" si="62"/>
        <v>1500231.2830084299</v>
      </c>
      <c r="N191">
        <f t="shared" si="63"/>
        <v>0</v>
      </c>
      <c r="O191">
        <f t="shared" si="64"/>
        <v>9.81</v>
      </c>
      <c r="P191">
        <f t="shared" si="65"/>
        <v>0</v>
      </c>
      <c r="Q191"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</row>
    <row r="192" spans="2:23" x14ac:dyDescent="0.25">
      <c r="B192" s="1">
        <v>19.75</v>
      </c>
      <c r="C192">
        <f t="shared" si="54"/>
        <v>11450.477250000002</v>
      </c>
      <c r="D192">
        <f t="shared" si="55"/>
        <v>9.81</v>
      </c>
      <c r="E192">
        <f t="shared" si="56"/>
        <v>3043.7977499999993</v>
      </c>
      <c r="F192">
        <v>0</v>
      </c>
      <c r="G192" s="1">
        <f t="shared" si="57"/>
        <v>-7989.9690937500272</v>
      </c>
      <c r="H192">
        <f t="shared" si="58"/>
        <v>0</v>
      </c>
      <c r="I192" s="1">
        <f t="shared" si="59"/>
        <v>-11787098.768440505</v>
      </c>
      <c r="J192" s="1">
        <f t="shared" si="60"/>
        <v>1465342.1834035823</v>
      </c>
      <c r="K192" s="1">
        <f t="shared" si="61"/>
        <v>11787098.768440505</v>
      </c>
      <c r="L192">
        <f t="shared" si="62"/>
        <v>1465342.1834035823</v>
      </c>
      <c r="N192">
        <f t="shared" si="63"/>
        <v>0</v>
      </c>
      <c r="O192">
        <f t="shared" si="64"/>
        <v>9.81</v>
      </c>
      <c r="P192">
        <f t="shared" si="65"/>
        <v>0</v>
      </c>
      <c r="Q192">
        <v>0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</row>
    <row r="193" spans="2:23" x14ac:dyDescent="0.25">
      <c r="B193" s="1">
        <v>19.875</v>
      </c>
      <c r="C193">
        <f t="shared" si="54"/>
        <v>11522.948625000001</v>
      </c>
      <c r="D193">
        <f t="shared" si="55"/>
        <v>9.81</v>
      </c>
      <c r="E193">
        <f t="shared" si="56"/>
        <v>2971.3263750000001</v>
      </c>
      <c r="F193">
        <v>0</v>
      </c>
      <c r="G193" s="1">
        <f t="shared" si="57"/>
        <v>-7614.0238359375217</v>
      </c>
      <c r="H193">
        <f t="shared" si="58"/>
        <v>0</v>
      </c>
      <c r="I193" s="1">
        <f t="shared" si="59"/>
        <v>-11232490.379676007</v>
      </c>
      <c r="J193" s="1">
        <f t="shared" si="60"/>
        <v>1430453.0837987354</v>
      </c>
      <c r="K193" s="1">
        <f t="shared" si="61"/>
        <v>11232490.379676007</v>
      </c>
      <c r="L193">
        <f t="shared" si="62"/>
        <v>1430453.0837987354</v>
      </c>
      <c r="N193">
        <f t="shared" si="63"/>
        <v>0</v>
      </c>
      <c r="O193">
        <f t="shared" si="64"/>
        <v>9.81</v>
      </c>
      <c r="P193">
        <f t="shared" si="65"/>
        <v>0</v>
      </c>
      <c r="Q193">
        <v>0</v>
      </c>
      <c r="R193">
        <f t="shared" si="66"/>
        <v>0</v>
      </c>
      <c r="S193">
        <f t="shared" si="67"/>
        <v>0</v>
      </c>
      <c r="T193">
        <f t="shared" si="68"/>
        <v>0</v>
      </c>
      <c r="U193">
        <f t="shared" si="69"/>
        <v>0</v>
      </c>
      <c r="V193">
        <f t="shared" si="70"/>
        <v>0</v>
      </c>
      <c r="W193">
        <f t="shared" si="71"/>
        <v>0</v>
      </c>
    </row>
    <row r="194" spans="2:23" x14ac:dyDescent="0.25">
      <c r="B194" s="1">
        <v>20</v>
      </c>
      <c r="C194">
        <f t="shared" si="54"/>
        <v>11595.42</v>
      </c>
      <c r="D194">
        <f t="shared" si="55"/>
        <v>9.81</v>
      </c>
      <c r="E194">
        <f t="shared" si="56"/>
        <v>2898.8550000000009</v>
      </c>
      <c r="F194">
        <v>0</v>
      </c>
      <c r="G194" s="1">
        <f t="shared" si="57"/>
        <v>-7247.1375000000116</v>
      </c>
      <c r="H194">
        <f t="shared" si="58"/>
        <v>0</v>
      </c>
      <c r="I194" s="1">
        <f t="shared" si="59"/>
        <v>-10691246.048472092</v>
      </c>
      <c r="J194" s="1">
        <f t="shared" si="60"/>
        <v>1395563.9841938887</v>
      </c>
      <c r="K194" s="1">
        <f t="shared" si="61"/>
        <v>10691246.048472092</v>
      </c>
      <c r="L194">
        <f t="shared" si="62"/>
        <v>1395563.9841938887</v>
      </c>
      <c r="N194">
        <f t="shared" si="63"/>
        <v>0</v>
      </c>
      <c r="O194">
        <f t="shared" si="64"/>
        <v>9.81</v>
      </c>
      <c r="P194">
        <f t="shared" si="65"/>
        <v>0</v>
      </c>
      <c r="Q194"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0</v>
      </c>
    </row>
    <row r="195" spans="2:23" x14ac:dyDescent="0.25">
      <c r="B195" s="1">
        <v>20.125</v>
      </c>
      <c r="C195">
        <f t="shared" si="54"/>
        <v>11667.891375000001</v>
      </c>
      <c r="D195">
        <f t="shared" si="55"/>
        <v>9.81</v>
      </c>
      <c r="E195">
        <f t="shared" si="56"/>
        <v>2826.3836249999999</v>
      </c>
      <c r="F195">
        <v>0</v>
      </c>
      <c r="G195" s="1">
        <f t="shared" si="57"/>
        <v>-6889.3100859375263</v>
      </c>
      <c r="H195">
        <f t="shared" si="58"/>
        <v>0</v>
      </c>
      <c r="I195" s="1">
        <f t="shared" si="59"/>
        <v>-10163365.774828807</v>
      </c>
      <c r="J195" s="1">
        <f t="shared" si="60"/>
        <v>1360674.8845890409</v>
      </c>
      <c r="K195" s="1">
        <f t="shared" si="61"/>
        <v>10163365.774828807</v>
      </c>
      <c r="L195">
        <f t="shared" si="62"/>
        <v>1360674.8845890409</v>
      </c>
      <c r="N195">
        <f t="shared" si="63"/>
        <v>0</v>
      </c>
      <c r="O195">
        <f t="shared" si="64"/>
        <v>9.81</v>
      </c>
      <c r="P195">
        <f t="shared" si="65"/>
        <v>0</v>
      </c>
      <c r="Q195"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0</v>
      </c>
    </row>
    <row r="196" spans="2:23" x14ac:dyDescent="0.25">
      <c r="B196" s="1">
        <v>20.25</v>
      </c>
      <c r="C196">
        <f t="shared" si="54"/>
        <v>11740.362750000002</v>
      </c>
      <c r="D196">
        <f t="shared" si="55"/>
        <v>9.81</v>
      </c>
      <c r="E196">
        <f t="shared" si="56"/>
        <v>2753.9122499999989</v>
      </c>
      <c r="F196">
        <v>0</v>
      </c>
      <c r="G196" s="1">
        <f t="shared" si="57"/>
        <v>-6540.5415937500657</v>
      </c>
      <c r="H196">
        <f t="shared" si="58"/>
        <v>0</v>
      </c>
      <c r="I196" s="1">
        <f t="shared" si="59"/>
        <v>-9648849.558746146</v>
      </c>
      <c r="J196" s="1">
        <f t="shared" si="60"/>
        <v>1325785.7849841933</v>
      </c>
      <c r="K196" s="1">
        <f t="shared" si="61"/>
        <v>9648849.558746146</v>
      </c>
      <c r="L196">
        <f t="shared" si="62"/>
        <v>1325785.7849841933</v>
      </c>
      <c r="N196">
        <f t="shared" si="63"/>
        <v>0</v>
      </c>
      <c r="O196">
        <f t="shared" si="64"/>
        <v>9.81</v>
      </c>
      <c r="P196">
        <f t="shared" si="65"/>
        <v>0</v>
      </c>
      <c r="Q196">
        <v>0</v>
      </c>
      <c r="R196">
        <f t="shared" si="66"/>
        <v>0</v>
      </c>
      <c r="S196">
        <f t="shared" si="67"/>
        <v>0</v>
      </c>
      <c r="T196">
        <f t="shared" si="68"/>
        <v>0</v>
      </c>
      <c r="U196">
        <f t="shared" si="69"/>
        <v>0</v>
      </c>
      <c r="V196">
        <f t="shared" si="70"/>
        <v>0</v>
      </c>
      <c r="W196">
        <f t="shared" si="71"/>
        <v>0</v>
      </c>
    </row>
    <row r="197" spans="2:23" x14ac:dyDescent="0.25">
      <c r="B197" s="1">
        <v>20.375</v>
      </c>
      <c r="C197">
        <f t="shared" si="54"/>
        <v>11812.834125000001</v>
      </c>
      <c r="D197">
        <f t="shared" si="55"/>
        <v>9.81</v>
      </c>
      <c r="E197">
        <f t="shared" si="56"/>
        <v>2681.4408749999998</v>
      </c>
      <c r="F197">
        <v>0</v>
      </c>
      <c r="G197" s="1">
        <f t="shared" si="57"/>
        <v>-6200.8320234375424</v>
      </c>
      <c r="H197">
        <f t="shared" si="58"/>
        <v>0</v>
      </c>
      <c r="I197" s="1">
        <f t="shared" si="59"/>
        <v>-9147697.4002239835</v>
      </c>
      <c r="J197" s="1">
        <f t="shared" si="60"/>
        <v>1290896.6853793466</v>
      </c>
      <c r="K197" s="1">
        <f t="shared" si="61"/>
        <v>9147697.4002239835</v>
      </c>
      <c r="L197">
        <f t="shared" si="62"/>
        <v>1290896.6853793466</v>
      </c>
      <c r="N197">
        <f t="shared" si="63"/>
        <v>0</v>
      </c>
      <c r="O197">
        <f t="shared" si="64"/>
        <v>9.81</v>
      </c>
      <c r="P197">
        <f t="shared" si="65"/>
        <v>0</v>
      </c>
      <c r="Q197"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  <c r="V197">
        <f t="shared" si="70"/>
        <v>0</v>
      </c>
      <c r="W197">
        <f t="shared" si="71"/>
        <v>0</v>
      </c>
    </row>
    <row r="198" spans="2:23" x14ac:dyDescent="0.25">
      <c r="B198" s="1">
        <v>20.5</v>
      </c>
      <c r="C198">
        <f t="shared" si="54"/>
        <v>11885.3055</v>
      </c>
      <c r="D198">
        <f t="shared" si="55"/>
        <v>9.81</v>
      </c>
      <c r="E198">
        <f t="shared" si="56"/>
        <v>2608.9695000000006</v>
      </c>
      <c r="F198">
        <v>0</v>
      </c>
      <c r="G198" s="1">
        <f t="shared" si="57"/>
        <v>-5870.1813750000147</v>
      </c>
      <c r="H198">
        <f t="shared" si="58"/>
        <v>0</v>
      </c>
      <c r="I198" s="1">
        <f t="shared" si="59"/>
        <v>-8659909.2992624026</v>
      </c>
      <c r="J198" s="1">
        <f t="shared" si="60"/>
        <v>1256007.5857744997</v>
      </c>
      <c r="K198" s="1">
        <f t="shared" si="61"/>
        <v>8659909.2992624026</v>
      </c>
      <c r="L198">
        <f t="shared" si="62"/>
        <v>1256007.5857744997</v>
      </c>
      <c r="N198">
        <f t="shared" si="63"/>
        <v>0</v>
      </c>
      <c r="O198">
        <f t="shared" si="64"/>
        <v>9.81</v>
      </c>
      <c r="P198">
        <f t="shared" si="65"/>
        <v>0</v>
      </c>
      <c r="Q198"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  <c r="V198">
        <f t="shared" si="70"/>
        <v>0</v>
      </c>
      <c r="W198">
        <f t="shared" si="71"/>
        <v>0</v>
      </c>
    </row>
    <row r="199" spans="2:23" x14ac:dyDescent="0.25">
      <c r="B199" s="1">
        <v>20.625</v>
      </c>
      <c r="C199">
        <f t="shared" si="54"/>
        <v>11957.776875000001</v>
      </c>
      <c r="D199">
        <f t="shared" si="55"/>
        <v>9.81</v>
      </c>
      <c r="E199">
        <f t="shared" si="56"/>
        <v>2536.4981249999996</v>
      </c>
      <c r="F199">
        <v>0</v>
      </c>
      <c r="G199" s="1">
        <f t="shared" si="57"/>
        <v>-5548.5896484374825</v>
      </c>
      <c r="H199">
        <f t="shared" si="58"/>
        <v>0</v>
      </c>
      <c r="I199" s="1">
        <f t="shared" si="59"/>
        <v>-8185485.2558614081</v>
      </c>
      <c r="J199" s="1">
        <f t="shared" si="60"/>
        <v>1221118.4861696521</v>
      </c>
      <c r="K199" s="1">
        <f t="shared" si="61"/>
        <v>8185485.2558614081</v>
      </c>
      <c r="L199">
        <f t="shared" si="62"/>
        <v>1221118.4861696521</v>
      </c>
      <c r="N199">
        <f t="shared" si="63"/>
        <v>0</v>
      </c>
      <c r="O199">
        <f t="shared" si="64"/>
        <v>9.81</v>
      </c>
      <c r="P199">
        <f t="shared" si="65"/>
        <v>0</v>
      </c>
      <c r="Q199"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  <c r="V199">
        <f t="shared" si="70"/>
        <v>0</v>
      </c>
      <c r="W199">
        <f t="shared" si="71"/>
        <v>0</v>
      </c>
    </row>
    <row r="200" spans="2:23" x14ac:dyDescent="0.25">
      <c r="B200" s="1">
        <v>20.75</v>
      </c>
      <c r="C200">
        <f t="shared" si="54"/>
        <v>12030.248250000001</v>
      </c>
      <c r="D200">
        <f t="shared" si="55"/>
        <v>9.81</v>
      </c>
      <c r="E200">
        <f t="shared" si="56"/>
        <v>2464.0267500000004</v>
      </c>
      <c r="F200">
        <v>0</v>
      </c>
      <c r="G200" s="1">
        <f t="shared" si="57"/>
        <v>-5236.0568437499751</v>
      </c>
      <c r="H200">
        <f t="shared" si="58"/>
        <v>0</v>
      </c>
      <c r="I200" s="1">
        <f t="shared" si="59"/>
        <v>-7724425.2700210381</v>
      </c>
      <c r="J200" s="1">
        <f t="shared" si="60"/>
        <v>1186229.3865648052</v>
      </c>
      <c r="K200" s="1">
        <f t="shared" si="61"/>
        <v>7724425.2700210381</v>
      </c>
      <c r="L200">
        <f t="shared" si="62"/>
        <v>1186229.3865648052</v>
      </c>
      <c r="N200">
        <f t="shared" si="63"/>
        <v>0</v>
      </c>
      <c r="O200">
        <f t="shared" si="64"/>
        <v>9.81</v>
      </c>
      <c r="P200">
        <f t="shared" si="65"/>
        <v>0</v>
      </c>
      <c r="Q200"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  <c r="V200">
        <f t="shared" si="70"/>
        <v>0</v>
      </c>
      <c r="W200">
        <f t="shared" si="71"/>
        <v>0</v>
      </c>
    </row>
    <row r="201" spans="2:23" x14ac:dyDescent="0.25">
      <c r="B201" s="1">
        <v>20.875</v>
      </c>
      <c r="C201">
        <f t="shared" si="54"/>
        <v>12102.719625000002</v>
      </c>
      <c r="D201">
        <f t="shared" si="55"/>
        <v>9.81</v>
      </c>
      <c r="E201">
        <f t="shared" si="56"/>
        <v>2391.5553749999995</v>
      </c>
      <c r="F201">
        <v>0</v>
      </c>
      <c r="G201" s="1">
        <f t="shared" si="57"/>
        <v>-4932.5829609374923</v>
      </c>
      <c r="H201">
        <f t="shared" si="58"/>
        <v>0</v>
      </c>
      <c r="I201" s="1">
        <f t="shared" si="59"/>
        <v>-7276729.3417412946</v>
      </c>
      <c r="J201" s="1">
        <f t="shared" si="60"/>
        <v>1151340.2869599576</v>
      </c>
      <c r="K201" s="1">
        <f t="shared" si="61"/>
        <v>7276729.3417412946</v>
      </c>
      <c r="L201">
        <f t="shared" si="62"/>
        <v>1151340.2869599576</v>
      </c>
      <c r="N201">
        <f t="shared" si="63"/>
        <v>0</v>
      </c>
      <c r="O201">
        <f t="shared" si="64"/>
        <v>9.81</v>
      </c>
      <c r="P201">
        <f t="shared" si="65"/>
        <v>0</v>
      </c>
      <c r="Q201">
        <v>0</v>
      </c>
      <c r="R201">
        <f t="shared" si="66"/>
        <v>0</v>
      </c>
      <c r="S201">
        <f t="shared" si="67"/>
        <v>0</v>
      </c>
      <c r="T201">
        <f t="shared" si="68"/>
        <v>0</v>
      </c>
      <c r="U201">
        <f t="shared" si="69"/>
        <v>0</v>
      </c>
      <c r="V201">
        <f t="shared" si="70"/>
        <v>0</v>
      </c>
      <c r="W201">
        <f t="shared" si="71"/>
        <v>0</v>
      </c>
    </row>
    <row r="202" spans="2:23" x14ac:dyDescent="0.25">
      <c r="B202" s="1">
        <v>21</v>
      </c>
      <c r="C202">
        <f t="shared" si="54"/>
        <v>12175.191000000003</v>
      </c>
      <c r="D202">
        <f t="shared" si="55"/>
        <v>9.81</v>
      </c>
      <c r="E202">
        <f t="shared" si="56"/>
        <v>2319.0839999999985</v>
      </c>
      <c r="F202">
        <v>0</v>
      </c>
      <c r="G202" s="1">
        <f t="shared" si="57"/>
        <v>-4638.1680000000051</v>
      </c>
      <c r="H202">
        <f t="shared" si="58"/>
        <v>0</v>
      </c>
      <c r="I202" s="1">
        <f t="shared" si="59"/>
        <v>-6842397.4710221356</v>
      </c>
      <c r="J202" s="1">
        <f t="shared" si="60"/>
        <v>1116451.18735511</v>
      </c>
      <c r="K202" s="1">
        <f t="shared" si="61"/>
        <v>6842397.4710221356</v>
      </c>
      <c r="L202">
        <f t="shared" si="62"/>
        <v>1116451.18735511</v>
      </c>
      <c r="N202">
        <f t="shared" si="63"/>
        <v>0</v>
      </c>
      <c r="O202">
        <f t="shared" si="64"/>
        <v>9.81</v>
      </c>
      <c r="P202">
        <f t="shared" si="65"/>
        <v>0</v>
      </c>
      <c r="Q202"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  <c r="V202">
        <f t="shared" si="70"/>
        <v>0</v>
      </c>
      <c r="W202">
        <f t="shared" si="71"/>
        <v>0</v>
      </c>
    </row>
    <row r="203" spans="2:23" x14ac:dyDescent="0.25">
      <c r="B203" s="1">
        <v>21.125</v>
      </c>
      <c r="C203">
        <f t="shared" si="54"/>
        <v>12247.662375</v>
      </c>
      <c r="D203">
        <f t="shared" si="55"/>
        <v>9.81</v>
      </c>
      <c r="E203">
        <f t="shared" si="56"/>
        <v>2246.6126250000011</v>
      </c>
      <c r="F203">
        <v>0</v>
      </c>
      <c r="G203" s="1">
        <f t="shared" si="57"/>
        <v>-4352.8119609374844</v>
      </c>
      <c r="H203">
        <f t="shared" si="58"/>
        <v>0</v>
      </c>
      <c r="I203" s="1">
        <f t="shared" si="59"/>
        <v>-6421429.6578635182</v>
      </c>
      <c r="J203" s="1">
        <f t="shared" si="60"/>
        <v>1081562.087750264</v>
      </c>
      <c r="K203" s="1">
        <f t="shared" si="61"/>
        <v>6421429.6578635182</v>
      </c>
      <c r="L203">
        <f t="shared" si="62"/>
        <v>1081562.087750264</v>
      </c>
      <c r="N203">
        <f t="shared" si="63"/>
        <v>0</v>
      </c>
      <c r="O203">
        <f t="shared" si="64"/>
        <v>9.81</v>
      </c>
      <c r="P203">
        <f t="shared" si="65"/>
        <v>0</v>
      </c>
      <c r="Q203"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  <c r="V203">
        <f t="shared" si="70"/>
        <v>0</v>
      </c>
      <c r="W203">
        <f t="shared" si="71"/>
        <v>0</v>
      </c>
    </row>
    <row r="204" spans="2:23" x14ac:dyDescent="0.25">
      <c r="B204" s="1">
        <v>21.25</v>
      </c>
      <c r="C204">
        <f t="shared" si="54"/>
        <v>12320.133750000001</v>
      </c>
      <c r="D204">
        <f t="shared" si="55"/>
        <v>9.81</v>
      </c>
      <c r="E204">
        <f t="shared" si="56"/>
        <v>2174.1412500000001</v>
      </c>
      <c r="F204">
        <v>0</v>
      </c>
      <c r="G204" s="1">
        <f t="shared" si="57"/>
        <v>-4076.5148437499884</v>
      </c>
      <c r="H204">
        <f t="shared" si="58"/>
        <v>0</v>
      </c>
      <c r="I204" s="1">
        <f t="shared" si="59"/>
        <v>-6013825.9022655254</v>
      </c>
      <c r="J204" s="1">
        <f t="shared" si="60"/>
        <v>1046672.9881454163</v>
      </c>
      <c r="K204" s="1">
        <f t="shared" si="61"/>
        <v>6013825.9022655254</v>
      </c>
      <c r="L204">
        <f t="shared" si="62"/>
        <v>1046672.9881454163</v>
      </c>
      <c r="N204">
        <f t="shared" si="63"/>
        <v>0</v>
      </c>
      <c r="O204">
        <f t="shared" si="64"/>
        <v>9.81</v>
      </c>
      <c r="P204">
        <f t="shared" si="65"/>
        <v>0</v>
      </c>
      <c r="Q204">
        <v>0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  <c r="V204">
        <f t="shared" si="70"/>
        <v>0</v>
      </c>
      <c r="W204">
        <f t="shared" si="71"/>
        <v>0</v>
      </c>
    </row>
    <row r="205" spans="2:23" x14ac:dyDescent="0.25">
      <c r="B205" s="1">
        <v>21.375</v>
      </c>
      <c r="C205">
        <f t="shared" si="54"/>
        <v>12392.605125000002</v>
      </c>
      <c r="D205">
        <f t="shared" si="55"/>
        <v>9.81</v>
      </c>
      <c r="E205">
        <f t="shared" si="56"/>
        <v>2101.6698749999991</v>
      </c>
      <c r="F205">
        <v>0</v>
      </c>
      <c r="G205" s="1">
        <f t="shared" si="57"/>
        <v>-3809.2766484375461</v>
      </c>
      <c r="H205">
        <f t="shared" si="58"/>
        <v>0</v>
      </c>
      <c r="I205" s="1">
        <f t="shared" si="59"/>
        <v>-5619586.2042282028</v>
      </c>
      <c r="J205" s="1">
        <f t="shared" si="60"/>
        <v>1011783.8885405686</v>
      </c>
      <c r="K205" s="1">
        <f t="shared" si="61"/>
        <v>5619586.2042282028</v>
      </c>
      <c r="L205">
        <f t="shared" si="62"/>
        <v>1011783.8885405686</v>
      </c>
      <c r="N205">
        <f t="shared" si="63"/>
        <v>0</v>
      </c>
      <c r="O205">
        <f t="shared" si="64"/>
        <v>9.81</v>
      </c>
      <c r="P205">
        <f t="shared" si="65"/>
        <v>0</v>
      </c>
      <c r="Q205">
        <v>0</v>
      </c>
      <c r="R205">
        <f t="shared" si="66"/>
        <v>0</v>
      </c>
      <c r="S205">
        <f t="shared" si="67"/>
        <v>0</v>
      </c>
      <c r="T205">
        <f t="shared" si="68"/>
        <v>0</v>
      </c>
      <c r="U205">
        <f t="shared" si="69"/>
        <v>0</v>
      </c>
      <c r="V205">
        <f t="shared" si="70"/>
        <v>0</v>
      </c>
      <c r="W205">
        <f t="shared" si="71"/>
        <v>0</v>
      </c>
    </row>
    <row r="206" spans="2:23" x14ac:dyDescent="0.25">
      <c r="B206" s="1">
        <v>21.5</v>
      </c>
      <c r="C206">
        <f t="shared" si="54"/>
        <v>12465.076500000001</v>
      </c>
      <c r="D206">
        <f t="shared" si="55"/>
        <v>9.81</v>
      </c>
      <c r="E206">
        <f t="shared" si="56"/>
        <v>2029.1985</v>
      </c>
      <c r="F206">
        <v>0</v>
      </c>
      <c r="G206" s="1">
        <f t="shared" si="57"/>
        <v>-3551.0973750000412</v>
      </c>
      <c r="H206">
        <f t="shared" si="58"/>
        <v>0</v>
      </c>
      <c r="I206" s="1">
        <f t="shared" si="59"/>
        <v>-5238710.5637513781</v>
      </c>
      <c r="J206" s="1">
        <f t="shared" si="60"/>
        <v>976894.78893572197</v>
      </c>
      <c r="K206" s="1">
        <f t="shared" si="61"/>
        <v>5238710.5637513781</v>
      </c>
      <c r="L206">
        <f t="shared" si="62"/>
        <v>976894.78893572197</v>
      </c>
      <c r="N206">
        <f t="shared" si="63"/>
        <v>0</v>
      </c>
      <c r="O206">
        <f t="shared" si="64"/>
        <v>9.81</v>
      </c>
      <c r="P206">
        <f t="shared" si="65"/>
        <v>0</v>
      </c>
      <c r="Q206">
        <v>0</v>
      </c>
      <c r="R206">
        <f t="shared" si="66"/>
        <v>0</v>
      </c>
      <c r="S206">
        <f t="shared" si="67"/>
        <v>0</v>
      </c>
      <c r="T206">
        <f t="shared" si="68"/>
        <v>0</v>
      </c>
      <c r="U206">
        <f t="shared" si="69"/>
        <v>0</v>
      </c>
      <c r="V206">
        <f t="shared" si="70"/>
        <v>0</v>
      </c>
      <c r="W206">
        <f t="shared" si="71"/>
        <v>0</v>
      </c>
    </row>
    <row r="207" spans="2:23" x14ac:dyDescent="0.25">
      <c r="B207" s="1">
        <v>21.625</v>
      </c>
      <c r="C207">
        <f t="shared" si="54"/>
        <v>12537.547875000002</v>
      </c>
      <c r="D207">
        <f t="shared" si="55"/>
        <v>9.81</v>
      </c>
      <c r="E207">
        <f t="shared" si="56"/>
        <v>1956.727124999999</v>
      </c>
      <c r="F207">
        <v>0</v>
      </c>
      <c r="G207" s="1">
        <f t="shared" si="57"/>
        <v>-3301.9770234375319</v>
      </c>
      <c r="H207">
        <f t="shared" si="58"/>
        <v>0</v>
      </c>
      <c r="I207" s="1">
        <f t="shared" si="59"/>
        <v>-4871198.980835137</v>
      </c>
      <c r="J207" s="1">
        <f t="shared" si="60"/>
        <v>942005.68933087413</v>
      </c>
      <c r="K207" s="1">
        <f t="shared" si="61"/>
        <v>4871198.980835137</v>
      </c>
      <c r="L207">
        <f t="shared" si="62"/>
        <v>942005.68933087413</v>
      </c>
      <c r="N207">
        <f t="shared" si="63"/>
        <v>0</v>
      </c>
      <c r="O207">
        <f t="shared" si="64"/>
        <v>9.81</v>
      </c>
      <c r="P207">
        <f t="shared" si="65"/>
        <v>0</v>
      </c>
      <c r="Q207"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  <c r="V207">
        <f t="shared" si="70"/>
        <v>0</v>
      </c>
      <c r="W207">
        <f t="shared" si="71"/>
        <v>0</v>
      </c>
    </row>
    <row r="208" spans="2:23" x14ac:dyDescent="0.25">
      <c r="B208" s="1">
        <v>21.75</v>
      </c>
      <c r="C208">
        <f t="shared" si="54"/>
        <v>12610.019249999999</v>
      </c>
      <c r="D208">
        <f t="shared" si="55"/>
        <v>9.81</v>
      </c>
      <c r="E208">
        <f t="shared" si="56"/>
        <v>1884.2557500000016</v>
      </c>
      <c r="F208">
        <v>0</v>
      </c>
      <c r="G208" s="1">
        <f t="shared" si="57"/>
        <v>-3061.9155937500182</v>
      </c>
      <c r="H208">
        <f t="shared" si="58"/>
        <v>0</v>
      </c>
      <c r="I208" s="1">
        <f t="shared" si="59"/>
        <v>-4517051.4554794785</v>
      </c>
      <c r="J208" s="1">
        <f t="shared" si="60"/>
        <v>907116.58972602815</v>
      </c>
      <c r="K208" s="1">
        <f t="shared" si="61"/>
        <v>4517051.4554794785</v>
      </c>
      <c r="L208">
        <f t="shared" si="62"/>
        <v>907116.58972602815</v>
      </c>
      <c r="N208">
        <f t="shared" si="63"/>
        <v>0</v>
      </c>
      <c r="O208">
        <f t="shared" si="64"/>
        <v>9.81</v>
      </c>
      <c r="P208">
        <f t="shared" si="65"/>
        <v>0</v>
      </c>
      <c r="Q208"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  <c r="V208">
        <f t="shared" si="70"/>
        <v>0</v>
      </c>
      <c r="W208">
        <f t="shared" si="71"/>
        <v>0</v>
      </c>
    </row>
    <row r="209" spans="2:23" x14ac:dyDescent="0.25">
      <c r="B209" s="1">
        <v>21.875</v>
      </c>
      <c r="C209">
        <f t="shared" si="54"/>
        <v>12682.490625</v>
      </c>
      <c r="D209">
        <f t="shared" si="55"/>
        <v>9.81</v>
      </c>
      <c r="E209">
        <f t="shared" si="56"/>
        <v>1811.7843750000006</v>
      </c>
      <c r="F209">
        <v>0</v>
      </c>
      <c r="G209" s="1">
        <f t="shared" si="57"/>
        <v>-2830.9130859375291</v>
      </c>
      <c r="H209">
        <f t="shared" si="58"/>
        <v>0</v>
      </c>
      <c r="I209" s="1">
        <f t="shared" si="59"/>
        <v>-4176267.9876844473</v>
      </c>
      <c r="J209" s="1">
        <f t="shared" si="60"/>
        <v>872227.49012118054</v>
      </c>
      <c r="K209" s="1">
        <f t="shared" si="61"/>
        <v>4176267.9876844473</v>
      </c>
      <c r="L209">
        <f t="shared" si="62"/>
        <v>872227.49012118054</v>
      </c>
      <c r="N209">
        <f t="shared" si="63"/>
        <v>0</v>
      </c>
      <c r="O209">
        <f t="shared" si="64"/>
        <v>9.81</v>
      </c>
      <c r="P209">
        <f t="shared" si="65"/>
        <v>0</v>
      </c>
      <c r="Q209"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  <c r="V209">
        <f t="shared" si="70"/>
        <v>0</v>
      </c>
      <c r="W209">
        <f t="shared" si="71"/>
        <v>0</v>
      </c>
    </row>
    <row r="210" spans="2:23" x14ac:dyDescent="0.25">
      <c r="B210" s="1">
        <v>22</v>
      </c>
      <c r="C210">
        <f t="shared" si="54"/>
        <v>12754.962000000001</v>
      </c>
      <c r="D210">
        <f t="shared" si="55"/>
        <v>9.81</v>
      </c>
      <c r="E210">
        <f t="shared" si="56"/>
        <v>1739.3129999999996</v>
      </c>
      <c r="F210">
        <v>0</v>
      </c>
      <c r="G210" s="1">
        <f t="shared" si="57"/>
        <v>-2608.9695000000647</v>
      </c>
      <c r="H210">
        <f t="shared" si="58"/>
        <v>0</v>
      </c>
      <c r="I210" s="1">
        <f t="shared" si="59"/>
        <v>-3848848.5774500426</v>
      </c>
      <c r="J210" s="1">
        <f t="shared" si="60"/>
        <v>837338.39051633282</v>
      </c>
      <c r="K210" s="1">
        <f t="shared" si="61"/>
        <v>3848848.5774500426</v>
      </c>
      <c r="L210">
        <f t="shared" si="62"/>
        <v>837338.39051633282</v>
      </c>
      <c r="N210">
        <f t="shared" si="63"/>
        <v>0</v>
      </c>
      <c r="O210">
        <f t="shared" si="64"/>
        <v>9.81</v>
      </c>
      <c r="P210">
        <f t="shared" si="65"/>
        <v>0</v>
      </c>
      <c r="Q210"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  <c r="V210">
        <f t="shared" si="70"/>
        <v>0</v>
      </c>
      <c r="W210">
        <f t="shared" si="71"/>
        <v>0</v>
      </c>
    </row>
    <row r="211" spans="2:23" x14ac:dyDescent="0.25">
      <c r="B211" s="1">
        <v>22.125</v>
      </c>
      <c r="C211">
        <f t="shared" si="54"/>
        <v>12827.433375000002</v>
      </c>
      <c r="D211">
        <f t="shared" si="55"/>
        <v>9.81</v>
      </c>
      <c r="E211">
        <f t="shared" si="56"/>
        <v>1666.8416249999987</v>
      </c>
      <c r="F211">
        <v>0</v>
      </c>
      <c r="G211" s="1">
        <f t="shared" si="57"/>
        <v>-2396.0848359374795</v>
      </c>
      <c r="H211">
        <f t="shared" si="58"/>
        <v>0</v>
      </c>
      <c r="I211" s="1">
        <f t="shared" si="59"/>
        <v>-3534793.2247760496</v>
      </c>
      <c r="J211" s="1">
        <f t="shared" si="60"/>
        <v>802449.29091148521</v>
      </c>
      <c r="K211" s="1">
        <f t="shared" si="61"/>
        <v>3534793.2247760496</v>
      </c>
      <c r="L211">
        <f t="shared" si="62"/>
        <v>802449.29091148521</v>
      </c>
      <c r="N211">
        <f t="shared" si="63"/>
        <v>0</v>
      </c>
      <c r="O211">
        <f t="shared" si="64"/>
        <v>9.81</v>
      </c>
      <c r="P211">
        <f t="shared" si="65"/>
        <v>0</v>
      </c>
      <c r="Q211">
        <v>0</v>
      </c>
      <c r="R211">
        <f t="shared" si="66"/>
        <v>0</v>
      </c>
      <c r="S211">
        <f t="shared" si="67"/>
        <v>0</v>
      </c>
      <c r="T211">
        <f t="shared" si="68"/>
        <v>0</v>
      </c>
      <c r="U211">
        <f t="shared" si="69"/>
        <v>0</v>
      </c>
      <c r="V211">
        <f t="shared" si="70"/>
        <v>0</v>
      </c>
      <c r="W211">
        <f t="shared" si="71"/>
        <v>0</v>
      </c>
    </row>
    <row r="212" spans="2:23" x14ac:dyDescent="0.25">
      <c r="B212" s="1">
        <v>22.25</v>
      </c>
      <c r="C212">
        <f t="shared" si="54"/>
        <v>12899.904750000002</v>
      </c>
      <c r="D212">
        <f t="shared" si="55"/>
        <v>9.81</v>
      </c>
      <c r="E212">
        <f t="shared" si="56"/>
        <v>1594.3702499999995</v>
      </c>
      <c r="F212">
        <v>0</v>
      </c>
      <c r="G212" s="1">
        <f t="shared" si="57"/>
        <v>-2192.2590937500063</v>
      </c>
      <c r="H212">
        <f t="shared" si="58"/>
        <v>0</v>
      </c>
      <c r="I212" s="1">
        <f t="shared" si="59"/>
        <v>-3234101.929662812</v>
      </c>
      <c r="J212" s="1">
        <f t="shared" si="60"/>
        <v>767560.1913066383</v>
      </c>
      <c r="K212" s="1">
        <f t="shared" si="61"/>
        <v>3234101.929662812</v>
      </c>
      <c r="L212">
        <f t="shared" si="62"/>
        <v>767560.1913066383</v>
      </c>
      <c r="N212">
        <f t="shared" si="63"/>
        <v>0</v>
      </c>
      <c r="O212">
        <f t="shared" si="64"/>
        <v>9.81</v>
      </c>
      <c r="P212">
        <f t="shared" si="65"/>
        <v>0</v>
      </c>
      <c r="Q212"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  <c r="V212">
        <f t="shared" si="70"/>
        <v>0</v>
      </c>
      <c r="W212">
        <f t="shared" si="71"/>
        <v>0</v>
      </c>
    </row>
    <row r="213" spans="2:23" x14ac:dyDescent="0.25">
      <c r="B213" s="1">
        <v>22.375</v>
      </c>
      <c r="C213">
        <f t="shared" si="54"/>
        <v>12972.376125000001</v>
      </c>
      <c r="D213">
        <f t="shared" si="55"/>
        <v>9.81</v>
      </c>
      <c r="E213">
        <f t="shared" si="56"/>
        <v>1521.8988750000003</v>
      </c>
      <c r="F213">
        <v>0</v>
      </c>
      <c r="G213" s="1">
        <f t="shared" si="57"/>
        <v>-1997.4922734374995</v>
      </c>
      <c r="H213">
        <f t="shared" si="58"/>
        <v>0</v>
      </c>
      <c r="I213" s="1">
        <f t="shared" si="59"/>
        <v>-2946774.6921101152</v>
      </c>
      <c r="J213" s="1">
        <f t="shared" si="60"/>
        <v>732671.09170179151</v>
      </c>
      <c r="K213" s="1">
        <f t="shared" si="61"/>
        <v>2946774.6921101152</v>
      </c>
      <c r="L213">
        <f t="shared" si="62"/>
        <v>732671.09170179151</v>
      </c>
      <c r="N213">
        <f t="shared" si="63"/>
        <v>0</v>
      </c>
      <c r="O213">
        <f t="shared" si="64"/>
        <v>9.81</v>
      </c>
      <c r="P213">
        <f t="shared" si="65"/>
        <v>0</v>
      </c>
      <c r="Q213"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  <c r="V213">
        <f t="shared" si="70"/>
        <v>0</v>
      </c>
      <c r="W213">
        <f t="shared" si="71"/>
        <v>0</v>
      </c>
    </row>
    <row r="214" spans="2:23" x14ac:dyDescent="0.25">
      <c r="B214" s="1">
        <v>22.5</v>
      </c>
      <c r="C214">
        <f t="shared" si="54"/>
        <v>13044.8475</v>
      </c>
      <c r="D214">
        <f t="shared" si="55"/>
        <v>9.81</v>
      </c>
      <c r="E214">
        <f t="shared" si="56"/>
        <v>1449.4275000000011</v>
      </c>
      <c r="F214">
        <v>0</v>
      </c>
      <c r="G214" s="1">
        <f t="shared" si="57"/>
        <v>-1811.7843749999884</v>
      </c>
      <c r="H214">
        <f t="shared" si="58"/>
        <v>0</v>
      </c>
      <c r="I214" s="1">
        <f t="shared" si="59"/>
        <v>-2672811.5121180019</v>
      </c>
      <c r="J214" s="1">
        <f t="shared" si="60"/>
        <v>697781.99209694471</v>
      </c>
      <c r="K214" s="1">
        <f t="shared" si="61"/>
        <v>2672811.5121180019</v>
      </c>
      <c r="L214">
        <f t="shared" si="62"/>
        <v>697781.99209694471</v>
      </c>
      <c r="N214">
        <f t="shared" si="63"/>
        <v>0</v>
      </c>
      <c r="O214">
        <f t="shared" si="64"/>
        <v>9.81</v>
      </c>
      <c r="P214">
        <f t="shared" si="65"/>
        <v>0</v>
      </c>
      <c r="Q214"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  <c r="V214">
        <f t="shared" si="70"/>
        <v>0</v>
      </c>
      <c r="W214">
        <f t="shared" si="71"/>
        <v>0</v>
      </c>
    </row>
    <row r="215" spans="2:23" x14ac:dyDescent="0.25">
      <c r="B215" s="1">
        <v>22.625</v>
      </c>
      <c r="C215">
        <f t="shared" si="54"/>
        <v>13117.318875000001</v>
      </c>
      <c r="D215">
        <f t="shared" si="55"/>
        <v>9.81</v>
      </c>
      <c r="E215">
        <f t="shared" si="56"/>
        <v>1376.9561250000002</v>
      </c>
      <c r="F215">
        <v>0</v>
      </c>
      <c r="G215" s="1">
        <f t="shared" si="57"/>
        <v>-1635.1353984375019</v>
      </c>
      <c r="H215">
        <f t="shared" si="58"/>
        <v>0</v>
      </c>
      <c r="I215" s="1">
        <f t="shared" si="59"/>
        <v>-2412212.3896865146</v>
      </c>
      <c r="J215" s="1">
        <f t="shared" si="60"/>
        <v>662892.8924920971</v>
      </c>
      <c r="K215" s="1">
        <f t="shared" si="61"/>
        <v>2412212.3896865146</v>
      </c>
      <c r="L215">
        <f t="shared" si="62"/>
        <v>662892.8924920971</v>
      </c>
      <c r="N215">
        <f t="shared" si="63"/>
        <v>0</v>
      </c>
      <c r="O215">
        <f t="shared" si="64"/>
        <v>9.81</v>
      </c>
      <c r="P215">
        <f t="shared" si="65"/>
        <v>0</v>
      </c>
      <c r="Q215">
        <v>0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0</v>
      </c>
      <c r="V215">
        <f t="shared" si="70"/>
        <v>0</v>
      </c>
      <c r="W215">
        <f t="shared" si="71"/>
        <v>0</v>
      </c>
    </row>
    <row r="216" spans="2:23" x14ac:dyDescent="0.25">
      <c r="B216" s="1">
        <v>22.75</v>
      </c>
      <c r="C216">
        <f t="shared" si="54"/>
        <v>13189.790250000002</v>
      </c>
      <c r="D216">
        <f t="shared" si="55"/>
        <v>9.81</v>
      </c>
      <c r="E216">
        <f t="shared" si="56"/>
        <v>1304.4847499999992</v>
      </c>
      <c r="F216">
        <v>0</v>
      </c>
      <c r="G216" s="1">
        <f t="shared" si="57"/>
        <v>-1467.5453437500109</v>
      </c>
      <c r="H216">
        <f t="shared" si="58"/>
        <v>0</v>
      </c>
      <c r="I216" s="1">
        <f t="shared" si="59"/>
        <v>-2164977.3248156114</v>
      </c>
      <c r="J216" s="1">
        <f t="shared" si="60"/>
        <v>628003.79288724938</v>
      </c>
      <c r="K216" s="1">
        <f t="shared" si="61"/>
        <v>2164977.3248156114</v>
      </c>
      <c r="L216">
        <f t="shared" si="62"/>
        <v>628003.79288724938</v>
      </c>
      <c r="N216">
        <f t="shared" si="63"/>
        <v>0</v>
      </c>
      <c r="O216">
        <f t="shared" si="64"/>
        <v>9.81</v>
      </c>
      <c r="P216">
        <f t="shared" si="65"/>
        <v>0</v>
      </c>
      <c r="Q216">
        <v>0</v>
      </c>
      <c r="R216">
        <f t="shared" si="66"/>
        <v>0</v>
      </c>
      <c r="S216">
        <f t="shared" si="67"/>
        <v>0</v>
      </c>
      <c r="T216">
        <f t="shared" si="68"/>
        <v>0</v>
      </c>
      <c r="U216">
        <f t="shared" si="69"/>
        <v>0</v>
      </c>
      <c r="V216">
        <f t="shared" si="70"/>
        <v>0</v>
      </c>
      <c r="W216">
        <f t="shared" si="71"/>
        <v>0</v>
      </c>
    </row>
    <row r="217" spans="2:23" x14ac:dyDescent="0.25">
      <c r="B217" s="1">
        <v>22.875</v>
      </c>
      <c r="C217">
        <f t="shared" si="54"/>
        <v>13262.261625000003</v>
      </c>
      <c r="D217">
        <f t="shared" si="55"/>
        <v>9.81</v>
      </c>
      <c r="E217">
        <f t="shared" si="56"/>
        <v>1232.0133749999982</v>
      </c>
      <c r="F217">
        <v>0</v>
      </c>
      <c r="G217" s="1">
        <f t="shared" si="57"/>
        <v>-1309.0142109375447</v>
      </c>
      <c r="H217">
        <f t="shared" si="58"/>
        <v>0</v>
      </c>
      <c r="I217" s="1">
        <f t="shared" si="59"/>
        <v>-1931106.3175053345</v>
      </c>
      <c r="J217" s="1">
        <f t="shared" si="60"/>
        <v>593114.69328240165</v>
      </c>
      <c r="K217" s="1">
        <f t="shared" si="61"/>
        <v>1931106.3175053345</v>
      </c>
      <c r="L217">
        <f t="shared" si="62"/>
        <v>593114.69328240165</v>
      </c>
      <c r="N217">
        <f t="shared" si="63"/>
        <v>0</v>
      </c>
      <c r="O217">
        <f t="shared" si="64"/>
        <v>9.81</v>
      </c>
      <c r="P217">
        <f t="shared" si="65"/>
        <v>0</v>
      </c>
      <c r="Q217">
        <v>0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0</v>
      </c>
      <c r="V217">
        <f t="shared" si="70"/>
        <v>0</v>
      </c>
      <c r="W217">
        <f t="shared" si="71"/>
        <v>0</v>
      </c>
    </row>
    <row r="218" spans="2:23" x14ac:dyDescent="0.25">
      <c r="B218" s="1">
        <v>23</v>
      </c>
      <c r="C218">
        <f t="shared" si="54"/>
        <v>13334.733</v>
      </c>
      <c r="D218">
        <f t="shared" si="55"/>
        <v>9.81</v>
      </c>
      <c r="E218">
        <f t="shared" si="56"/>
        <v>1159.5420000000008</v>
      </c>
      <c r="F218">
        <v>0</v>
      </c>
      <c r="G218" s="1">
        <f t="shared" si="57"/>
        <v>-1159.5420000000158</v>
      </c>
      <c r="H218">
        <f t="shared" si="58"/>
        <v>0</v>
      </c>
      <c r="I218" s="1">
        <f t="shared" si="59"/>
        <v>-1710599.3677555555</v>
      </c>
      <c r="J218" s="1">
        <f t="shared" si="60"/>
        <v>558225.59367755579</v>
      </c>
      <c r="K218" s="1">
        <f t="shared" si="61"/>
        <v>1710599.3677555555</v>
      </c>
      <c r="L218">
        <f t="shared" si="62"/>
        <v>558225.59367755579</v>
      </c>
      <c r="N218">
        <f t="shared" si="63"/>
        <v>0</v>
      </c>
      <c r="O218">
        <f t="shared" si="64"/>
        <v>9.81</v>
      </c>
      <c r="P218">
        <f t="shared" si="65"/>
        <v>0</v>
      </c>
      <c r="Q218"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0</v>
      </c>
      <c r="V218">
        <f t="shared" si="70"/>
        <v>0</v>
      </c>
      <c r="W218">
        <f t="shared" si="71"/>
        <v>0</v>
      </c>
    </row>
    <row r="219" spans="2:23" x14ac:dyDescent="0.25">
      <c r="B219" s="1">
        <v>23.125</v>
      </c>
      <c r="C219">
        <f t="shared" si="54"/>
        <v>13407.204375000001</v>
      </c>
      <c r="D219">
        <f t="shared" si="55"/>
        <v>9.81</v>
      </c>
      <c r="E219">
        <f t="shared" si="56"/>
        <v>1087.0706249999998</v>
      </c>
      <c r="F219">
        <v>0</v>
      </c>
      <c r="G219" s="1">
        <f t="shared" si="57"/>
        <v>-1019.1287109375116</v>
      </c>
      <c r="H219">
        <f t="shared" si="58"/>
        <v>0</v>
      </c>
      <c r="I219" s="1">
        <f t="shared" si="59"/>
        <v>-1503456.4755664028</v>
      </c>
      <c r="J219" s="1">
        <f t="shared" si="60"/>
        <v>523336.49407270807</v>
      </c>
      <c r="K219" s="1">
        <f t="shared" si="61"/>
        <v>1503456.4755664028</v>
      </c>
      <c r="L219">
        <f t="shared" si="62"/>
        <v>523336.49407270807</v>
      </c>
      <c r="N219">
        <f t="shared" si="63"/>
        <v>0</v>
      </c>
      <c r="O219">
        <f t="shared" si="64"/>
        <v>9.81</v>
      </c>
      <c r="P219">
        <f t="shared" si="65"/>
        <v>0</v>
      </c>
      <c r="Q219"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0</v>
      </c>
      <c r="V219">
        <f t="shared" si="70"/>
        <v>0</v>
      </c>
      <c r="W219">
        <f t="shared" si="71"/>
        <v>0</v>
      </c>
    </row>
    <row r="220" spans="2:23" x14ac:dyDescent="0.25">
      <c r="B220" s="1">
        <v>23.25</v>
      </c>
      <c r="C220">
        <f t="shared" ref="C220:C237" si="72">sim2_mass_per_length*B220*sim2_gravity</f>
        <v>13479.67575</v>
      </c>
      <c r="D220">
        <f t="shared" si="55"/>
        <v>9.81</v>
      </c>
      <c r="E220">
        <f t="shared" si="56"/>
        <v>1014.5992500000007</v>
      </c>
      <c r="F220">
        <v>0</v>
      </c>
      <c r="G220" s="1">
        <f t="shared" si="57"/>
        <v>-887.77434375000303</v>
      </c>
      <c r="H220">
        <f t="shared" si="58"/>
        <v>0</v>
      </c>
      <c r="I220" s="1">
        <f t="shared" si="59"/>
        <v>-1309677.6409378338</v>
      </c>
      <c r="J220" s="1">
        <f t="shared" si="60"/>
        <v>488447.39446786128</v>
      </c>
      <c r="K220" s="1">
        <f t="shared" si="61"/>
        <v>1309677.6409378338</v>
      </c>
      <c r="L220">
        <f t="shared" si="62"/>
        <v>488447.39446786128</v>
      </c>
      <c r="N220">
        <f t="shared" si="63"/>
        <v>0</v>
      </c>
      <c r="O220">
        <f t="shared" si="64"/>
        <v>9.81</v>
      </c>
      <c r="P220">
        <f t="shared" si="65"/>
        <v>0</v>
      </c>
      <c r="Q220"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0</v>
      </c>
      <c r="V220">
        <f t="shared" si="70"/>
        <v>0</v>
      </c>
      <c r="W220">
        <f t="shared" si="71"/>
        <v>0</v>
      </c>
    </row>
    <row r="221" spans="2:23" x14ac:dyDescent="0.25">
      <c r="B221" s="1">
        <v>23.375</v>
      </c>
      <c r="C221">
        <f t="shared" si="72"/>
        <v>13552.147125000001</v>
      </c>
      <c r="D221">
        <f t="shared" si="55"/>
        <v>9.81</v>
      </c>
      <c r="E221">
        <f t="shared" si="56"/>
        <v>942.12787499999968</v>
      </c>
      <c r="F221">
        <v>0</v>
      </c>
      <c r="G221" s="1">
        <f t="shared" si="57"/>
        <v>-765.4788984375482</v>
      </c>
      <c r="H221">
        <f t="shared" si="58"/>
        <v>0</v>
      </c>
      <c r="I221" s="1">
        <f t="shared" si="59"/>
        <v>-1129262.8638699341</v>
      </c>
      <c r="J221" s="1">
        <f t="shared" si="60"/>
        <v>453558.29486301355</v>
      </c>
      <c r="K221" s="1">
        <f t="shared" si="61"/>
        <v>1129262.8638699341</v>
      </c>
      <c r="L221">
        <f t="shared" si="62"/>
        <v>453558.29486301355</v>
      </c>
      <c r="N221">
        <f t="shared" si="63"/>
        <v>0</v>
      </c>
      <c r="O221">
        <f t="shared" si="64"/>
        <v>9.81</v>
      </c>
      <c r="P221">
        <f t="shared" si="65"/>
        <v>0</v>
      </c>
      <c r="Q221">
        <v>0</v>
      </c>
      <c r="R221">
        <f t="shared" si="66"/>
        <v>0</v>
      </c>
      <c r="S221">
        <f t="shared" si="67"/>
        <v>0</v>
      </c>
      <c r="T221">
        <f t="shared" si="68"/>
        <v>0</v>
      </c>
      <c r="U221">
        <f t="shared" si="69"/>
        <v>0</v>
      </c>
      <c r="V221">
        <f t="shared" si="70"/>
        <v>0</v>
      </c>
      <c r="W221">
        <f t="shared" si="71"/>
        <v>0</v>
      </c>
    </row>
    <row r="222" spans="2:23" x14ac:dyDescent="0.25">
      <c r="B222" s="1">
        <v>23.5</v>
      </c>
      <c r="C222">
        <f t="shared" si="72"/>
        <v>13624.618500000002</v>
      </c>
      <c r="D222">
        <f t="shared" si="55"/>
        <v>9.81</v>
      </c>
      <c r="E222">
        <f t="shared" si="56"/>
        <v>869.65649999999869</v>
      </c>
      <c r="F222">
        <v>0</v>
      </c>
      <c r="G222" s="1">
        <f t="shared" si="57"/>
        <v>-652.24237500005984</v>
      </c>
      <c r="H222">
        <f t="shared" si="58"/>
        <v>0</v>
      </c>
      <c r="I222" s="1">
        <f t="shared" si="59"/>
        <v>-962212.14436257514</v>
      </c>
      <c r="J222" s="1">
        <f t="shared" si="60"/>
        <v>418669.19525816594</v>
      </c>
      <c r="K222" s="1">
        <f t="shared" si="61"/>
        <v>962212.14436257514</v>
      </c>
      <c r="L222">
        <f t="shared" si="62"/>
        <v>418669.19525816594</v>
      </c>
      <c r="N222">
        <f t="shared" si="63"/>
        <v>0</v>
      </c>
      <c r="O222">
        <f t="shared" si="64"/>
        <v>9.81</v>
      </c>
      <c r="P222">
        <f t="shared" si="65"/>
        <v>0</v>
      </c>
      <c r="Q222"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0</v>
      </c>
      <c r="V222">
        <f t="shared" si="70"/>
        <v>0</v>
      </c>
      <c r="W222">
        <f t="shared" si="71"/>
        <v>0</v>
      </c>
    </row>
    <row r="223" spans="2:23" x14ac:dyDescent="0.25">
      <c r="B223" s="1">
        <v>23.625</v>
      </c>
      <c r="C223">
        <f t="shared" si="72"/>
        <v>13697.089875</v>
      </c>
      <c r="D223">
        <f t="shared" si="55"/>
        <v>9.81</v>
      </c>
      <c r="E223">
        <f t="shared" si="56"/>
        <v>797.18512500000134</v>
      </c>
      <c r="F223">
        <v>0</v>
      </c>
      <c r="G223" s="1">
        <f t="shared" si="57"/>
        <v>-548.06477343745064</v>
      </c>
      <c r="H223">
        <f t="shared" si="58"/>
        <v>0</v>
      </c>
      <c r="I223" s="1">
        <f t="shared" si="59"/>
        <v>-808525.48241562804</v>
      </c>
      <c r="J223" s="1">
        <f t="shared" si="60"/>
        <v>383780.09565331991</v>
      </c>
      <c r="K223" s="1">
        <f t="shared" si="61"/>
        <v>808525.48241562804</v>
      </c>
      <c r="L223">
        <f t="shared" si="62"/>
        <v>383780.09565331991</v>
      </c>
      <c r="N223">
        <f t="shared" si="63"/>
        <v>0</v>
      </c>
      <c r="O223">
        <f t="shared" si="64"/>
        <v>9.81</v>
      </c>
      <c r="P223">
        <f t="shared" si="65"/>
        <v>0</v>
      </c>
      <c r="Q223"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0</v>
      </c>
      <c r="V223">
        <f t="shared" si="70"/>
        <v>0</v>
      </c>
      <c r="W223">
        <f t="shared" si="71"/>
        <v>0</v>
      </c>
    </row>
    <row r="224" spans="2:23" x14ac:dyDescent="0.25">
      <c r="B224" s="1">
        <v>23.75</v>
      </c>
      <c r="C224">
        <f t="shared" si="72"/>
        <v>13769.561250000001</v>
      </c>
      <c r="D224">
        <f t="shared" si="55"/>
        <v>9.81</v>
      </c>
      <c r="E224">
        <f t="shared" si="56"/>
        <v>724.71375000000035</v>
      </c>
      <c r="F224">
        <v>0</v>
      </c>
      <c r="G224" s="1">
        <f t="shared" si="57"/>
        <v>-452.94609374998254</v>
      </c>
      <c r="H224">
        <f t="shared" si="58"/>
        <v>0</v>
      </c>
      <c r="I224" s="1">
        <f t="shared" si="59"/>
        <v>-668202.87802947895</v>
      </c>
      <c r="J224" s="1">
        <f t="shared" si="60"/>
        <v>348890.99604847224</v>
      </c>
      <c r="K224" s="1">
        <f t="shared" si="61"/>
        <v>668202.87802947895</v>
      </c>
      <c r="L224">
        <f t="shared" si="62"/>
        <v>348890.99604847224</v>
      </c>
      <c r="N224">
        <f t="shared" si="63"/>
        <v>0</v>
      </c>
      <c r="O224">
        <f t="shared" si="64"/>
        <v>9.81</v>
      </c>
      <c r="P224">
        <f t="shared" si="65"/>
        <v>0</v>
      </c>
      <c r="Q224"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0</v>
      </c>
      <c r="V224">
        <f t="shared" si="70"/>
        <v>0</v>
      </c>
      <c r="W224">
        <f t="shared" si="71"/>
        <v>0</v>
      </c>
    </row>
    <row r="225" spans="2:23" x14ac:dyDescent="0.25">
      <c r="B225" s="1">
        <v>23.875</v>
      </c>
      <c r="C225">
        <f t="shared" si="72"/>
        <v>13842.032625000002</v>
      </c>
      <c r="D225">
        <f t="shared" si="55"/>
        <v>9.81</v>
      </c>
      <c r="E225">
        <f t="shared" si="56"/>
        <v>652.24237499999936</v>
      </c>
      <c r="F225">
        <v>0</v>
      </c>
      <c r="G225" s="1">
        <f t="shared" si="57"/>
        <v>-366.88633593751001</v>
      </c>
      <c r="H225">
        <f t="shared" si="58"/>
        <v>0</v>
      </c>
      <c r="I225" s="1">
        <f t="shared" si="59"/>
        <v>-541244.33120391367</v>
      </c>
      <c r="J225" s="1">
        <f t="shared" si="60"/>
        <v>314001.89644362452</v>
      </c>
      <c r="K225" s="1">
        <f t="shared" si="61"/>
        <v>541244.33120391367</v>
      </c>
      <c r="L225">
        <f t="shared" si="62"/>
        <v>314001.89644362452</v>
      </c>
      <c r="N225">
        <f t="shared" si="63"/>
        <v>0</v>
      </c>
      <c r="O225">
        <f t="shared" si="64"/>
        <v>9.81</v>
      </c>
      <c r="P225">
        <f t="shared" si="65"/>
        <v>0</v>
      </c>
      <c r="Q225">
        <v>0</v>
      </c>
      <c r="R225">
        <f t="shared" si="66"/>
        <v>0</v>
      </c>
      <c r="S225">
        <f t="shared" si="67"/>
        <v>0</v>
      </c>
      <c r="T225">
        <f t="shared" si="68"/>
        <v>0</v>
      </c>
      <c r="U225">
        <f t="shared" si="69"/>
        <v>0</v>
      </c>
      <c r="V225">
        <f t="shared" si="70"/>
        <v>0</v>
      </c>
      <c r="W225">
        <f t="shared" si="71"/>
        <v>0</v>
      </c>
    </row>
    <row r="226" spans="2:23" x14ac:dyDescent="0.25">
      <c r="B226" s="1">
        <v>24</v>
      </c>
      <c r="C226">
        <f t="shared" si="72"/>
        <v>13914.504000000001</v>
      </c>
      <c r="D226">
        <f t="shared" ref="D226:D237" si="73">IF(B226&lt;sim2_force_position,0,sim2_force)</f>
        <v>9.81</v>
      </c>
      <c r="E226">
        <f t="shared" ref="E226:E237" si="74">sim2_ay-C226-D226</f>
        <v>579.77100000000019</v>
      </c>
      <c r="F226">
        <v>0</v>
      </c>
      <c r="G226" s="1">
        <f t="shared" ref="G226:G237" si="75">( sim2_ay * B226 ) - (C226 * 0.5 *B226 ) - (D226 * ( B226 - sim2_force_position )) + sim2_ma</f>
        <v>-289.88550000000396</v>
      </c>
      <c r="H226">
        <f t="shared" ref="H226:H237" si="76">F226/sim2_cross_section_area*10000</f>
        <v>0</v>
      </c>
      <c r="I226" s="1">
        <f t="shared" ref="I226:I237" si="77">((G226*(0.5*sim2_depth_of_section))/(sim2_second_moment_x))*(100000000/1000)</f>
        <v>-427649.84193888889</v>
      </c>
      <c r="J226" s="1">
        <f t="shared" ref="J226:J237" si="78">((E226*sim2_q)/(sim2_second_moment_x*sim2_thickness_web))*((100000000*1000)/1000000000)</f>
        <v>279112.79683877772</v>
      </c>
      <c r="K226" s="1">
        <f t="shared" ref="K226:K237" si="79">(ABS(H226)+ABS(I226))/2+SQRT( ((ABS(H226)+ABS(I226))/2)^2 + 0 )</f>
        <v>427649.84193888889</v>
      </c>
      <c r="L226">
        <f t="shared" ref="L226:L237" si="80">(H226)/2+SQRT( ((H226)/2)^2 + (J226)^2 )</f>
        <v>279112.79683877772</v>
      </c>
      <c r="N226">
        <f t="shared" ref="N226:N237" si="81">sim2_mass_per_length_0*B226*sim2_gravity_0</f>
        <v>0</v>
      </c>
      <c r="O226">
        <f t="shared" ref="O226:O237" si="82">IF(B226&lt;sim2_force_position_0,0,sim2_force_0)</f>
        <v>9.81</v>
      </c>
      <c r="P226">
        <f t="shared" ref="P226:P237" si="83">sim2_ay_0-N226-O226</f>
        <v>0</v>
      </c>
      <c r="Q226">
        <v>0</v>
      </c>
      <c r="R226">
        <f t="shared" ref="R226:R237" si="84">( sim2_ay_0 * B226 ) - (N226 * 0.5 *B226 ) - (O226 * ( B226 - sim2_force_position_0 )) + sim2_ma_0</f>
        <v>0</v>
      </c>
      <c r="S226">
        <f t="shared" ref="S226:S237" si="85">Q226/sim2_cross_section_area_0*10000</f>
        <v>0</v>
      </c>
      <c r="T226">
        <f t="shared" ref="T226:T237" si="86">((R226*(0.5*sim2_depth_of_section_0))/(sim2_second_moment_x_0))*(100000000/1000)</f>
        <v>0</v>
      </c>
      <c r="U226">
        <f t="shared" ref="U226:U237" si="87">((P226*sim2_q_0)/(sim2_second_moment_x_0*sim2_thickness_web_0))*((100000000*1000)/1000000000)</f>
        <v>0</v>
      </c>
      <c r="V226">
        <f t="shared" ref="V226:V237" si="88">(ABS(S226)+ABS(T226))/2+SQRT( ((ABS(S226)+ABS(T226))/2)^2 + 0 )</f>
        <v>0</v>
      </c>
      <c r="W226">
        <f t="shared" ref="W226:W237" si="89">(S226)/2+SQRT( ((S226)/2)^2 + (U226)^2 )</f>
        <v>0</v>
      </c>
    </row>
    <row r="227" spans="2:23" x14ac:dyDescent="0.25">
      <c r="B227" s="1">
        <v>24.125</v>
      </c>
      <c r="C227">
        <f t="shared" si="72"/>
        <v>13986.975375000002</v>
      </c>
      <c r="D227">
        <f t="shared" si="73"/>
        <v>9.81</v>
      </c>
      <c r="E227">
        <f t="shared" si="74"/>
        <v>507.29962499999914</v>
      </c>
      <c r="F227">
        <v>0</v>
      </c>
      <c r="G227" s="1">
        <f t="shared" si="75"/>
        <v>-221.94358593749348</v>
      </c>
      <c r="H227">
        <f t="shared" si="76"/>
        <v>0</v>
      </c>
      <c r="I227" s="1">
        <f t="shared" si="77"/>
        <v>-327419.41023444769</v>
      </c>
      <c r="J227" s="1">
        <f t="shared" si="78"/>
        <v>244223.69723393003</v>
      </c>
      <c r="K227" s="1">
        <f t="shared" si="79"/>
        <v>327419.41023444769</v>
      </c>
      <c r="L227">
        <f t="shared" si="80"/>
        <v>244223.69723393003</v>
      </c>
      <c r="N227">
        <f t="shared" si="81"/>
        <v>0</v>
      </c>
      <c r="O227">
        <f t="shared" si="82"/>
        <v>9.81</v>
      </c>
      <c r="P227">
        <f t="shared" si="83"/>
        <v>0</v>
      </c>
      <c r="Q227">
        <v>0</v>
      </c>
      <c r="R227">
        <f t="shared" si="84"/>
        <v>0</v>
      </c>
      <c r="S227">
        <f t="shared" si="85"/>
        <v>0</v>
      </c>
      <c r="T227">
        <f t="shared" si="86"/>
        <v>0</v>
      </c>
      <c r="U227">
        <f t="shared" si="87"/>
        <v>0</v>
      </c>
      <c r="V227">
        <f t="shared" si="88"/>
        <v>0</v>
      </c>
      <c r="W227">
        <f t="shared" si="89"/>
        <v>0</v>
      </c>
    </row>
    <row r="228" spans="2:23" x14ac:dyDescent="0.25">
      <c r="B228" s="1">
        <v>24.25</v>
      </c>
      <c r="C228">
        <f t="shared" si="72"/>
        <v>14059.446750000001</v>
      </c>
      <c r="D228">
        <f t="shared" si="73"/>
        <v>9.81</v>
      </c>
      <c r="E228">
        <f t="shared" si="74"/>
        <v>434.82824999999997</v>
      </c>
      <c r="F228">
        <v>0</v>
      </c>
      <c r="G228" s="1">
        <f t="shared" si="75"/>
        <v>-163.06059375000768</v>
      </c>
      <c r="H228">
        <f t="shared" si="76"/>
        <v>0</v>
      </c>
      <c r="I228" s="1">
        <f t="shared" si="77"/>
        <v>-240553.03609063305</v>
      </c>
      <c r="J228" s="1">
        <f t="shared" si="78"/>
        <v>209334.5976290832</v>
      </c>
      <c r="K228" s="1">
        <f t="shared" si="79"/>
        <v>240553.03609063305</v>
      </c>
      <c r="L228">
        <f t="shared" si="80"/>
        <v>209334.5976290832</v>
      </c>
      <c r="N228">
        <f t="shared" si="81"/>
        <v>0</v>
      </c>
      <c r="O228">
        <f t="shared" si="82"/>
        <v>9.81</v>
      </c>
      <c r="P228">
        <f t="shared" si="83"/>
        <v>0</v>
      </c>
      <c r="Q228">
        <v>0</v>
      </c>
      <c r="R228">
        <f t="shared" si="84"/>
        <v>0</v>
      </c>
      <c r="S228">
        <f t="shared" si="85"/>
        <v>0</v>
      </c>
      <c r="T228">
        <f t="shared" si="86"/>
        <v>0</v>
      </c>
      <c r="U228">
        <f t="shared" si="87"/>
        <v>0</v>
      </c>
      <c r="V228">
        <f t="shared" si="88"/>
        <v>0</v>
      </c>
      <c r="W228">
        <f t="shared" si="89"/>
        <v>0</v>
      </c>
    </row>
    <row r="229" spans="2:23" x14ac:dyDescent="0.25">
      <c r="B229" s="1">
        <v>24.375</v>
      </c>
      <c r="C229">
        <f t="shared" si="72"/>
        <v>14131.918125</v>
      </c>
      <c r="D229">
        <f t="shared" si="73"/>
        <v>9.81</v>
      </c>
      <c r="E229">
        <f t="shared" si="74"/>
        <v>362.3568750000008</v>
      </c>
      <c r="F229">
        <v>0</v>
      </c>
      <c r="G229" s="1">
        <f t="shared" si="75"/>
        <v>-113.23652343748836</v>
      </c>
      <c r="H229">
        <f t="shared" si="76"/>
        <v>0</v>
      </c>
      <c r="I229" s="1">
        <f t="shared" si="77"/>
        <v>-167050.71950735903</v>
      </c>
      <c r="J229" s="1">
        <f t="shared" si="78"/>
        <v>174445.49802423641</v>
      </c>
      <c r="K229" s="1">
        <f t="shared" si="79"/>
        <v>167050.71950735903</v>
      </c>
      <c r="L229">
        <f t="shared" si="80"/>
        <v>174445.49802423641</v>
      </c>
      <c r="N229">
        <f t="shared" si="81"/>
        <v>0</v>
      </c>
      <c r="O229">
        <f t="shared" si="82"/>
        <v>9.81</v>
      </c>
      <c r="P229">
        <f t="shared" si="83"/>
        <v>0</v>
      </c>
      <c r="Q229">
        <v>0</v>
      </c>
      <c r="R229">
        <f t="shared" si="84"/>
        <v>0</v>
      </c>
      <c r="S229">
        <f t="shared" si="85"/>
        <v>0</v>
      </c>
      <c r="T229">
        <f t="shared" si="86"/>
        <v>0</v>
      </c>
      <c r="U229">
        <f t="shared" si="87"/>
        <v>0</v>
      </c>
      <c r="V229">
        <f t="shared" si="88"/>
        <v>0</v>
      </c>
      <c r="W229">
        <f t="shared" si="89"/>
        <v>0</v>
      </c>
    </row>
    <row r="230" spans="2:23" x14ac:dyDescent="0.25">
      <c r="B230" s="1">
        <v>24.5</v>
      </c>
      <c r="C230">
        <f t="shared" si="72"/>
        <v>14204.389500000001</v>
      </c>
      <c r="D230">
        <f t="shared" si="73"/>
        <v>9.81</v>
      </c>
      <c r="E230">
        <f t="shared" si="74"/>
        <v>289.88549999999981</v>
      </c>
      <c r="F230">
        <v>0</v>
      </c>
      <c r="G230" s="1">
        <f t="shared" si="75"/>
        <v>-72.471375000022817</v>
      </c>
      <c r="H230">
        <f t="shared" si="76"/>
        <v>0</v>
      </c>
      <c r="I230" s="1">
        <f t="shared" si="77"/>
        <v>-106912.46048475443</v>
      </c>
      <c r="J230" s="1">
        <f t="shared" si="78"/>
        <v>139556.39841938874</v>
      </c>
      <c r="K230" s="1">
        <f t="shared" si="79"/>
        <v>106912.46048475443</v>
      </c>
      <c r="L230">
        <f t="shared" si="80"/>
        <v>139556.39841938874</v>
      </c>
      <c r="N230">
        <f t="shared" si="81"/>
        <v>0</v>
      </c>
      <c r="O230">
        <f t="shared" si="82"/>
        <v>9.81</v>
      </c>
      <c r="P230">
        <f t="shared" si="83"/>
        <v>0</v>
      </c>
      <c r="Q230">
        <v>0</v>
      </c>
      <c r="R230">
        <f t="shared" si="84"/>
        <v>0</v>
      </c>
      <c r="S230">
        <f t="shared" si="85"/>
        <v>0</v>
      </c>
      <c r="T230">
        <f t="shared" si="86"/>
        <v>0</v>
      </c>
      <c r="U230">
        <f t="shared" si="87"/>
        <v>0</v>
      </c>
      <c r="V230">
        <f t="shared" si="88"/>
        <v>0</v>
      </c>
      <c r="W230">
        <f t="shared" si="89"/>
        <v>0</v>
      </c>
    </row>
    <row r="231" spans="2:23" x14ac:dyDescent="0.25">
      <c r="B231" s="1">
        <v>24.625</v>
      </c>
      <c r="C231">
        <f t="shared" si="72"/>
        <v>14276.860875000002</v>
      </c>
      <c r="D231">
        <f t="shared" si="73"/>
        <v>9.81</v>
      </c>
      <c r="E231">
        <f t="shared" si="74"/>
        <v>217.41412499999882</v>
      </c>
      <c r="F231">
        <v>0</v>
      </c>
      <c r="G231" s="1">
        <f t="shared" si="75"/>
        <v>-40.765148437552853</v>
      </c>
      <c r="H231">
        <f t="shared" si="76"/>
        <v>0</v>
      </c>
      <c r="I231" s="1">
        <f t="shared" si="77"/>
        <v>-60138.2590227334</v>
      </c>
      <c r="J231" s="1">
        <f t="shared" si="78"/>
        <v>104667.29881454108</v>
      </c>
      <c r="K231" s="1">
        <f t="shared" si="79"/>
        <v>60138.2590227334</v>
      </c>
      <c r="L231">
        <f t="shared" si="80"/>
        <v>104667.29881454108</v>
      </c>
      <c r="N231">
        <f t="shared" si="81"/>
        <v>0</v>
      </c>
      <c r="O231">
        <f t="shared" si="82"/>
        <v>9.81</v>
      </c>
      <c r="P231">
        <f t="shared" si="83"/>
        <v>0</v>
      </c>
      <c r="Q231">
        <v>0</v>
      </c>
      <c r="R231">
        <f t="shared" si="84"/>
        <v>0</v>
      </c>
      <c r="S231">
        <f t="shared" si="85"/>
        <v>0</v>
      </c>
      <c r="T231">
        <f t="shared" si="86"/>
        <v>0</v>
      </c>
      <c r="U231">
        <f t="shared" si="87"/>
        <v>0</v>
      </c>
      <c r="V231">
        <f t="shared" si="88"/>
        <v>0</v>
      </c>
      <c r="W231">
        <f t="shared" si="89"/>
        <v>0</v>
      </c>
    </row>
    <row r="232" spans="2:23" x14ac:dyDescent="0.25">
      <c r="B232" s="1">
        <v>24.75</v>
      </c>
      <c r="C232">
        <f t="shared" si="72"/>
        <v>14349.332250000001</v>
      </c>
      <c r="D232">
        <f t="shared" si="73"/>
        <v>9.81</v>
      </c>
      <c r="E232">
        <f t="shared" si="74"/>
        <v>144.94274999999965</v>
      </c>
      <c r="F232">
        <v>0</v>
      </c>
      <c r="G232" s="1">
        <f t="shared" si="75"/>
        <v>-18.117843750020256</v>
      </c>
      <c r="H232">
        <f t="shared" si="76"/>
        <v>0</v>
      </c>
      <c r="I232" s="1">
        <f t="shared" si="77"/>
        <v>-26728.11512121007</v>
      </c>
      <c r="J232" s="1">
        <f t="shared" si="78"/>
        <v>69778.199209694241</v>
      </c>
      <c r="K232" s="1">
        <f t="shared" si="79"/>
        <v>26728.11512121007</v>
      </c>
      <c r="L232">
        <f t="shared" si="80"/>
        <v>69778.199209694241</v>
      </c>
      <c r="N232">
        <f t="shared" si="81"/>
        <v>0</v>
      </c>
      <c r="O232">
        <f t="shared" si="82"/>
        <v>9.81</v>
      </c>
      <c r="P232">
        <f t="shared" si="83"/>
        <v>0</v>
      </c>
      <c r="Q232">
        <v>0</v>
      </c>
      <c r="R232">
        <f t="shared" si="84"/>
        <v>0</v>
      </c>
      <c r="S232">
        <f t="shared" si="85"/>
        <v>0</v>
      </c>
      <c r="T232">
        <f t="shared" si="86"/>
        <v>0</v>
      </c>
      <c r="U232">
        <f t="shared" si="87"/>
        <v>0</v>
      </c>
      <c r="V232">
        <f t="shared" si="88"/>
        <v>0</v>
      </c>
      <c r="W232">
        <f t="shared" si="89"/>
        <v>0</v>
      </c>
    </row>
    <row r="233" spans="2:23" x14ac:dyDescent="0.25">
      <c r="B233" s="1">
        <v>24.875</v>
      </c>
      <c r="C233">
        <f t="shared" si="72"/>
        <v>14421.803625</v>
      </c>
      <c r="D233">
        <f t="shared" si="73"/>
        <v>9.81</v>
      </c>
      <c r="E233">
        <f t="shared" si="74"/>
        <v>72.471375000000478</v>
      </c>
      <c r="F233">
        <v>0</v>
      </c>
      <c r="G233" s="1">
        <f t="shared" si="75"/>
        <v>-4.52946093751234</v>
      </c>
      <c r="H233">
        <f t="shared" si="76"/>
        <v>0</v>
      </c>
      <c r="I233" s="1">
        <f t="shared" si="77"/>
        <v>-6682.0287803132524</v>
      </c>
      <c r="J233" s="1">
        <f t="shared" si="78"/>
        <v>34889.099604847441</v>
      </c>
      <c r="K233" s="1">
        <f t="shared" si="79"/>
        <v>6682.0287803132524</v>
      </c>
      <c r="L233">
        <f t="shared" si="80"/>
        <v>34889.099604847441</v>
      </c>
      <c r="N233">
        <f t="shared" si="81"/>
        <v>0</v>
      </c>
      <c r="O233">
        <f t="shared" si="82"/>
        <v>9.81</v>
      </c>
      <c r="P233">
        <f t="shared" si="83"/>
        <v>0</v>
      </c>
      <c r="Q233">
        <v>0</v>
      </c>
      <c r="R233">
        <f t="shared" si="84"/>
        <v>0</v>
      </c>
      <c r="S233">
        <f t="shared" si="85"/>
        <v>0</v>
      </c>
      <c r="T233">
        <f t="shared" si="86"/>
        <v>0</v>
      </c>
      <c r="U233">
        <f t="shared" si="87"/>
        <v>0</v>
      </c>
      <c r="V233">
        <f t="shared" si="88"/>
        <v>0</v>
      </c>
      <c r="W233">
        <f t="shared" si="89"/>
        <v>0</v>
      </c>
    </row>
    <row r="234" spans="2:23" x14ac:dyDescent="0.25">
      <c r="B234" s="1">
        <v>25</v>
      </c>
      <c r="C234">
        <f t="shared" si="72"/>
        <v>14494.275000000001</v>
      </c>
      <c r="D234">
        <f t="shared" si="73"/>
        <v>9.81</v>
      </c>
      <c r="E234">
        <f t="shared" si="74"/>
        <v>-5.0981441290787188E-13</v>
      </c>
      <c r="F234">
        <v>0</v>
      </c>
      <c r="G234" s="1">
        <f t="shared" si="75"/>
        <v>0</v>
      </c>
      <c r="H234">
        <f t="shared" si="76"/>
        <v>0</v>
      </c>
      <c r="I234" s="1">
        <f t="shared" si="77"/>
        <v>0</v>
      </c>
      <c r="J234" s="1">
        <f t="shared" si="78"/>
        <v>-2.4543436400826458E-10</v>
      </c>
      <c r="K234" s="1">
        <f t="shared" si="79"/>
        <v>0</v>
      </c>
      <c r="L234">
        <f t="shared" si="80"/>
        <v>2.4543436400826458E-10</v>
      </c>
      <c r="N234">
        <f t="shared" si="81"/>
        <v>0</v>
      </c>
      <c r="O234">
        <f t="shared" si="82"/>
        <v>9.81</v>
      </c>
      <c r="P234">
        <f t="shared" si="83"/>
        <v>0</v>
      </c>
      <c r="Q234">
        <v>0</v>
      </c>
      <c r="R234">
        <f t="shared" si="84"/>
        <v>0</v>
      </c>
      <c r="S234">
        <f t="shared" si="85"/>
        <v>0</v>
      </c>
      <c r="T234">
        <f t="shared" si="86"/>
        <v>0</v>
      </c>
      <c r="U234">
        <f t="shared" si="87"/>
        <v>0</v>
      </c>
      <c r="V234">
        <f t="shared" si="88"/>
        <v>0</v>
      </c>
      <c r="W234">
        <f t="shared" si="89"/>
        <v>0</v>
      </c>
    </row>
    <row r="235" spans="2:23" x14ac:dyDescent="0.25">
      <c r="B235" s="1">
        <v>24.998999999999999</v>
      </c>
      <c r="C235">
        <f t="shared" si="72"/>
        <v>14493.695229000001</v>
      </c>
      <c r="D235">
        <f t="shared" si="73"/>
        <v>9.81</v>
      </c>
      <c r="E235">
        <f t="shared" si="74"/>
        <v>0.57977100000010928</v>
      </c>
      <c r="F235">
        <v>0</v>
      </c>
      <c r="G235" s="1">
        <f t="shared" si="75"/>
        <v>-2.8988553094677627E-4</v>
      </c>
      <c r="H235">
        <f t="shared" si="76"/>
        <v>0</v>
      </c>
      <c r="I235" s="1">
        <f t="shared" si="77"/>
        <v>-0.42764988759271527</v>
      </c>
      <c r="J235" s="1">
        <f t="shared" si="78"/>
        <v>279.11279683883026</v>
      </c>
      <c r="K235" s="1">
        <f t="shared" si="79"/>
        <v>0.42764988759271527</v>
      </c>
      <c r="L235">
        <f t="shared" si="80"/>
        <v>279.11279683883026</v>
      </c>
      <c r="N235">
        <f t="shared" si="81"/>
        <v>0</v>
      </c>
      <c r="O235">
        <f t="shared" si="82"/>
        <v>9.81</v>
      </c>
      <c r="P235">
        <f t="shared" si="83"/>
        <v>0</v>
      </c>
      <c r="Q235">
        <v>0</v>
      </c>
      <c r="R235">
        <f t="shared" si="84"/>
        <v>0</v>
      </c>
      <c r="S235">
        <f t="shared" si="85"/>
        <v>0</v>
      </c>
      <c r="T235">
        <f t="shared" si="86"/>
        <v>0</v>
      </c>
      <c r="U235">
        <f t="shared" si="87"/>
        <v>0</v>
      </c>
      <c r="V235">
        <f t="shared" si="88"/>
        <v>0</v>
      </c>
      <c r="W235">
        <f t="shared" si="89"/>
        <v>0</v>
      </c>
    </row>
    <row r="236" spans="2:23" x14ac:dyDescent="0.25">
      <c r="B236" s="1">
        <v>15</v>
      </c>
      <c r="C236">
        <f t="shared" si="72"/>
        <v>8696.5650000000005</v>
      </c>
      <c r="D236">
        <f t="shared" si="73"/>
        <v>9.81</v>
      </c>
      <c r="E236">
        <f t="shared" si="74"/>
        <v>5797.71</v>
      </c>
      <c r="F236">
        <v>0</v>
      </c>
      <c r="G236" s="1">
        <f t="shared" si="75"/>
        <v>-28988.549999999988</v>
      </c>
      <c r="H236">
        <f t="shared" si="76"/>
        <v>0</v>
      </c>
      <c r="I236" s="1">
        <f t="shared" si="77"/>
        <v>-42764984.193888284</v>
      </c>
      <c r="J236" s="1">
        <f t="shared" si="78"/>
        <v>2791127.9683877765</v>
      </c>
      <c r="K236" s="1">
        <f t="shared" si="79"/>
        <v>42764984.193888284</v>
      </c>
      <c r="L236">
        <f t="shared" si="80"/>
        <v>2791127.9683877765</v>
      </c>
      <c r="N236">
        <f t="shared" si="81"/>
        <v>0</v>
      </c>
      <c r="O236">
        <f t="shared" si="82"/>
        <v>9.81</v>
      </c>
      <c r="P236">
        <f t="shared" si="83"/>
        <v>0</v>
      </c>
      <c r="Q236">
        <v>0</v>
      </c>
      <c r="R236">
        <f t="shared" si="84"/>
        <v>0</v>
      </c>
      <c r="S236">
        <f t="shared" si="85"/>
        <v>0</v>
      </c>
      <c r="T236">
        <f t="shared" si="86"/>
        <v>0</v>
      </c>
      <c r="U236">
        <f t="shared" si="87"/>
        <v>0</v>
      </c>
      <c r="V236">
        <f t="shared" si="88"/>
        <v>0</v>
      </c>
      <c r="W236">
        <f t="shared" si="89"/>
        <v>0</v>
      </c>
    </row>
    <row r="237" spans="2:23" x14ac:dyDescent="0.25">
      <c r="B237" s="1">
        <v>14.999000000000001</v>
      </c>
      <c r="C237">
        <f t="shared" si="72"/>
        <v>8695.9852290000017</v>
      </c>
      <c r="D237">
        <f t="shared" si="73"/>
        <v>0</v>
      </c>
      <c r="E237">
        <f t="shared" si="74"/>
        <v>5808.0997709999992</v>
      </c>
      <c r="F237">
        <v>0</v>
      </c>
      <c r="G237" s="1">
        <f t="shared" si="75"/>
        <v>-28994.357809885521</v>
      </c>
      <c r="H237">
        <f t="shared" si="76"/>
        <v>0</v>
      </c>
      <c r="I237" s="1">
        <f t="shared" si="77"/>
        <v>-42773552.090452828</v>
      </c>
      <c r="J237" s="1">
        <f t="shared" si="78"/>
        <v>2796129.8019433082</v>
      </c>
      <c r="K237" s="1">
        <f t="shared" si="79"/>
        <v>42773552.090452828</v>
      </c>
      <c r="L237">
        <f t="shared" si="80"/>
        <v>2796129.8019433082</v>
      </c>
      <c r="N237">
        <f t="shared" si="81"/>
        <v>0</v>
      </c>
      <c r="O237">
        <f t="shared" si="82"/>
        <v>0</v>
      </c>
      <c r="P237">
        <f t="shared" si="83"/>
        <v>9.81</v>
      </c>
      <c r="Q237">
        <v>0</v>
      </c>
      <c r="R237">
        <f t="shared" si="84"/>
        <v>-9.8099999999874399E-3</v>
      </c>
      <c r="S237">
        <f t="shared" si="85"/>
        <v>0</v>
      </c>
      <c r="T237">
        <f t="shared" si="86"/>
        <v>-14.472075869317614</v>
      </c>
      <c r="U237">
        <f t="shared" si="87"/>
        <v>4722.7207586933619</v>
      </c>
      <c r="V237">
        <f t="shared" si="88"/>
        <v>14.472075869317614</v>
      </c>
      <c r="W237">
        <f t="shared" si="89"/>
        <v>4722.7207586933619</v>
      </c>
    </row>
  </sheetData>
  <mergeCells count="4">
    <mergeCell ref="E9:E10"/>
    <mergeCell ref="F9:G9"/>
    <mergeCell ref="H9:H10"/>
    <mergeCell ref="I9:I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1"/>
  <sheetViews>
    <sheetView topLeftCell="A92" zoomScale="85" zoomScaleNormal="85" workbookViewId="0">
      <selection activeCell="H112" sqref="H112"/>
    </sheetView>
  </sheetViews>
  <sheetFormatPr defaultColWidth="11.42578125" defaultRowHeight="15" x14ac:dyDescent="0.25"/>
  <cols>
    <col min="3" max="3" width="16.42578125" bestFit="1" customWidth="1"/>
    <col min="4" max="4" width="21.140625" customWidth="1"/>
    <col min="5" max="5" width="14.85546875" bestFit="1" customWidth="1"/>
    <col min="6" max="6" width="33" bestFit="1" customWidth="1"/>
    <col min="7" max="7" width="16.42578125" bestFit="1" customWidth="1"/>
  </cols>
  <sheetData>
    <row r="3" spans="2:8" ht="15.75" x14ac:dyDescent="0.25">
      <c r="B3" s="133" t="s">
        <v>231</v>
      </c>
      <c r="C3" s="133"/>
      <c r="D3" s="133"/>
      <c r="E3" s="133"/>
      <c r="F3" s="133"/>
      <c r="G3" s="133"/>
      <c r="H3" s="133"/>
    </row>
    <row r="4" spans="2:8" x14ac:dyDescent="0.25">
      <c r="B4" s="134" t="s">
        <v>191</v>
      </c>
      <c r="C4" s="134" t="s">
        <v>225</v>
      </c>
      <c r="D4" s="134"/>
      <c r="E4" s="134"/>
      <c r="F4" s="134" t="s">
        <v>226</v>
      </c>
      <c r="G4" s="134"/>
      <c r="H4" s="134"/>
    </row>
    <row r="5" spans="2:8" x14ac:dyDescent="0.25">
      <c r="B5" s="134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 x14ac:dyDescent="0.25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 x14ac:dyDescent="0.25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 x14ac:dyDescent="0.25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 x14ac:dyDescent="0.25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 x14ac:dyDescent="0.25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 x14ac:dyDescent="0.25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 x14ac:dyDescent="0.25">
      <c r="B12" s="46"/>
      <c r="C12" s="46"/>
      <c r="D12" s="46"/>
      <c r="E12" s="47"/>
      <c r="F12" s="46"/>
      <c r="G12" s="46"/>
      <c r="H12" s="46"/>
    </row>
    <row r="13" spans="2:8" x14ac:dyDescent="0.25">
      <c r="B13" s="46"/>
      <c r="C13" s="46"/>
      <c r="D13" s="46"/>
      <c r="E13" s="47"/>
      <c r="F13" s="46"/>
      <c r="G13" s="46"/>
      <c r="H13" s="46"/>
    </row>
    <row r="14" spans="2:8" ht="15.75" x14ac:dyDescent="0.25">
      <c r="B14" s="133" t="s">
        <v>232</v>
      </c>
      <c r="C14" s="133"/>
      <c r="D14" s="133"/>
      <c r="E14" s="133"/>
      <c r="F14" s="133"/>
      <c r="G14" s="133"/>
      <c r="H14" s="133"/>
    </row>
    <row r="15" spans="2:8" ht="15.75" x14ac:dyDescent="0.25">
      <c r="B15" s="135" t="s">
        <v>191</v>
      </c>
      <c r="C15" s="135" t="s">
        <v>225</v>
      </c>
      <c r="D15" s="135"/>
      <c r="E15" s="135"/>
      <c r="F15" s="135" t="s">
        <v>226</v>
      </c>
      <c r="G15" s="135"/>
      <c r="H15" s="135"/>
    </row>
    <row r="16" spans="2:8" ht="15.75" x14ac:dyDescent="0.25">
      <c r="B16" s="135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.75" x14ac:dyDescent="0.2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.75" x14ac:dyDescent="0.2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.75" x14ac:dyDescent="0.2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.75" x14ac:dyDescent="0.25">
      <c r="B20" s="64">
        <v>15</v>
      </c>
      <c r="C20" s="58">
        <v>-28988.55</v>
      </c>
      <c r="D20" s="58">
        <v>-28988.550000000017</v>
      </c>
      <c r="E20" s="56">
        <v>0</v>
      </c>
      <c r="F20" s="67">
        <v>0</v>
      </c>
      <c r="G20" s="58">
        <v>0</v>
      </c>
      <c r="H20" s="58">
        <v>0</v>
      </c>
    </row>
    <row r="21" spans="2:8" ht="15.75" x14ac:dyDescent="0.2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.75" x14ac:dyDescent="0.2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 x14ac:dyDescent="0.25">
      <c r="B23" s="1"/>
      <c r="C23" s="1"/>
      <c r="D23" s="1"/>
      <c r="E23" s="44"/>
      <c r="F23" s="1"/>
      <c r="G23" s="1"/>
      <c r="H23" s="1"/>
    </row>
    <row r="24" spans="2:8" ht="18.75" x14ac:dyDescent="0.25">
      <c r="B24" s="133" t="s">
        <v>233</v>
      </c>
      <c r="C24" s="133"/>
      <c r="D24" s="133"/>
      <c r="E24" s="133"/>
      <c r="F24" s="133"/>
      <c r="G24" s="133"/>
      <c r="H24" s="133"/>
    </row>
    <row r="25" spans="2:8" ht="15.75" x14ac:dyDescent="0.25">
      <c r="B25" s="137" t="s">
        <v>191</v>
      </c>
      <c r="C25" s="137" t="s">
        <v>225</v>
      </c>
      <c r="D25" s="137"/>
      <c r="E25" s="137"/>
      <c r="F25" s="137" t="s">
        <v>226</v>
      </c>
      <c r="G25" s="137"/>
      <c r="H25" s="137"/>
    </row>
    <row r="26" spans="2:8" ht="15.75" x14ac:dyDescent="0.25">
      <c r="B26" s="137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 x14ac:dyDescent="0.25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66">
        <v>-86832455.216016859</v>
      </c>
      <c r="H27" s="62">
        <f>ABS(F27-G27)</f>
        <v>1.6853213310241699E-5</v>
      </c>
    </row>
    <row r="28" spans="2:8" x14ac:dyDescent="0.25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66">
        <v>-57888303.477344573</v>
      </c>
      <c r="H28" s="62">
        <f t="shared" ref="H28:H32" si="2">ABS(F28-G28)</f>
        <v>3.445744514465332E-4</v>
      </c>
    </row>
    <row r="29" spans="2:8" x14ac:dyDescent="0.25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66">
        <v>-28944151.738672286</v>
      </c>
      <c r="H29" s="62">
        <f t="shared" si="2"/>
        <v>3.2771378755569458E-4</v>
      </c>
    </row>
    <row r="30" spans="2:8" x14ac:dyDescent="0.25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66">
        <v>0</v>
      </c>
      <c r="H30" s="62">
        <f t="shared" si="2"/>
        <v>0</v>
      </c>
    </row>
    <row r="31" spans="2:8" x14ac:dyDescent="0.25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66">
        <v>0</v>
      </c>
      <c r="H31" s="62">
        <f t="shared" si="2"/>
        <v>0</v>
      </c>
    </row>
    <row r="32" spans="2:8" x14ac:dyDescent="0.25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66">
        <v>0</v>
      </c>
      <c r="H32" s="62">
        <f t="shared" si="2"/>
        <v>0</v>
      </c>
    </row>
    <row r="33" spans="2:11" x14ac:dyDescent="0.25">
      <c r="B33" s="1"/>
      <c r="C33" s="1"/>
      <c r="D33" s="1"/>
      <c r="E33" s="44"/>
      <c r="F33" s="1"/>
      <c r="G33" s="1"/>
      <c r="H33" s="1"/>
    </row>
    <row r="34" spans="2:11" x14ac:dyDescent="0.25">
      <c r="B34" s="1"/>
      <c r="C34" s="1"/>
      <c r="D34" s="1"/>
      <c r="E34" s="44"/>
      <c r="F34" s="1"/>
      <c r="G34" s="1"/>
      <c r="H34" s="1"/>
    </row>
    <row r="35" spans="2:11" ht="15.75" x14ac:dyDescent="0.25">
      <c r="B35" s="133" t="s">
        <v>235</v>
      </c>
      <c r="C35" s="133"/>
      <c r="D35" s="133"/>
      <c r="E35" s="133"/>
      <c r="F35" s="133"/>
      <c r="G35" s="133"/>
      <c r="H35" s="133"/>
    </row>
    <row r="36" spans="2:11" ht="15.75" x14ac:dyDescent="0.25">
      <c r="B36" s="135" t="s">
        <v>191</v>
      </c>
      <c r="C36" s="135" t="s">
        <v>225</v>
      </c>
      <c r="D36" s="135"/>
      <c r="E36" s="135"/>
      <c r="F36" s="135" t="s">
        <v>226</v>
      </c>
      <c r="G36" s="135"/>
      <c r="H36" s="135"/>
    </row>
    <row r="37" spans="2:11" ht="15.75" x14ac:dyDescent="0.25">
      <c r="B37" s="135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 x14ac:dyDescent="0.25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 x14ac:dyDescent="0.25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 x14ac:dyDescent="0.25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 x14ac:dyDescent="0.25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 x14ac:dyDescent="0.25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 x14ac:dyDescent="0.25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 x14ac:dyDescent="0.25">
      <c r="B44" s="1"/>
      <c r="C44" s="1"/>
      <c r="D44" s="1"/>
      <c r="E44" s="44"/>
      <c r="F44" s="1"/>
      <c r="G44" s="1"/>
      <c r="H44" s="1"/>
    </row>
    <row r="45" spans="2:11" ht="18.75" x14ac:dyDescent="0.25">
      <c r="B45" s="138" t="s">
        <v>236</v>
      </c>
      <c r="C45" s="138"/>
      <c r="D45" s="138"/>
      <c r="E45" s="138"/>
      <c r="F45" s="138"/>
      <c r="G45" s="138"/>
      <c r="H45" s="138"/>
      <c r="I45" s="138"/>
      <c r="J45" s="138"/>
      <c r="K45" s="138"/>
    </row>
    <row r="46" spans="2:11" ht="15.75" x14ac:dyDescent="0.25">
      <c r="B46" s="135" t="s">
        <v>191</v>
      </c>
      <c r="C46" s="135" t="s">
        <v>225</v>
      </c>
      <c r="D46" s="135"/>
      <c r="E46" s="135"/>
      <c r="F46" s="135" t="s">
        <v>226</v>
      </c>
      <c r="G46" s="135"/>
      <c r="H46" s="135"/>
    </row>
    <row r="47" spans="2:11" ht="15.75" x14ac:dyDescent="0.25">
      <c r="B47" s="135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.75" x14ac:dyDescent="0.2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.75" x14ac:dyDescent="0.2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.75" x14ac:dyDescent="0.2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.75" x14ac:dyDescent="0.2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.75" x14ac:dyDescent="0.2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.75" x14ac:dyDescent="0.2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 x14ac:dyDescent="0.25">
      <c r="B54" s="1"/>
      <c r="C54" s="1"/>
      <c r="D54" s="1"/>
      <c r="E54" s="44"/>
      <c r="F54" s="1"/>
      <c r="G54" s="1"/>
      <c r="H54" s="1"/>
    </row>
    <row r="55" spans="2:11" ht="18.75" x14ac:dyDescent="0.25">
      <c r="B55" s="136" t="s">
        <v>237</v>
      </c>
      <c r="C55" s="136"/>
      <c r="D55" s="136"/>
      <c r="E55" s="136"/>
      <c r="F55" s="136"/>
      <c r="G55" s="136"/>
      <c r="H55" s="136"/>
      <c r="I55" s="136"/>
      <c r="J55" s="136"/>
      <c r="K55" s="136"/>
    </row>
    <row r="56" spans="2:11" ht="15.75" x14ac:dyDescent="0.25">
      <c r="B56" s="135" t="s">
        <v>191</v>
      </c>
      <c r="C56" s="135" t="s">
        <v>225</v>
      </c>
      <c r="D56" s="135"/>
      <c r="E56" s="135"/>
      <c r="F56" s="135" t="s">
        <v>226</v>
      </c>
      <c r="G56" s="135"/>
      <c r="H56" s="135"/>
    </row>
    <row r="57" spans="2:11" ht="15.75" x14ac:dyDescent="0.25">
      <c r="B57" s="135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.75" x14ac:dyDescent="0.2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.75" x14ac:dyDescent="0.2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.75" x14ac:dyDescent="0.2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.75" x14ac:dyDescent="0.2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.75" x14ac:dyDescent="0.2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.75" x14ac:dyDescent="0.2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  <row r="93" spans="3:6" ht="15.75" thickBot="1" x14ac:dyDescent="0.3"/>
    <row r="94" spans="3:6" ht="15.75" thickBot="1" x14ac:dyDescent="0.3">
      <c r="C94" s="129" t="s">
        <v>0</v>
      </c>
      <c r="D94" s="131" t="s">
        <v>288</v>
      </c>
      <c r="E94" s="132"/>
      <c r="F94" s="129" t="s">
        <v>281</v>
      </c>
    </row>
    <row r="95" spans="3:6" ht="30.75" thickBot="1" x14ac:dyDescent="0.3">
      <c r="C95" s="130"/>
      <c r="D95" s="100" t="s">
        <v>275</v>
      </c>
      <c r="E95" s="101" t="s">
        <v>276</v>
      </c>
      <c r="F95" s="130"/>
    </row>
    <row r="96" spans="3:6" ht="15.75" thickBot="1" x14ac:dyDescent="0.3">
      <c r="C96" s="102">
        <v>1</v>
      </c>
      <c r="D96" s="106">
        <v>89381791.706</v>
      </c>
      <c r="E96" s="107">
        <v>65340.343000000001</v>
      </c>
      <c r="F96" s="108">
        <v>0.99929999999999997</v>
      </c>
    </row>
    <row r="97" spans="3:6" ht="15.75" thickBot="1" x14ac:dyDescent="0.3">
      <c r="C97" s="102">
        <v>10</v>
      </c>
      <c r="D97" s="102">
        <v>89969854.789000005</v>
      </c>
      <c r="E97" s="103">
        <v>653403.42500000005</v>
      </c>
      <c r="F97" s="109">
        <v>0.99270000000000003</v>
      </c>
    </row>
    <row r="98" spans="3:6" ht="15.75" thickBot="1" x14ac:dyDescent="0.3">
      <c r="C98" s="102">
        <v>100</v>
      </c>
      <c r="D98" s="102">
        <v>95850485.618000001</v>
      </c>
      <c r="E98" s="103">
        <v>6534034.2539999997</v>
      </c>
      <c r="F98" s="109">
        <v>0.93179999999999996</v>
      </c>
    </row>
    <row r="99" spans="3:6" ht="15.75" thickBot="1" x14ac:dyDescent="0.3">
      <c r="C99" s="102">
        <v>1000</v>
      </c>
      <c r="D99" s="102">
        <v>154656793.90799999</v>
      </c>
      <c r="E99" s="103">
        <v>65340342.544</v>
      </c>
      <c r="F99" s="109">
        <v>0.57750000000000001</v>
      </c>
    </row>
    <row r="100" spans="3:6" ht="15.75" thickBot="1" x14ac:dyDescent="0.3">
      <c r="C100" s="102">
        <v>10000</v>
      </c>
      <c r="D100" s="102">
        <v>742719876.80700004</v>
      </c>
      <c r="E100" s="103">
        <v>653403425.44400001</v>
      </c>
      <c r="F100" s="109">
        <v>0.1203</v>
      </c>
    </row>
    <row r="101" spans="3:6" ht="15.75" thickBot="1" x14ac:dyDescent="0.3">
      <c r="C101" s="102">
        <v>100000</v>
      </c>
      <c r="D101" s="102">
        <v>6623350705.802</v>
      </c>
      <c r="E101" s="103">
        <v>6534034254.4390001</v>
      </c>
      <c r="F101" s="109">
        <v>1.35E-2</v>
      </c>
    </row>
  </sheetData>
  <mergeCells count="27">
    <mergeCell ref="B24:H24"/>
    <mergeCell ref="B14:H14"/>
    <mergeCell ref="B46:B47"/>
    <mergeCell ref="C46:E46"/>
    <mergeCell ref="F46:H46"/>
    <mergeCell ref="F25:H25"/>
    <mergeCell ref="B36:B37"/>
    <mergeCell ref="C36:E36"/>
    <mergeCell ref="F36:H36"/>
    <mergeCell ref="B45:K45"/>
    <mergeCell ref="B35:H35"/>
    <mergeCell ref="C94:C95"/>
    <mergeCell ref="D94:E94"/>
    <mergeCell ref="F94:F95"/>
    <mergeCell ref="B3:H3"/>
    <mergeCell ref="B4:B5"/>
    <mergeCell ref="C4:E4"/>
    <mergeCell ref="F4:H4"/>
    <mergeCell ref="B15:B16"/>
    <mergeCell ref="C15:E15"/>
    <mergeCell ref="F15:H15"/>
    <mergeCell ref="B56:B57"/>
    <mergeCell ref="C56:E56"/>
    <mergeCell ref="F56:H56"/>
    <mergeCell ref="B55:K55"/>
    <mergeCell ref="B25:B26"/>
    <mergeCell ref="C25:E25"/>
  </mergeCells>
  <pageMargins left="0.75" right="0.75" top="1" bottom="1" header="0.5" footer="0.5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defaultColWidth="8.85546875" defaultRowHeight="15" x14ac:dyDescent="0.25"/>
  <cols>
    <col min="1" max="1" width="12.85546875" style="40" bestFit="1" customWidth="1"/>
    <col min="2" max="2" width="18.28515625" style="40" bestFit="1" customWidth="1"/>
    <col min="3" max="3" width="29.7109375" style="38" customWidth="1"/>
    <col min="4" max="4" width="7.7109375" style="42" bestFit="1" customWidth="1"/>
    <col min="5" max="5" width="13.28515625" style="34" bestFit="1" customWidth="1"/>
    <col min="6" max="6" width="10.140625" style="34" bestFit="1" customWidth="1"/>
    <col min="7" max="7" width="8.28515625" style="34" bestFit="1" customWidth="1"/>
  </cols>
  <sheetData>
    <row r="2" spans="1:7" x14ac:dyDescent="0.25">
      <c r="A2" s="139" t="s">
        <v>138</v>
      </c>
      <c r="B2" s="139" t="s">
        <v>139</v>
      </c>
      <c r="C2" s="140" t="s">
        <v>140</v>
      </c>
      <c r="D2" s="141" t="s">
        <v>192</v>
      </c>
      <c r="E2" s="139" t="s">
        <v>141</v>
      </c>
      <c r="F2" s="139"/>
      <c r="G2" s="139"/>
    </row>
    <row r="3" spans="1:7" x14ac:dyDescent="0.25">
      <c r="A3" s="139"/>
      <c r="B3" s="139"/>
      <c r="C3" s="140"/>
      <c r="D3" s="142"/>
      <c r="E3" s="35" t="s">
        <v>142</v>
      </c>
      <c r="F3" s="35" t="s">
        <v>143</v>
      </c>
      <c r="G3" s="35" t="s">
        <v>144</v>
      </c>
    </row>
    <row r="4" spans="1:7" x14ac:dyDescent="0.25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 x14ac:dyDescent="0.25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 x14ac:dyDescent="0.25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 x14ac:dyDescent="0.25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 x14ac:dyDescent="0.25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 x14ac:dyDescent="0.25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 x14ac:dyDescent="0.25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 x14ac:dyDescent="0.25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 x14ac:dyDescent="0.25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 x14ac:dyDescent="0.25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 x14ac:dyDescent="0.25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 x14ac:dyDescent="0.25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 x14ac:dyDescent="0.25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 x14ac:dyDescent="0.25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 x14ac:dyDescent="0.25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30" x14ac:dyDescent="0.25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 x14ac:dyDescent="0.25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30" x14ac:dyDescent="0.25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 x14ac:dyDescent="0.25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 x14ac:dyDescent="0.25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 x14ac:dyDescent="0.25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 ht="30" x14ac:dyDescent="0.25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 ht="30" x14ac:dyDescent="0.25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 x14ac:dyDescent="0.25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30" x14ac:dyDescent="0.25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45" x14ac:dyDescent="0.25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30" x14ac:dyDescent="0.25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30" x14ac:dyDescent="0.25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 x14ac:dyDescent="0.25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 x14ac:dyDescent="0.25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 x14ac:dyDescent="0.25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 x14ac:dyDescent="0.25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 x14ac:dyDescent="0.25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 x14ac:dyDescent="0.25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5" x14ac:dyDescent="0.25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5" x14ac:dyDescent="0.25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5" x14ac:dyDescent="0.25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 x14ac:dyDescent="0.25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5" zoomScaleNormal="100" workbookViewId="0">
      <selection activeCell="C94" sqref="C94:F101"/>
    </sheetView>
  </sheetViews>
  <sheetFormatPr defaultColWidth="10.85546875" defaultRowHeight="15" x14ac:dyDescent="0.25"/>
  <cols>
    <col min="1" max="1" width="10.85546875" style="1"/>
    <col min="2" max="2" width="3.85546875" style="1" bestFit="1" customWidth="1"/>
    <col min="3" max="3" width="14.28515625" style="1" bestFit="1" customWidth="1"/>
    <col min="4" max="4" width="25" style="1" customWidth="1"/>
    <col min="5" max="5" width="27.140625" style="44" bestFit="1" customWidth="1"/>
    <col min="6" max="6" width="33" style="1" bestFit="1" customWidth="1"/>
    <col min="7" max="7" width="14.28515625" style="1" bestFit="1" customWidth="1"/>
    <col min="8" max="8" width="8.28515625" style="1" bestFit="1" customWidth="1"/>
    <col min="9" max="16384" width="10.85546875" style="1"/>
  </cols>
  <sheetData>
    <row r="1" spans="1:10" x14ac:dyDescent="0.25">
      <c r="A1" s="46"/>
      <c r="B1" s="46"/>
      <c r="C1" s="46"/>
      <c r="D1" s="46"/>
      <c r="E1" s="47"/>
      <c r="F1" s="46"/>
      <c r="G1" s="46"/>
      <c r="H1" s="46"/>
      <c r="I1" s="46"/>
    </row>
    <row r="2" spans="1:10" ht="15.75" x14ac:dyDescent="0.25">
      <c r="A2" s="46"/>
      <c r="B2" s="133" t="s">
        <v>231</v>
      </c>
      <c r="C2" s="133"/>
      <c r="D2" s="133"/>
      <c r="E2" s="133"/>
      <c r="F2" s="133"/>
      <c r="G2" s="133"/>
      <c r="H2" s="133"/>
      <c r="I2" s="46"/>
    </row>
    <row r="3" spans="1:10" ht="15" customHeight="1" x14ac:dyDescent="0.25">
      <c r="A3" s="46"/>
      <c r="B3" s="134" t="s">
        <v>191</v>
      </c>
      <c r="C3" s="134" t="s">
        <v>225</v>
      </c>
      <c r="D3" s="134"/>
      <c r="E3" s="134"/>
      <c r="F3" s="134" t="s">
        <v>226</v>
      </c>
      <c r="G3" s="134"/>
      <c r="H3" s="134"/>
      <c r="I3" s="46"/>
    </row>
    <row r="4" spans="1:10" x14ac:dyDescent="0.25">
      <c r="A4" s="46"/>
      <c r="B4" s="134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 x14ac:dyDescent="0.25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 x14ac:dyDescent="0.25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 x14ac:dyDescent="0.25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 x14ac:dyDescent="0.25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 x14ac:dyDescent="0.25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 x14ac:dyDescent="0.25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 x14ac:dyDescent="0.25">
      <c r="A11" s="46"/>
      <c r="B11" s="46"/>
      <c r="C11" s="46"/>
      <c r="D11" s="46"/>
      <c r="E11" s="47"/>
      <c r="F11" s="46"/>
      <c r="G11" s="46"/>
      <c r="H11" s="46"/>
      <c r="I11" s="46"/>
    </row>
    <row r="12" spans="1:10" x14ac:dyDescent="0.25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.75" x14ac:dyDescent="0.25">
      <c r="A13" s="46"/>
      <c r="B13" s="45" t="s">
        <v>232</v>
      </c>
      <c r="C13"/>
      <c r="D13"/>
      <c r="F13"/>
      <c r="G13"/>
      <c r="H13"/>
      <c r="I13" s="46"/>
    </row>
    <row r="14" spans="1:10" ht="15.75" x14ac:dyDescent="0.25">
      <c r="A14" s="46"/>
      <c r="B14" s="135" t="s">
        <v>191</v>
      </c>
      <c r="C14" s="135" t="s">
        <v>225</v>
      </c>
      <c r="D14" s="135"/>
      <c r="E14" s="135"/>
      <c r="F14" s="135" t="s">
        <v>226</v>
      </c>
      <c r="G14" s="135"/>
      <c r="H14" s="135"/>
      <c r="I14" s="46"/>
    </row>
    <row r="15" spans="1:10" ht="15.75" x14ac:dyDescent="0.25">
      <c r="B15" s="135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.75" x14ac:dyDescent="0.2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.75" x14ac:dyDescent="0.2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.75" x14ac:dyDescent="0.2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.75" x14ac:dyDescent="0.2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.75" x14ac:dyDescent="0.2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.75" x14ac:dyDescent="0.2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8.75" x14ac:dyDescent="0.25">
      <c r="B23" s="45" t="s">
        <v>233</v>
      </c>
    </row>
    <row r="24" spans="2:9" ht="15.75" x14ac:dyDescent="0.25">
      <c r="B24" s="137" t="s">
        <v>191</v>
      </c>
      <c r="C24" s="137" t="s">
        <v>225</v>
      </c>
      <c r="D24" s="137"/>
      <c r="E24" s="137"/>
      <c r="F24" s="137" t="s">
        <v>226</v>
      </c>
      <c r="G24" s="137"/>
      <c r="H24" s="137"/>
    </row>
    <row r="25" spans="2:9" ht="15.75" x14ac:dyDescent="0.25">
      <c r="B25" s="137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 x14ac:dyDescent="0.25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 x14ac:dyDescent="0.25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 x14ac:dyDescent="0.25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 x14ac:dyDescent="0.25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4.0674209594726563E-4</v>
      </c>
      <c r="I29" s="1">
        <f t="shared" si="2"/>
        <v>1000.5760669125395</v>
      </c>
    </row>
    <row r="30" spans="2:9" x14ac:dyDescent="0.25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 x14ac:dyDescent="0.25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.75" x14ac:dyDescent="0.25">
      <c r="B34" s="45" t="s">
        <v>235</v>
      </c>
      <c r="C34"/>
      <c r="D34"/>
      <c r="E34"/>
      <c r="F34"/>
      <c r="G34"/>
      <c r="H34"/>
    </row>
    <row r="35" spans="2:8" ht="15.75" x14ac:dyDescent="0.25">
      <c r="B35" s="135" t="s">
        <v>191</v>
      </c>
      <c r="C35" s="135" t="s">
        <v>225</v>
      </c>
      <c r="D35" s="135"/>
      <c r="E35" s="135"/>
      <c r="F35" s="135" t="s">
        <v>226</v>
      </c>
      <c r="G35" s="135"/>
      <c r="H35" s="135"/>
    </row>
    <row r="36" spans="2:8" ht="15.75" x14ac:dyDescent="0.25">
      <c r="B36" s="135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 x14ac:dyDescent="0.25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 x14ac:dyDescent="0.25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 x14ac:dyDescent="0.25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 x14ac:dyDescent="0.25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 x14ac:dyDescent="0.25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 x14ac:dyDescent="0.25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8.75" x14ac:dyDescent="0.25">
      <c r="B44" s="45" t="s">
        <v>236</v>
      </c>
      <c r="C44"/>
      <c r="D44"/>
      <c r="E44"/>
      <c r="F44"/>
      <c r="G44"/>
      <c r="H44"/>
    </row>
    <row r="45" spans="2:8" ht="15.75" x14ac:dyDescent="0.25">
      <c r="B45" s="135" t="s">
        <v>191</v>
      </c>
      <c r="C45" s="135" t="s">
        <v>225</v>
      </c>
      <c r="D45" s="135"/>
      <c r="E45" s="135"/>
      <c r="F45" s="135" t="s">
        <v>226</v>
      </c>
      <c r="G45" s="135"/>
      <c r="H45" s="135"/>
    </row>
    <row r="46" spans="2:8" ht="15.75" x14ac:dyDescent="0.25">
      <c r="B46" s="135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.75" x14ac:dyDescent="0.2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.75" x14ac:dyDescent="0.2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.75" x14ac:dyDescent="0.2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.75" x14ac:dyDescent="0.2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.75" x14ac:dyDescent="0.2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.75" x14ac:dyDescent="0.2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8.75" x14ac:dyDescent="0.25">
      <c r="B54" s="45" t="s">
        <v>237</v>
      </c>
      <c r="C54"/>
      <c r="D54"/>
      <c r="E54"/>
      <c r="F54"/>
      <c r="G54"/>
      <c r="H54"/>
    </row>
    <row r="55" spans="2:11" ht="15.75" x14ac:dyDescent="0.25">
      <c r="B55" s="135" t="s">
        <v>191</v>
      </c>
      <c r="C55" s="135" t="s">
        <v>225</v>
      </c>
      <c r="D55" s="135"/>
      <c r="E55" s="135"/>
      <c r="F55" s="135" t="s">
        <v>226</v>
      </c>
      <c r="G55" s="135"/>
      <c r="H55" s="135"/>
    </row>
    <row r="56" spans="2:11" ht="15.75" x14ac:dyDescent="0.25">
      <c r="B56" s="135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.75" x14ac:dyDescent="0.2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.75" x14ac:dyDescent="0.2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.75" x14ac:dyDescent="0.2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.75" x14ac:dyDescent="0.2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.75" x14ac:dyDescent="0.2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.75" x14ac:dyDescent="0.2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  <row r="93" spans="3:6" ht="15.75" thickBot="1" x14ac:dyDescent="0.3"/>
    <row r="94" spans="3:6" ht="15.75" thickBot="1" x14ac:dyDescent="0.3">
      <c r="C94" s="129" t="s">
        <v>0</v>
      </c>
      <c r="D94" s="131" t="s">
        <v>288</v>
      </c>
      <c r="E94" s="132"/>
      <c r="F94" s="129" t="s">
        <v>281</v>
      </c>
    </row>
    <row r="95" spans="3:6" ht="15.75" thickBot="1" x14ac:dyDescent="0.3">
      <c r="C95" s="130"/>
      <c r="D95" s="100" t="s">
        <v>275</v>
      </c>
      <c r="E95" s="101" t="s">
        <v>276</v>
      </c>
      <c r="F95" s="130"/>
    </row>
    <row r="96" spans="3:6" ht="15.75" thickBot="1" x14ac:dyDescent="0.3">
      <c r="C96" s="102">
        <v>1</v>
      </c>
      <c r="D96" s="103">
        <v>5.1580000000000004</v>
      </c>
      <c r="E96" s="103">
        <v>3973.1689999999999</v>
      </c>
      <c r="F96" s="104">
        <v>769.3646</v>
      </c>
    </row>
    <row r="97" spans="3:6" ht="15.75" thickBot="1" x14ac:dyDescent="0.3">
      <c r="C97" s="102">
        <v>10</v>
      </c>
      <c r="D97" s="103">
        <v>5.1079999999999997</v>
      </c>
      <c r="E97" s="103">
        <v>397.31700000000001</v>
      </c>
      <c r="F97" s="104">
        <v>76.787099999999995</v>
      </c>
    </row>
    <row r="98" spans="3:6" ht="15.75" thickBot="1" x14ac:dyDescent="0.3">
      <c r="C98" s="102">
        <v>100</v>
      </c>
      <c r="D98" s="103">
        <v>4.6459999999999999</v>
      </c>
      <c r="E98" s="103">
        <v>39.731999999999999</v>
      </c>
      <c r="F98" s="104">
        <v>7.5510999999999999</v>
      </c>
    </row>
    <row r="99" spans="3:6" ht="15.75" thickBot="1" x14ac:dyDescent="0.3">
      <c r="C99" s="102">
        <v>1000</v>
      </c>
      <c r="D99" s="103">
        <v>2.2850000000000001</v>
      </c>
      <c r="E99" s="103">
        <v>3.9729999999999999</v>
      </c>
      <c r="F99" s="104">
        <v>0.73880000000000001</v>
      </c>
    </row>
    <row r="100" spans="3:6" ht="15.75" thickBot="1" x14ac:dyDescent="0.3">
      <c r="C100" s="102">
        <v>10000</v>
      </c>
      <c r="D100" s="103">
        <v>0.37</v>
      </c>
      <c r="E100" s="103">
        <v>0.39700000000000002</v>
      </c>
      <c r="F100" s="104">
        <v>7.3899999999999993E-2</v>
      </c>
    </row>
    <row r="101" spans="3:6" ht="15.75" thickBot="1" x14ac:dyDescent="0.3">
      <c r="C101" s="102">
        <v>100000</v>
      </c>
      <c r="D101" s="103">
        <v>3.9E-2</v>
      </c>
      <c r="E101" s="103">
        <v>0.04</v>
      </c>
      <c r="F101" s="104">
        <v>7.4000000000000003E-3</v>
      </c>
    </row>
  </sheetData>
  <mergeCells count="22">
    <mergeCell ref="B2:H2"/>
    <mergeCell ref="B14:B15"/>
    <mergeCell ref="C14:E14"/>
    <mergeCell ref="F14:H14"/>
    <mergeCell ref="B24:B25"/>
    <mergeCell ref="C24:E24"/>
    <mergeCell ref="F24:H24"/>
    <mergeCell ref="C94:C95"/>
    <mergeCell ref="D94:E94"/>
    <mergeCell ref="F94:F95"/>
    <mergeCell ref="B3:B4"/>
    <mergeCell ref="C3:E3"/>
    <mergeCell ref="F3:H3"/>
    <mergeCell ref="B35:B36"/>
    <mergeCell ref="C35:E35"/>
    <mergeCell ref="F35:H35"/>
    <mergeCell ref="B45:B46"/>
    <mergeCell ref="C45:E45"/>
    <mergeCell ref="F45:H45"/>
    <mergeCell ref="B55:B56"/>
    <mergeCell ref="C55:E55"/>
    <mergeCell ref="F55:H5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abSelected="1" topLeftCell="B1" zoomScaleNormal="100" zoomScalePageLayoutView="145" workbookViewId="0">
      <selection activeCell="I4" sqref="I4"/>
    </sheetView>
  </sheetViews>
  <sheetFormatPr defaultColWidth="11.42578125" defaultRowHeight="15" x14ac:dyDescent="0.25"/>
  <cols>
    <col min="1" max="1" width="38.710937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16.42578125" bestFit="1" customWidth="1"/>
    <col min="7" max="7" width="17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42578125" bestFit="1" customWidth="1"/>
    <col min="13" max="13" width="23.42578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42578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9" x14ac:dyDescent="0.25">
      <c r="B1" s="16" t="s">
        <v>92</v>
      </c>
      <c r="C1" s="16" t="s">
        <v>93</v>
      </c>
    </row>
    <row r="2" spans="1:9" x14ac:dyDescent="0.25">
      <c r="A2" s="20" t="s">
        <v>91</v>
      </c>
      <c r="B2" s="32">
        <v>25</v>
      </c>
      <c r="C2" s="11">
        <f>sim3_beam_length</f>
        <v>25</v>
      </c>
    </row>
    <row r="3" spans="1:9" x14ac:dyDescent="0.25">
      <c r="A3" s="20" t="s">
        <v>94</v>
      </c>
      <c r="B3" s="32">
        <v>15</v>
      </c>
      <c r="C3" s="11">
        <f>sim3_force_position</f>
        <v>15</v>
      </c>
    </row>
    <row r="4" spans="1:9" x14ac:dyDescent="0.25">
      <c r="A4" s="92" t="s">
        <v>95</v>
      </c>
      <c r="B4" s="93">
        <v>100000</v>
      </c>
      <c r="C4" s="94">
        <f>sim3_mass</f>
        <v>100000</v>
      </c>
      <c r="E4" t="s">
        <v>272</v>
      </c>
      <c r="F4" t="s">
        <v>273</v>
      </c>
    </row>
    <row r="5" spans="1:9" x14ac:dyDescent="0.25">
      <c r="A5" s="20" t="s">
        <v>96</v>
      </c>
      <c r="B5" s="32">
        <v>20</v>
      </c>
      <c r="C5" s="11">
        <f>sim3_l_tx</f>
        <v>20</v>
      </c>
      <c r="E5" s="1">
        <f>AVERAGE(M37:M237)</f>
        <v>2336684520.5846224</v>
      </c>
      <c r="F5" s="1">
        <f>AVERAGE(Z37:Z237)</f>
        <v>2315568200.7512474</v>
      </c>
    </row>
    <row r="6" spans="1:9" x14ac:dyDescent="0.25">
      <c r="A6" s="20" t="s">
        <v>97</v>
      </c>
      <c r="B6" s="32">
        <v>10</v>
      </c>
      <c r="C6" s="11">
        <f>sim3_l_ty</f>
        <v>10</v>
      </c>
    </row>
    <row r="7" spans="1:9" x14ac:dyDescent="0.25">
      <c r="A7" s="20" t="s">
        <v>98</v>
      </c>
      <c r="B7" s="32">
        <v>9.81</v>
      </c>
      <c r="C7" s="11">
        <f>sim3_gravity</f>
        <v>9.81</v>
      </c>
    </row>
    <row r="8" spans="1:9" x14ac:dyDescent="0.25">
      <c r="A8" s="20" t="s">
        <v>106</v>
      </c>
      <c r="B8" s="32">
        <v>200</v>
      </c>
      <c r="C8" s="11">
        <f>sim3_division</f>
        <v>200</v>
      </c>
    </row>
    <row r="9" spans="1:9" x14ac:dyDescent="0.25">
      <c r="A9" s="20" t="s">
        <v>224</v>
      </c>
      <c r="B9" s="43">
        <v>8541</v>
      </c>
      <c r="C9" s="11">
        <f>sim3_second_moment_x</f>
        <v>8541</v>
      </c>
      <c r="E9" s="128" t="s">
        <v>277</v>
      </c>
      <c r="F9" s="127" t="s">
        <v>274</v>
      </c>
      <c r="G9" s="127"/>
      <c r="H9" s="128" t="s">
        <v>271</v>
      </c>
      <c r="I9" s="128" t="s">
        <v>270</v>
      </c>
    </row>
    <row r="10" spans="1:9" x14ac:dyDescent="0.25">
      <c r="A10" s="21" t="s">
        <v>99</v>
      </c>
      <c r="B10" s="33">
        <v>345</v>
      </c>
      <c r="C10" s="11">
        <v>345</v>
      </c>
      <c r="E10" s="128"/>
      <c r="F10" s="90" t="s">
        <v>275</v>
      </c>
      <c r="G10" s="90" t="s">
        <v>276</v>
      </c>
      <c r="H10" s="128"/>
      <c r="I10" s="128"/>
    </row>
    <row r="11" spans="1:9" x14ac:dyDescent="0.25">
      <c r="A11" s="21" t="s">
        <v>100</v>
      </c>
      <c r="B11" s="33">
        <v>59.1</v>
      </c>
      <c r="C11" s="32">
        <v>0</v>
      </c>
      <c r="E11" s="90">
        <v>1</v>
      </c>
      <c r="F11" s="48">
        <v>21606610.026818819</v>
      </c>
      <c r="G11" s="48">
        <v>23155.682007512478</v>
      </c>
      <c r="H11" s="91">
        <f t="shared" ref="H11:H15" si="0">ABS((F11-G11)/F11)</f>
        <v>0.99892830564448698</v>
      </c>
      <c r="I11" s="48"/>
    </row>
    <row r="12" spans="1:9" x14ac:dyDescent="0.25">
      <c r="A12" s="21" t="s">
        <v>101</v>
      </c>
      <c r="B12" s="33">
        <v>252</v>
      </c>
      <c r="C12" s="11">
        <f>sim3_depth_of_section</f>
        <v>252</v>
      </c>
      <c r="E12" s="90">
        <v>10</v>
      </c>
      <c r="F12" s="48">
        <v>21809543.636223122</v>
      </c>
      <c r="G12" s="48">
        <v>231556.82007512453</v>
      </c>
      <c r="H12" s="91">
        <f t="shared" si="0"/>
        <v>0.98938277554370579</v>
      </c>
      <c r="I12" s="48"/>
    </row>
    <row r="13" spans="1:9" x14ac:dyDescent="0.25">
      <c r="A13" s="21" t="s">
        <v>102</v>
      </c>
      <c r="B13" s="33">
        <v>177</v>
      </c>
      <c r="C13" s="11">
        <f>sim3_width_of_section</f>
        <v>177</v>
      </c>
      <c r="E13" s="90">
        <v>100</v>
      </c>
      <c r="F13" s="1">
        <v>23840990.128829718</v>
      </c>
      <c r="G13" s="48">
        <v>2315568.2007512469</v>
      </c>
      <c r="H13" s="91">
        <f t="shared" si="0"/>
        <v>0.90287449521858809</v>
      </c>
      <c r="I13" s="48"/>
    </row>
    <row r="14" spans="1:9" x14ac:dyDescent="0.25">
      <c r="A14" s="21" t="s">
        <v>103</v>
      </c>
      <c r="B14" s="33">
        <v>15</v>
      </c>
      <c r="C14" s="11">
        <f>sim3_thickness_flange</f>
        <v>15</v>
      </c>
      <c r="E14" s="90">
        <v>1000</v>
      </c>
      <c r="F14" s="48">
        <v>44451488.656841114</v>
      </c>
      <c r="G14" s="48">
        <v>23155682.007512473</v>
      </c>
      <c r="H14" s="91">
        <f t="shared" si="0"/>
        <v>0.47907971797590637</v>
      </c>
      <c r="I14" s="48"/>
    </row>
    <row r="15" spans="1:9" x14ac:dyDescent="0.25">
      <c r="A15" s="21" t="s">
        <v>104</v>
      </c>
      <c r="B15" s="33">
        <v>9</v>
      </c>
      <c r="C15" s="11">
        <f>sim3_thickness_web</f>
        <v>9</v>
      </c>
      <c r="E15" s="90">
        <v>10000</v>
      </c>
      <c r="F15" s="48">
        <v>252673139.90850011</v>
      </c>
      <c r="G15" s="48">
        <v>231556820.07512471</v>
      </c>
      <c r="H15" s="91">
        <f t="shared" si="0"/>
        <v>8.3571684117362835E-2</v>
      </c>
      <c r="I15" s="48"/>
    </row>
    <row r="16" spans="1:9" x14ac:dyDescent="0.25">
      <c r="A16" s="21" t="s">
        <v>105</v>
      </c>
      <c r="B16" s="33">
        <v>75.3</v>
      </c>
      <c r="C16" s="11">
        <f>sim3_cross_section_area</f>
        <v>75.3</v>
      </c>
      <c r="E16" s="90">
        <v>100000</v>
      </c>
      <c r="F16" s="48">
        <v>2336684520.5846224</v>
      </c>
      <c r="G16" s="48">
        <v>2315568200.7512474</v>
      </c>
      <c r="H16" s="91">
        <f>ABS((F16-G16)/F16)</f>
        <v>9.0368723922097192E-3</v>
      </c>
      <c r="I16" s="48"/>
    </row>
    <row r="17" spans="1:27" x14ac:dyDescent="0.25">
      <c r="A17" s="22" t="s">
        <v>107</v>
      </c>
      <c r="B17" s="11">
        <f>sim3_gravity*sim3_mass</f>
        <v>981000</v>
      </c>
      <c r="C17" s="11">
        <f>sim3_force</f>
        <v>981000</v>
      </c>
    </row>
    <row r="18" spans="1:27" x14ac:dyDescent="0.25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 x14ac:dyDescent="0.25">
      <c r="A19" s="22" t="s">
        <v>109</v>
      </c>
      <c r="B19" s="11">
        <f>sim3_tx</f>
        <v>-1489617.84375</v>
      </c>
      <c r="C19" s="11">
        <f>sim3_tx_0</f>
        <v>-1471500</v>
      </c>
      <c r="E19" s="128" t="s">
        <v>277</v>
      </c>
      <c r="F19" s="127" t="s">
        <v>274</v>
      </c>
      <c r="G19" s="127"/>
      <c r="H19" s="128" t="s">
        <v>271</v>
      </c>
      <c r="I19" s="128" t="s">
        <v>270</v>
      </c>
    </row>
    <row r="20" spans="1:27" x14ac:dyDescent="0.25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  <c r="E20" s="128"/>
      <c r="F20" s="90" t="s">
        <v>275</v>
      </c>
      <c r="G20" s="90" t="s">
        <v>276</v>
      </c>
      <c r="H20" s="128"/>
      <c r="I20" s="128"/>
    </row>
    <row r="21" spans="1:27" x14ac:dyDescent="0.25">
      <c r="A21" s="22" t="s">
        <v>111</v>
      </c>
      <c r="B21" s="11">
        <f>sim3_force_resultant+sim3_ty+sim3_force</f>
        <v>250685.35312500002</v>
      </c>
      <c r="C21" s="11">
        <f>sim3_force_resultant_0+sim3_ty_0+sim3_force_0</f>
        <v>245250</v>
      </c>
      <c r="E21" s="90">
        <v>1</v>
      </c>
      <c r="F21" s="48">
        <v>8.6188863766052251</v>
      </c>
      <c r="G21" s="48">
        <v>6136.1185555140391</v>
      </c>
      <c r="H21" s="91">
        <f t="shared" ref="H21:H25" si="1">ABS((F21-G21)/F21)</f>
        <v>710.93867599527516</v>
      </c>
      <c r="I21" s="48"/>
    </row>
    <row r="22" spans="1:27" x14ac:dyDescent="0.25">
      <c r="A22" s="22" t="s">
        <v>112</v>
      </c>
      <c r="B22" s="11">
        <f>sim3_ty*sim3_l_tx/sim3_l_ty</f>
        <v>-1489617.84375</v>
      </c>
      <c r="C22" s="11">
        <f>sim3_ty_0*sim3_l_tx_0/sim3_l_ty_0</f>
        <v>-1471500</v>
      </c>
      <c r="E22" s="90">
        <v>10</v>
      </c>
      <c r="F22" s="48">
        <v>8.5499250007889742</v>
      </c>
      <c r="G22" s="48">
        <v>613.61185555140412</v>
      </c>
      <c r="H22" s="91">
        <f t="shared" si="1"/>
        <v>70.768098023641244</v>
      </c>
      <c r="I22" s="48"/>
    </row>
    <row r="23" spans="1:27" x14ac:dyDescent="0.25">
      <c r="A23" s="22" t="s">
        <v>113</v>
      </c>
      <c r="B23" s="11">
        <f>-((0.5*sim3_force_resultant*sim3_beam_length)+(sim3_force*sim3_force_position))/sim3_l_tx</f>
        <v>-744808.921875</v>
      </c>
      <c r="C23" s="11">
        <f>-((0.5*sim3_force_resultant_0*sim3_beam_length_0)+(sim3_force_0*sim3_force_position_0))/sim3_l_tx_0</f>
        <v>-735750</v>
      </c>
      <c r="E23" s="90">
        <v>100</v>
      </c>
      <c r="F23" s="1">
        <v>7.9028117077185929</v>
      </c>
      <c r="G23" s="48">
        <v>61.361185555140395</v>
      </c>
      <c r="H23" s="91">
        <f t="shared" si="1"/>
        <v>6.7644752050981518</v>
      </c>
      <c r="I23" s="48"/>
    </row>
    <row r="24" spans="1:27" x14ac:dyDescent="0.25">
      <c r="A24" s="22" t="s">
        <v>114</v>
      </c>
      <c r="B24" s="11">
        <f>MAX(M31:M241)</f>
        <v>5648908169.4507551</v>
      </c>
      <c r="C24" s="11">
        <f>MAX(Z31:Z241)</f>
        <v>5622446777.6942806</v>
      </c>
      <c r="E24" s="90">
        <v>1000</v>
      </c>
      <c r="F24" s="48">
        <v>4.1308575960440539</v>
      </c>
      <c r="G24" s="48">
        <v>6.1361185555140398</v>
      </c>
      <c r="H24" s="91">
        <f t="shared" si="1"/>
        <v>0.48543454061218155</v>
      </c>
      <c r="I24" s="48"/>
    </row>
    <row r="25" spans="1:27" x14ac:dyDescent="0.25">
      <c r="A25" s="95" t="s">
        <v>115</v>
      </c>
      <c r="B25" s="94">
        <f>sim3_yield_strength*1000000/B24</f>
        <v>6.1073749059288467E-2</v>
      </c>
      <c r="C25" s="94">
        <f>sim3_yield_strength_0*1000000/C24</f>
        <v>6.1361185555140405E-2</v>
      </c>
      <c r="E25" s="90">
        <v>10000</v>
      </c>
      <c r="F25" s="48">
        <v>0.58603098873744752</v>
      </c>
      <c r="G25" s="48">
        <v>0.61361185555140407</v>
      </c>
      <c r="H25" s="91">
        <f t="shared" si="1"/>
        <v>4.7063836800468717E-2</v>
      </c>
      <c r="I25" s="48"/>
      <c r="K25">
        <f>(100000000*1000)/1000000000</f>
        <v>100</v>
      </c>
    </row>
    <row r="26" spans="1:27" x14ac:dyDescent="0.25">
      <c r="E26" s="90">
        <v>100000</v>
      </c>
      <c r="F26" s="48">
        <v>6.1073749059288467E-2</v>
      </c>
      <c r="G26" s="48">
        <v>6.1361185555140405E-2</v>
      </c>
      <c r="H26" s="91">
        <f>ABS((F26-G26)/F26)</f>
        <v>4.7063836800472761E-3</v>
      </c>
      <c r="I26" s="48"/>
    </row>
    <row r="30" spans="1:27" x14ac:dyDescent="0.25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 x14ac:dyDescent="0.25">
      <c r="A31" s="68"/>
      <c r="B31" s="69">
        <v>0</v>
      </c>
      <c r="C31">
        <f t="shared" ref="C31:C36" si="2">sim3_mass_per_length*B31*sim3_gravity</f>
        <v>0</v>
      </c>
      <c r="D31">
        <f t="shared" ref="D31:D36" si="3">IF(B31&lt;sim3_l_tx,0,sim3_ty)</f>
        <v>0</v>
      </c>
      <c r="E31">
        <f t="shared" ref="E31:E36" si="4">IF(B31&lt;sim3_l_tx,0,sim3_tx)</f>
        <v>0</v>
      </c>
      <c r="F31">
        <f t="shared" ref="F31:F36" si="5">IF(B31&lt;sim3_force_position,0,sim3_force)</f>
        <v>0</v>
      </c>
      <c r="G31">
        <f t="shared" ref="G31:G36" si="6">sim3_ay-C31-D31-F31</f>
        <v>250685.35312500002</v>
      </c>
      <c r="H31">
        <f t="shared" ref="H31:H36" si="7">E31-sim3_ax</f>
        <v>1489617.84375</v>
      </c>
      <c r="I31">
        <f t="shared" ref="I31:I36" si="8">(sim3_ay*B31) - (D31*(B31-sim3_l_tx))-(0.5*B31*C31)-(F31*(B31-force_position))</f>
        <v>0</v>
      </c>
      <c r="J31">
        <f t="shared" ref="J31:J36" si="9">H31/sim3_cross_section_area*10000</f>
        <v>197824414.84063748</v>
      </c>
      <c r="K31">
        <f t="shared" ref="K31:K36" si="10">((I31*(0.5*sim3_depth_of_section))/(sim3_second_moment_x))*(100000000/1000)</f>
        <v>0</v>
      </c>
      <c r="L31">
        <f t="shared" ref="L31:L36" si="11">((G31*sim3_q)/(sim3_second_moment_x*sim3_thickness_web))*((100000000*1000)/1000000000)</f>
        <v>120684701.43769759</v>
      </c>
      <c r="M31">
        <f t="shared" ref="M31:M36" si="12">(ABS(J31)+ABS(K31))/2+SQRT( ((ABS(J31)+ABS(K31))/2)^2 + 0 )</f>
        <v>197824414.84063748</v>
      </c>
      <c r="N31">
        <f t="shared" ref="N31:N36" si="13">(ABS(J31))/2+SQRT( ((ABS(J31))/2)^2 + (L31^2) )</f>
        <v>254952016.24443376</v>
      </c>
      <c r="O31" s="29"/>
      <c r="P31">
        <v>0</v>
      </c>
      <c r="Q31">
        <f t="shared" ref="Q31:Q36" si="14">IF(B31&lt;sim3_l_tx_0,0,sim3_ty_0)</f>
        <v>0</v>
      </c>
      <c r="R31">
        <f t="shared" ref="R31:R36" si="15">IF(B31&lt;sim3_l_tx_0,0,sim3_tx_0)</f>
        <v>0</v>
      </c>
      <c r="S31">
        <f t="shared" ref="S31:S36" si="16">IF(B31&lt;sim3_force_position_0,0,sim3_force_0)</f>
        <v>0</v>
      </c>
      <c r="T31">
        <f t="shared" ref="T31:T36" si="17">sim3_ay_0-P31-Q31-S31</f>
        <v>245250</v>
      </c>
      <c r="U31">
        <f t="shared" ref="U31:U36" si="18">R31-sim3_ax_0</f>
        <v>1471500</v>
      </c>
      <c r="V31">
        <f t="shared" ref="V31:V36" si="19">(sim3_ay_0*B31) - (Q31*(B31-sim3_l_tx_0))-(0.5*B31*P31)-(S31*(B31-sim3_force_position_0))</f>
        <v>0</v>
      </c>
      <c r="W31">
        <f t="shared" ref="W31:W36" si="20">U31/sim3_cross_section_area_0*10000</f>
        <v>195418326.69322711</v>
      </c>
      <c r="X31">
        <f t="shared" ref="X31:X36" si="21">((V31*(0.5*sim3_depth_of_section_0))/(sim3_second_moment_x_0))*(100000000/1000)</f>
        <v>0</v>
      </c>
      <c r="Y31">
        <f t="shared" ref="Y31:Y94" si="22">((T31*sim3_q_0)/(sim3_second_moment_x_0*sim3_thickness_web_0))*((100000000*1000)/1000000000)</f>
        <v>118068018.96733405</v>
      </c>
      <c r="Z31">
        <f t="shared" ref="Z31:Z36" si="23">(ABS(W31)+ABS(X31))/2+SQRT( ((ABS(W31)+ABS(X31))/2)^2 + 0 )</f>
        <v>195418326.69322711</v>
      </c>
      <c r="AA31">
        <f t="shared" ref="AA31:AA36" si="24">(ABS(W31))/2+SQRT( ((ABS(W31))/2)^2 + (Y31^2) )</f>
        <v>250964302.59083584</v>
      </c>
    </row>
    <row r="32" spans="1:27" s="30" customFormat="1" x14ac:dyDescent="0.25">
      <c r="A32" s="68"/>
      <c r="B32" s="69">
        <v>5</v>
      </c>
      <c r="C32">
        <f t="shared" si="2"/>
        <v>2898.855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247786.49812500001</v>
      </c>
      <c r="H32">
        <f t="shared" si="7"/>
        <v>1489617.84375</v>
      </c>
      <c r="I32">
        <f t="shared" si="8"/>
        <v>1246179.628125</v>
      </c>
      <c r="J32">
        <f t="shared" si="9"/>
        <v>197824414.84063748</v>
      </c>
      <c r="K32">
        <f t="shared" si="10"/>
        <v>1838410410.3003163</v>
      </c>
      <c r="L32">
        <f t="shared" si="11"/>
        <v>119289137.4535037</v>
      </c>
      <c r="M32">
        <f t="shared" si="12"/>
        <v>2036234825.1409538</v>
      </c>
      <c r="N32">
        <f t="shared" si="13"/>
        <v>253875180.71123445</v>
      </c>
      <c r="O32" s="29"/>
      <c r="P32"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245250</v>
      </c>
      <c r="U32">
        <f t="shared" si="18"/>
        <v>1471500</v>
      </c>
      <c r="V32">
        <f t="shared" si="19"/>
        <v>1226250</v>
      </c>
      <c r="W32">
        <f t="shared" si="20"/>
        <v>195418326.69322711</v>
      </c>
      <c r="X32">
        <f t="shared" si="21"/>
        <v>1809009483.6670177</v>
      </c>
      <c r="Y32">
        <f t="shared" si="22"/>
        <v>118068018.96733405</v>
      </c>
      <c r="Z32">
        <f t="shared" si="23"/>
        <v>2004427810.3602448</v>
      </c>
      <c r="AA32">
        <f t="shared" si="24"/>
        <v>250964302.59083584</v>
      </c>
    </row>
    <row r="33" spans="1:27" s="30" customFormat="1" x14ac:dyDescent="0.25">
      <c r="A33" s="68"/>
      <c r="B33" s="69">
        <v>10</v>
      </c>
      <c r="C33">
        <f t="shared" si="2"/>
        <v>5797.71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244887.64312500003</v>
      </c>
      <c r="H33">
        <f t="shared" si="7"/>
        <v>1489617.84375</v>
      </c>
      <c r="I33">
        <f t="shared" si="8"/>
        <v>2477864.9812500002</v>
      </c>
      <c r="J33">
        <f t="shared" si="9"/>
        <v>197824414.84063748</v>
      </c>
      <c r="K33">
        <f t="shared" si="10"/>
        <v>3655438328.5036883</v>
      </c>
      <c r="L33">
        <f t="shared" si="11"/>
        <v>117893573.46930981</v>
      </c>
      <c r="M33">
        <f t="shared" si="12"/>
        <v>3853262743.344326</v>
      </c>
      <c r="N33">
        <f t="shared" si="13"/>
        <v>252803465.91840142</v>
      </c>
      <c r="O33" s="29"/>
      <c r="P33"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245250</v>
      </c>
      <c r="U33">
        <f t="shared" si="18"/>
        <v>1471500</v>
      </c>
      <c r="V33">
        <f t="shared" si="19"/>
        <v>2452500</v>
      </c>
      <c r="W33">
        <f t="shared" si="20"/>
        <v>195418326.69322711</v>
      </c>
      <c r="X33">
        <f t="shared" si="21"/>
        <v>3618018967.3340354</v>
      </c>
      <c r="Y33">
        <f t="shared" si="22"/>
        <v>118068018.96733405</v>
      </c>
      <c r="Z33">
        <f t="shared" si="23"/>
        <v>3813437294.0272627</v>
      </c>
      <c r="AA33">
        <f t="shared" si="24"/>
        <v>250964302.59083584</v>
      </c>
    </row>
    <row r="34" spans="1:27" s="30" customFormat="1" x14ac:dyDescent="0.25">
      <c r="A34" s="68"/>
      <c r="B34" s="69">
        <v>15</v>
      </c>
      <c r="C34">
        <f t="shared" si="2"/>
        <v>8696.5650000000005</v>
      </c>
      <c r="D34">
        <f t="shared" si="3"/>
        <v>0</v>
      </c>
      <c r="E34">
        <f t="shared" si="4"/>
        <v>0</v>
      </c>
      <c r="F34">
        <f t="shared" si="5"/>
        <v>981000</v>
      </c>
      <c r="G34">
        <f t="shared" si="6"/>
        <v>-739011.21187500004</v>
      </c>
      <c r="H34">
        <f t="shared" si="7"/>
        <v>1489617.84375</v>
      </c>
      <c r="I34">
        <f t="shared" si="8"/>
        <v>3695056.0593750007</v>
      </c>
      <c r="J34">
        <f t="shared" si="9"/>
        <v>197824414.84063748</v>
      </c>
      <c r="K34">
        <f t="shared" si="10"/>
        <v>5451083754.6101179</v>
      </c>
      <c r="L34">
        <f t="shared" si="11"/>
        <v>-355774066.38422024</v>
      </c>
      <c r="M34">
        <f t="shared" si="12"/>
        <v>5648908169.4507551</v>
      </c>
      <c r="N34">
        <f t="shared" si="13"/>
        <v>468180146.84685993</v>
      </c>
      <c r="O34" s="29"/>
      <c r="P34">
        <v>0</v>
      </c>
      <c r="Q34">
        <f t="shared" si="14"/>
        <v>0</v>
      </c>
      <c r="R34">
        <f t="shared" si="15"/>
        <v>0</v>
      </c>
      <c r="S34">
        <f t="shared" si="16"/>
        <v>981000</v>
      </c>
      <c r="T34">
        <f t="shared" si="17"/>
        <v>-735750</v>
      </c>
      <c r="U34">
        <f t="shared" si="18"/>
        <v>1471500</v>
      </c>
      <c r="V34">
        <f t="shared" si="19"/>
        <v>3678750</v>
      </c>
      <c r="W34">
        <f t="shared" si="20"/>
        <v>195418326.69322711</v>
      </c>
      <c r="X34">
        <f t="shared" si="21"/>
        <v>5427028451.0010538</v>
      </c>
      <c r="Y34">
        <f t="shared" si="22"/>
        <v>-354204056.9020021</v>
      </c>
      <c r="Z34">
        <f t="shared" si="23"/>
        <v>5622446777.6942806</v>
      </c>
      <c r="AA34">
        <f t="shared" si="24"/>
        <v>465142959.46195722</v>
      </c>
    </row>
    <row r="35" spans="1:27" s="30" customFormat="1" x14ac:dyDescent="0.25">
      <c r="A35" s="68"/>
      <c r="B35" s="69">
        <v>20</v>
      </c>
      <c r="C35">
        <f t="shared" si="2"/>
        <v>11595.42</v>
      </c>
      <c r="D35">
        <f t="shared" si="3"/>
        <v>-744808.921875</v>
      </c>
      <c r="E35">
        <f t="shared" si="4"/>
        <v>-1489617.84375</v>
      </c>
      <c r="F35">
        <f t="shared" si="5"/>
        <v>981000</v>
      </c>
      <c r="G35">
        <f t="shared" si="6"/>
        <v>2898.8549999999814</v>
      </c>
      <c r="H35">
        <f t="shared" si="7"/>
        <v>0</v>
      </c>
      <c r="I35">
        <f t="shared" si="8"/>
        <v>-7247.1375000001863</v>
      </c>
      <c r="J35">
        <f t="shared" si="9"/>
        <v>0</v>
      </c>
      <c r="K35">
        <f t="shared" si="10"/>
        <v>-10691246.04847235</v>
      </c>
      <c r="L35">
        <f t="shared" si="11"/>
        <v>1395563.9841938794</v>
      </c>
      <c r="M35">
        <f t="shared" si="12"/>
        <v>10691246.04847235</v>
      </c>
      <c r="N35">
        <f t="shared" si="13"/>
        <v>1395563.9841938794</v>
      </c>
      <c r="O35" s="29"/>
      <c r="P35">
        <v>0</v>
      </c>
      <c r="Q35">
        <f t="shared" si="14"/>
        <v>-735750</v>
      </c>
      <c r="R35">
        <f t="shared" si="15"/>
        <v>-1471500</v>
      </c>
      <c r="S35">
        <f t="shared" si="16"/>
        <v>981000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</row>
    <row r="36" spans="1:27" s="30" customFormat="1" x14ac:dyDescent="0.25">
      <c r="A36" s="68"/>
      <c r="B36" s="69">
        <v>25</v>
      </c>
      <c r="C36">
        <f t="shared" si="2"/>
        <v>14494.275000000001</v>
      </c>
      <c r="D36">
        <f t="shared" si="3"/>
        <v>-744808.921875</v>
      </c>
      <c r="E36">
        <f t="shared" si="4"/>
        <v>-1489617.84375</v>
      </c>
      <c r="F36">
        <f t="shared" si="5"/>
        <v>981000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 s="29"/>
      <c r="P36">
        <v>0</v>
      </c>
      <c r="Q36">
        <f t="shared" si="14"/>
        <v>-735750</v>
      </c>
      <c r="R36">
        <f t="shared" si="15"/>
        <v>-1471500</v>
      </c>
      <c r="S36">
        <f t="shared" si="16"/>
        <v>981000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</row>
    <row r="37" spans="1:27" x14ac:dyDescent="0.25">
      <c r="A37" s="1">
        <v>0</v>
      </c>
      <c r="B37" s="17">
        <f t="shared" ref="B37:B100" si="25">length/length_division*A37</f>
        <v>0</v>
      </c>
      <c r="C37">
        <f t="shared" ref="C37:C100" si="26">sim3_mass_per_length*B37*sim3_gravity</f>
        <v>0</v>
      </c>
      <c r="D37">
        <f t="shared" ref="D37:D100" si="27">IF(B37&lt;sim3_l_tx,0,sim3_ty)</f>
        <v>0</v>
      </c>
      <c r="E37">
        <f t="shared" ref="E37:E100" si="28">IF(B37&lt;sim3_l_tx,0,sim3_tx)</f>
        <v>0</v>
      </c>
      <c r="F37">
        <f t="shared" ref="F37:F100" si="29">IF(B37&lt;sim3_force_position,0,sim3_force)</f>
        <v>0</v>
      </c>
      <c r="G37">
        <f t="shared" ref="G37:G100" si="30">sim3_ay-C37-D37-F37</f>
        <v>250685.35312500002</v>
      </c>
      <c r="H37">
        <f t="shared" ref="H37:H100" si="31">E37-sim3_ax</f>
        <v>1489617.84375</v>
      </c>
      <c r="I37">
        <f t="shared" ref="I37:I100" si="32">(sim3_ay*B37) - (D37*(B37-sim3_l_tx))-(0.5*B37*C37)-(F37*(B37-force_position))</f>
        <v>0</v>
      </c>
      <c r="J37">
        <f t="shared" ref="J37:J100" si="33">H37/sim3_cross_section_area*10000</f>
        <v>197824414.84063748</v>
      </c>
      <c r="K37">
        <f t="shared" ref="K37:K100" si="34">((I37*(0.5*sim3_depth_of_section))/(sim3_second_moment_x))*(100000000/1000)</f>
        <v>0</v>
      </c>
      <c r="L37">
        <f t="shared" ref="L37:L100" si="35">((G37*sim3_q)/(sim3_second_moment_x*sim3_thickness_web))*((100000000*1000)/1000000000)</f>
        <v>120684701.43769759</v>
      </c>
      <c r="M37">
        <f>(ABS(J37)+ABS(K37))/2+SQRT( ((ABS(J37)+ABS(K37))/2)^2 + 0 )</f>
        <v>197824414.84063748</v>
      </c>
      <c r="N37">
        <f>(ABS(J37))/2+SQRT( ((ABS(J37))/2)^2 + (L37^2) )</f>
        <v>254952016.24443376</v>
      </c>
      <c r="O37" s="29"/>
      <c r="P37">
        <v>0</v>
      </c>
      <c r="Q37">
        <f t="shared" ref="Q37:Q100" si="36">IF(B37&lt;sim3_l_tx_0,0,sim3_ty_0)</f>
        <v>0</v>
      </c>
      <c r="R37">
        <f t="shared" ref="R37:R100" si="37">IF(B37&lt;sim3_l_tx_0,0,sim3_tx_0)</f>
        <v>0</v>
      </c>
      <c r="S37">
        <f t="shared" ref="S37:S100" si="38">IF(B37&lt;sim3_force_position_0,0,sim3_force_0)</f>
        <v>0</v>
      </c>
      <c r="T37">
        <f t="shared" ref="T37:T100" si="39">sim3_ay_0-P37-Q37-S37</f>
        <v>245250</v>
      </c>
      <c r="U37">
        <f t="shared" ref="U37:U100" si="40">R37-sim3_ax_0</f>
        <v>1471500</v>
      </c>
      <c r="V37">
        <f t="shared" ref="V37:V100" si="41">(sim3_ay_0*B37) - (Q37*(B37-sim3_l_tx_0))-(0.5*B37*P37)-(S37*(B37-sim3_force_position_0))</f>
        <v>0</v>
      </c>
      <c r="W37">
        <f t="shared" ref="W37:W100" si="42">U37/sim3_cross_section_area_0*10000</f>
        <v>195418326.69322711</v>
      </c>
      <c r="X37">
        <f t="shared" ref="X37:X100" si="43">((V37*(0.5*sim3_depth_of_section_0))/(sim3_second_moment_x_0))*(100000000/1000)</f>
        <v>0</v>
      </c>
      <c r="Y37">
        <f t="shared" si="22"/>
        <v>118068018.96733405</v>
      </c>
      <c r="Z37">
        <f>(ABS(W37)+ABS(X37))/2+SQRT( ((ABS(W37)+ABS(X37))/2)^2 + 0 )</f>
        <v>195418326.69322711</v>
      </c>
      <c r="AA37">
        <f>(ABS(W37))/2+SQRT( ((ABS(W37))/2)^2 + (Y37^2) )</f>
        <v>250964302.59083584</v>
      </c>
    </row>
    <row r="38" spans="1:27" x14ac:dyDescent="0.25">
      <c r="A38" s="1">
        <v>1</v>
      </c>
      <c r="B38" s="17">
        <f t="shared" si="25"/>
        <v>0.125</v>
      </c>
      <c r="C38">
        <f t="shared" si="26"/>
        <v>72.471375000000009</v>
      </c>
      <c r="D38">
        <f t="shared" si="27"/>
        <v>0</v>
      </c>
      <c r="E38">
        <f t="shared" si="28"/>
        <v>0</v>
      </c>
      <c r="F38">
        <f t="shared" si="29"/>
        <v>0</v>
      </c>
      <c r="G38">
        <f t="shared" si="30"/>
        <v>250612.88175000003</v>
      </c>
      <c r="H38">
        <f t="shared" si="31"/>
        <v>1489617.84375</v>
      </c>
      <c r="I38">
        <f t="shared" si="32"/>
        <v>31331.139679687501</v>
      </c>
      <c r="J38">
        <f t="shared" si="33"/>
        <v>197824414.84063748</v>
      </c>
      <c r="K38">
        <f t="shared" si="34"/>
        <v>46220859.379939415</v>
      </c>
      <c r="L38">
        <f t="shared" si="35"/>
        <v>120649812.33809276</v>
      </c>
      <c r="M38">
        <f t="shared" ref="M38:M101" si="44">(ABS(J38)+ABS(K38))/2+SQRT( ((ABS(J38)+ABS(K38))/2)^2 + 0 )</f>
        <v>244045274.22057688</v>
      </c>
      <c r="N38">
        <f t="shared" ref="N38:N101" si="45">(ABS(J38))/2+SQRT( ((ABS(J38))/2)^2 + (L38^2) )</f>
        <v>254925033.79679704</v>
      </c>
      <c r="O38" s="29"/>
      <c r="P38">
        <v>0</v>
      </c>
      <c r="Q38">
        <f t="shared" si="36"/>
        <v>0</v>
      </c>
      <c r="R38">
        <f t="shared" si="37"/>
        <v>0</v>
      </c>
      <c r="S38">
        <f t="shared" si="38"/>
        <v>0</v>
      </c>
      <c r="T38">
        <f t="shared" si="39"/>
        <v>245250</v>
      </c>
      <c r="U38">
        <f t="shared" si="40"/>
        <v>1471500</v>
      </c>
      <c r="V38">
        <f t="shared" si="41"/>
        <v>30656.25</v>
      </c>
      <c r="W38">
        <f t="shared" si="42"/>
        <v>195418326.69322711</v>
      </c>
      <c r="X38">
        <f t="shared" si="43"/>
        <v>45225237.091675453</v>
      </c>
      <c r="Y38">
        <f t="shared" si="22"/>
        <v>118068018.96733405</v>
      </c>
      <c r="Z38">
        <f t="shared" ref="Z38:Z101" si="46">(ABS(W38)+ABS(X38))/2+SQRT( ((ABS(W38)+ABS(X38))/2)^2 + 0 )</f>
        <v>240643563.78490257</v>
      </c>
      <c r="AA38">
        <f t="shared" ref="AA38:AA101" si="47">(ABS(W38))/2+SQRT( ((ABS(W38))/2)^2 + (Y38^2) )</f>
        <v>250964302.59083584</v>
      </c>
    </row>
    <row r="39" spans="1:27" x14ac:dyDescent="0.25">
      <c r="A39" s="1">
        <v>2</v>
      </c>
      <c r="B39" s="17">
        <f t="shared" si="25"/>
        <v>0.25</v>
      </c>
      <c r="C39">
        <f t="shared" si="26"/>
        <v>144.94275000000002</v>
      </c>
      <c r="D39">
        <f t="shared" si="27"/>
        <v>0</v>
      </c>
      <c r="E39">
        <f t="shared" si="28"/>
        <v>0</v>
      </c>
      <c r="F39">
        <f t="shared" si="29"/>
        <v>0</v>
      </c>
      <c r="G39">
        <f t="shared" si="30"/>
        <v>250540.41037500004</v>
      </c>
      <c r="H39">
        <f t="shared" si="31"/>
        <v>1489617.84375</v>
      </c>
      <c r="I39">
        <f t="shared" si="32"/>
        <v>62653.220437500007</v>
      </c>
      <c r="J39">
        <f t="shared" si="33"/>
        <v>197824414.84063748</v>
      </c>
      <c r="K39">
        <f t="shared" si="34"/>
        <v>92428354.702318236</v>
      </c>
      <c r="L39">
        <f t="shared" si="35"/>
        <v>120614923.23848791</v>
      </c>
      <c r="M39">
        <f t="shared" si="44"/>
        <v>290252769.5429557</v>
      </c>
      <c r="N39">
        <f t="shared" si="45"/>
        <v>254898054.4853217</v>
      </c>
      <c r="O39" s="29"/>
      <c r="P39">
        <v>0</v>
      </c>
      <c r="Q39">
        <f t="shared" si="36"/>
        <v>0</v>
      </c>
      <c r="R39">
        <f t="shared" si="37"/>
        <v>0</v>
      </c>
      <c r="S39">
        <f t="shared" si="38"/>
        <v>0</v>
      </c>
      <c r="T39">
        <f t="shared" si="39"/>
        <v>245250</v>
      </c>
      <c r="U39">
        <f t="shared" si="40"/>
        <v>1471500</v>
      </c>
      <c r="V39">
        <f t="shared" si="41"/>
        <v>61312.5</v>
      </c>
      <c r="W39">
        <f t="shared" si="42"/>
        <v>195418326.69322711</v>
      </c>
      <c r="X39">
        <f t="shared" si="43"/>
        <v>90450474.183350906</v>
      </c>
      <c r="Y39">
        <f t="shared" si="22"/>
        <v>118068018.96733405</v>
      </c>
      <c r="Z39">
        <f t="shared" si="46"/>
        <v>285868800.87657803</v>
      </c>
      <c r="AA39">
        <f t="shared" si="47"/>
        <v>250964302.59083584</v>
      </c>
    </row>
    <row r="40" spans="1:27" x14ac:dyDescent="0.25">
      <c r="A40" s="1">
        <v>3</v>
      </c>
      <c r="B40" s="17">
        <f t="shared" si="25"/>
        <v>0.375</v>
      </c>
      <c r="C40">
        <f t="shared" si="26"/>
        <v>217.41412500000001</v>
      </c>
      <c r="D40">
        <f t="shared" si="27"/>
        <v>0</v>
      </c>
      <c r="E40">
        <f t="shared" si="28"/>
        <v>0</v>
      </c>
      <c r="F40">
        <f t="shared" si="29"/>
        <v>0</v>
      </c>
      <c r="G40">
        <f t="shared" si="30"/>
        <v>250467.93900000001</v>
      </c>
      <c r="H40">
        <f t="shared" si="31"/>
        <v>1489617.84375</v>
      </c>
      <c r="I40">
        <f t="shared" si="32"/>
        <v>93966.242273437514</v>
      </c>
      <c r="J40">
        <f t="shared" si="33"/>
        <v>197824414.84063748</v>
      </c>
      <c r="K40">
        <f t="shared" si="34"/>
        <v>138622485.96713647</v>
      </c>
      <c r="L40">
        <f t="shared" si="35"/>
        <v>120580034.13888304</v>
      </c>
      <c r="M40">
        <f t="shared" si="44"/>
        <v>336446900.80777395</v>
      </c>
      <c r="N40">
        <f t="shared" si="45"/>
        <v>254871078.31163532</v>
      </c>
      <c r="O40" s="29"/>
      <c r="P40">
        <v>0</v>
      </c>
      <c r="Q40">
        <f t="shared" si="36"/>
        <v>0</v>
      </c>
      <c r="R40">
        <f t="shared" si="37"/>
        <v>0</v>
      </c>
      <c r="S40">
        <f t="shared" si="38"/>
        <v>0</v>
      </c>
      <c r="T40">
        <f t="shared" si="39"/>
        <v>245250</v>
      </c>
      <c r="U40">
        <f t="shared" si="40"/>
        <v>1471500</v>
      </c>
      <c r="V40">
        <f t="shared" si="41"/>
        <v>91968.75</v>
      </c>
      <c r="W40">
        <f t="shared" si="42"/>
        <v>195418326.69322711</v>
      </c>
      <c r="X40">
        <f t="shared" si="43"/>
        <v>135675711.27502632</v>
      </c>
      <c r="Y40">
        <f t="shared" si="22"/>
        <v>118068018.96733405</v>
      </c>
      <c r="Z40">
        <f t="shared" si="46"/>
        <v>331094037.96825343</v>
      </c>
      <c r="AA40">
        <f t="shared" si="47"/>
        <v>250964302.59083584</v>
      </c>
    </row>
    <row r="41" spans="1:27" x14ac:dyDescent="0.25">
      <c r="A41" s="1">
        <v>4</v>
      </c>
      <c r="B41" s="17">
        <f t="shared" si="25"/>
        <v>0.5</v>
      </c>
      <c r="C41">
        <f t="shared" si="26"/>
        <v>289.88550000000004</v>
      </c>
      <c r="D41">
        <f t="shared" si="27"/>
        <v>0</v>
      </c>
      <c r="E41">
        <f t="shared" si="28"/>
        <v>0</v>
      </c>
      <c r="F41">
        <f t="shared" si="29"/>
        <v>0</v>
      </c>
      <c r="G41">
        <f t="shared" si="30"/>
        <v>250395.46762500002</v>
      </c>
      <c r="H41">
        <f t="shared" si="31"/>
        <v>1489617.84375</v>
      </c>
      <c r="I41">
        <f t="shared" si="32"/>
        <v>125270.20518750002</v>
      </c>
      <c r="J41">
        <f t="shared" si="33"/>
        <v>197824414.84063748</v>
      </c>
      <c r="K41">
        <f t="shared" si="34"/>
        <v>184803253.17439413</v>
      </c>
      <c r="L41">
        <f t="shared" si="35"/>
        <v>120545145.03927819</v>
      </c>
      <c r="M41">
        <f t="shared" si="44"/>
        <v>382627668.01503158</v>
      </c>
      <c r="N41">
        <f t="shared" si="45"/>
        <v>254844105.27736652</v>
      </c>
      <c r="O41" s="29"/>
      <c r="P41">
        <v>0</v>
      </c>
      <c r="Q41">
        <f t="shared" si="36"/>
        <v>0</v>
      </c>
      <c r="R41">
        <f t="shared" si="37"/>
        <v>0</v>
      </c>
      <c r="S41">
        <f t="shared" si="38"/>
        <v>0</v>
      </c>
      <c r="T41">
        <f t="shared" si="39"/>
        <v>245250</v>
      </c>
      <c r="U41">
        <f t="shared" si="40"/>
        <v>1471500</v>
      </c>
      <c r="V41">
        <f t="shared" si="41"/>
        <v>122625</v>
      </c>
      <c r="W41">
        <f t="shared" si="42"/>
        <v>195418326.69322711</v>
      </c>
      <c r="X41">
        <f t="shared" si="43"/>
        <v>180900948.36670181</v>
      </c>
      <c r="Y41">
        <f t="shared" si="22"/>
        <v>118068018.96733405</v>
      </c>
      <c r="Z41">
        <f t="shared" si="46"/>
        <v>376319275.05992889</v>
      </c>
      <c r="AA41">
        <f t="shared" si="47"/>
        <v>250964302.59083584</v>
      </c>
    </row>
    <row r="42" spans="1:27" x14ac:dyDescent="0.25">
      <c r="A42" s="1">
        <v>5</v>
      </c>
      <c r="B42" s="17">
        <f t="shared" si="25"/>
        <v>0.625</v>
      </c>
      <c r="C42">
        <f t="shared" si="26"/>
        <v>362.356875</v>
      </c>
      <c r="D42">
        <f t="shared" si="27"/>
        <v>0</v>
      </c>
      <c r="E42">
        <f t="shared" si="28"/>
        <v>0</v>
      </c>
      <c r="F42">
        <f t="shared" si="29"/>
        <v>0</v>
      </c>
      <c r="G42">
        <f t="shared" si="30"/>
        <v>250322.99625000003</v>
      </c>
      <c r="H42">
        <f t="shared" si="31"/>
        <v>1489617.84375</v>
      </c>
      <c r="I42">
        <f t="shared" si="32"/>
        <v>156565.10917968751</v>
      </c>
      <c r="J42">
        <f t="shared" si="33"/>
        <v>197824414.84063748</v>
      </c>
      <c r="K42">
        <f t="shared" si="34"/>
        <v>230970656.32409117</v>
      </c>
      <c r="L42">
        <f t="shared" si="35"/>
        <v>120510255.93967335</v>
      </c>
      <c r="M42">
        <f t="shared" si="44"/>
        <v>428795071.16472864</v>
      </c>
      <c r="N42">
        <f t="shared" si="45"/>
        <v>254817135.3841446</v>
      </c>
      <c r="O42" s="29"/>
      <c r="P42">
        <v>0</v>
      </c>
      <c r="Q42">
        <f t="shared" si="36"/>
        <v>0</v>
      </c>
      <c r="R42">
        <f t="shared" si="37"/>
        <v>0</v>
      </c>
      <c r="S42">
        <f t="shared" si="38"/>
        <v>0</v>
      </c>
      <c r="T42">
        <f t="shared" si="39"/>
        <v>245250</v>
      </c>
      <c r="U42">
        <f t="shared" si="40"/>
        <v>1471500</v>
      </c>
      <c r="V42">
        <f t="shared" si="41"/>
        <v>153281.25</v>
      </c>
      <c r="W42">
        <f t="shared" si="42"/>
        <v>195418326.69322711</v>
      </c>
      <c r="X42">
        <f t="shared" si="43"/>
        <v>226126185.45837721</v>
      </c>
      <c r="Y42">
        <f t="shared" si="22"/>
        <v>118068018.96733405</v>
      </c>
      <c r="Z42">
        <f t="shared" si="46"/>
        <v>421544512.15160429</v>
      </c>
      <c r="AA42">
        <f t="shared" si="47"/>
        <v>250964302.59083584</v>
      </c>
    </row>
    <row r="43" spans="1:27" x14ac:dyDescent="0.25">
      <c r="A43" s="1">
        <v>6</v>
      </c>
      <c r="B43" s="17">
        <f t="shared" si="25"/>
        <v>0.75</v>
      </c>
      <c r="C43">
        <f t="shared" si="26"/>
        <v>434.82825000000003</v>
      </c>
      <c r="D43">
        <f t="shared" si="27"/>
        <v>0</v>
      </c>
      <c r="E43">
        <f t="shared" si="28"/>
        <v>0</v>
      </c>
      <c r="F43">
        <f t="shared" si="29"/>
        <v>0</v>
      </c>
      <c r="G43">
        <f t="shared" si="30"/>
        <v>250250.52487500003</v>
      </c>
      <c r="H43">
        <f t="shared" si="31"/>
        <v>1489617.84375</v>
      </c>
      <c r="I43">
        <f t="shared" si="32"/>
        <v>187850.95425000001</v>
      </c>
      <c r="J43">
        <f t="shared" si="33"/>
        <v>197824414.84063748</v>
      </c>
      <c r="K43">
        <f t="shared" si="34"/>
        <v>277124695.41622764</v>
      </c>
      <c r="L43">
        <f t="shared" si="35"/>
        <v>120475366.8400685</v>
      </c>
      <c r="M43">
        <f t="shared" si="44"/>
        <v>474949110.25686514</v>
      </c>
      <c r="N43">
        <f t="shared" si="45"/>
        <v>254790168.63360006</v>
      </c>
      <c r="O43" s="29"/>
      <c r="P43">
        <v>0</v>
      </c>
      <c r="Q43">
        <f t="shared" si="36"/>
        <v>0</v>
      </c>
      <c r="R43">
        <f t="shared" si="37"/>
        <v>0</v>
      </c>
      <c r="S43">
        <f t="shared" si="38"/>
        <v>0</v>
      </c>
      <c r="T43">
        <f t="shared" si="39"/>
        <v>245250</v>
      </c>
      <c r="U43">
        <f t="shared" si="40"/>
        <v>1471500</v>
      </c>
      <c r="V43">
        <f t="shared" si="41"/>
        <v>183937.5</v>
      </c>
      <c r="W43">
        <f t="shared" si="42"/>
        <v>195418326.69322711</v>
      </c>
      <c r="X43">
        <f t="shared" si="43"/>
        <v>271351422.55005264</v>
      </c>
      <c r="Y43">
        <f t="shared" si="22"/>
        <v>118068018.96733405</v>
      </c>
      <c r="Z43">
        <f t="shared" si="46"/>
        <v>466769749.24327976</v>
      </c>
      <c r="AA43">
        <f t="shared" si="47"/>
        <v>250964302.59083584</v>
      </c>
    </row>
    <row r="44" spans="1:27" x14ac:dyDescent="0.25">
      <c r="A44" s="1">
        <v>7</v>
      </c>
      <c r="B44" s="17">
        <f t="shared" si="25"/>
        <v>0.875</v>
      </c>
      <c r="C44">
        <f t="shared" si="26"/>
        <v>507.29962499999999</v>
      </c>
      <c r="D44">
        <f t="shared" si="27"/>
        <v>0</v>
      </c>
      <c r="E44">
        <f t="shared" si="28"/>
        <v>0</v>
      </c>
      <c r="F44">
        <f t="shared" si="29"/>
        <v>0</v>
      </c>
      <c r="G44">
        <f t="shared" si="30"/>
        <v>250178.05350000001</v>
      </c>
      <c r="H44">
        <f t="shared" si="31"/>
        <v>1489617.84375</v>
      </c>
      <c r="I44">
        <f t="shared" si="32"/>
        <v>219127.74039843754</v>
      </c>
      <c r="J44">
        <f t="shared" si="33"/>
        <v>197824414.84063748</v>
      </c>
      <c r="K44">
        <f t="shared" si="34"/>
        <v>323265370.45080352</v>
      </c>
      <c r="L44">
        <f t="shared" si="35"/>
        <v>120440477.74046364</v>
      </c>
      <c r="M44">
        <f t="shared" si="44"/>
        <v>521089785.29144096</v>
      </c>
      <c r="N44">
        <f t="shared" si="45"/>
        <v>254763205.02736413</v>
      </c>
      <c r="O44" s="29"/>
      <c r="P44">
        <v>0</v>
      </c>
      <c r="Q44">
        <f t="shared" si="36"/>
        <v>0</v>
      </c>
      <c r="R44">
        <f t="shared" si="37"/>
        <v>0</v>
      </c>
      <c r="S44">
        <f t="shared" si="38"/>
        <v>0</v>
      </c>
      <c r="T44">
        <f t="shared" si="39"/>
        <v>245250</v>
      </c>
      <c r="U44">
        <f t="shared" si="40"/>
        <v>1471500</v>
      </c>
      <c r="V44">
        <f t="shared" si="41"/>
        <v>214593.75</v>
      </c>
      <c r="W44">
        <f t="shared" si="42"/>
        <v>195418326.69322711</v>
      </c>
      <c r="X44">
        <f t="shared" si="43"/>
        <v>316576659.64172816</v>
      </c>
      <c r="Y44">
        <f t="shared" si="22"/>
        <v>118068018.96733405</v>
      </c>
      <c r="Z44">
        <f t="shared" si="46"/>
        <v>511994986.33495528</v>
      </c>
      <c r="AA44">
        <f t="shared" si="47"/>
        <v>250964302.59083584</v>
      </c>
    </row>
    <row r="45" spans="1:27" x14ac:dyDescent="0.25">
      <c r="A45" s="1">
        <v>8</v>
      </c>
      <c r="B45" s="17">
        <f t="shared" si="25"/>
        <v>1</v>
      </c>
      <c r="C45">
        <f t="shared" si="26"/>
        <v>579.77100000000007</v>
      </c>
      <c r="D45">
        <f t="shared" si="27"/>
        <v>0</v>
      </c>
      <c r="E45">
        <f t="shared" si="28"/>
        <v>0</v>
      </c>
      <c r="F45">
        <f t="shared" si="29"/>
        <v>0</v>
      </c>
      <c r="G45">
        <f t="shared" si="30"/>
        <v>250105.58212500002</v>
      </c>
      <c r="H45">
        <f t="shared" si="31"/>
        <v>1489617.84375</v>
      </c>
      <c r="I45">
        <f t="shared" si="32"/>
        <v>250395.46762500002</v>
      </c>
      <c r="J45">
        <f t="shared" si="33"/>
        <v>197824414.84063748</v>
      </c>
      <c r="K45">
        <f t="shared" si="34"/>
        <v>369392681.42781878</v>
      </c>
      <c r="L45">
        <f t="shared" si="35"/>
        <v>120405588.6408588</v>
      </c>
      <c r="M45">
        <f t="shared" si="44"/>
        <v>567217096.26845622</v>
      </c>
      <c r="N45">
        <f t="shared" si="45"/>
        <v>254736244.56706917</v>
      </c>
      <c r="O45" s="29"/>
      <c r="P45">
        <v>0</v>
      </c>
      <c r="Q45">
        <f t="shared" si="36"/>
        <v>0</v>
      </c>
      <c r="R45">
        <f t="shared" si="37"/>
        <v>0</v>
      </c>
      <c r="S45">
        <f t="shared" si="38"/>
        <v>0</v>
      </c>
      <c r="T45">
        <f t="shared" si="39"/>
        <v>245250</v>
      </c>
      <c r="U45">
        <f t="shared" si="40"/>
        <v>1471500</v>
      </c>
      <c r="V45">
        <f t="shared" si="41"/>
        <v>245250</v>
      </c>
      <c r="W45">
        <f t="shared" si="42"/>
        <v>195418326.69322711</v>
      </c>
      <c r="X45">
        <f t="shared" si="43"/>
        <v>361801896.73340362</v>
      </c>
      <c r="Y45">
        <f t="shared" si="22"/>
        <v>118068018.96733405</v>
      </c>
      <c r="Z45">
        <f t="shared" si="46"/>
        <v>557220223.42663074</v>
      </c>
      <c r="AA45">
        <f t="shared" si="47"/>
        <v>250964302.59083584</v>
      </c>
    </row>
    <row r="46" spans="1:27" x14ac:dyDescent="0.25">
      <c r="A46" s="1">
        <v>9</v>
      </c>
      <c r="B46" s="17">
        <f t="shared" si="25"/>
        <v>1.125</v>
      </c>
      <c r="C46">
        <f t="shared" si="26"/>
        <v>652.24237500000004</v>
      </c>
      <c r="D46">
        <f t="shared" si="27"/>
        <v>0</v>
      </c>
      <c r="E46">
        <f t="shared" si="28"/>
        <v>0</v>
      </c>
      <c r="F46">
        <f t="shared" si="29"/>
        <v>0</v>
      </c>
      <c r="G46">
        <f t="shared" si="30"/>
        <v>250033.11075000002</v>
      </c>
      <c r="H46">
        <f t="shared" si="31"/>
        <v>1489617.84375</v>
      </c>
      <c r="I46">
        <f t="shared" si="32"/>
        <v>281654.13592968753</v>
      </c>
      <c r="J46">
        <f t="shared" si="33"/>
        <v>197824414.84063748</v>
      </c>
      <c r="K46">
        <f t="shared" si="34"/>
        <v>415506628.34727347</v>
      </c>
      <c r="L46">
        <f t="shared" si="35"/>
        <v>120370699.54125394</v>
      </c>
      <c r="M46">
        <f t="shared" si="44"/>
        <v>613331043.18791091</v>
      </c>
      <c r="N46">
        <f t="shared" si="45"/>
        <v>254709287.25434834</v>
      </c>
      <c r="O46" s="29"/>
      <c r="P46">
        <v>0</v>
      </c>
      <c r="Q46">
        <f t="shared" si="36"/>
        <v>0</v>
      </c>
      <c r="R46">
        <f t="shared" si="37"/>
        <v>0</v>
      </c>
      <c r="S46">
        <f t="shared" si="38"/>
        <v>0</v>
      </c>
      <c r="T46">
        <f t="shared" si="39"/>
        <v>245250</v>
      </c>
      <c r="U46">
        <f t="shared" si="40"/>
        <v>1471500</v>
      </c>
      <c r="V46">
        <f t="shared" si="41"/>
        <v>275906.25</v>
      </c>
      <c r="W46">
        <f t="shared" si="42"/>
        <v>195418326.69322711</v>
      </c>
      <c r="X46">
        <f t="shared" si="43"/>
        <v>407027133.82507902</v>
      </c>
      <c r="Y46">
        <f t="shared" si="22"/>
        <v>118068018.96733405</v>
      </c>
      <c r="Z46">
        <f t="shared" si="46"/>
        <v>602445460.51830614</v>
      </c>
      <c r="AA46">
        <f t="shared" si="47"/>
        <v>250964302.59083584</v>
      </c>
    </row>
    <row r="47" spans="1:27" x14ac:dyDescent="0.25">
      <c r="A47" s="1">
        <v>10</v>
      </c>
      <c r="B47" s="17">
        <f t="shared" si="25"/>
        <v>1.25</v>
      </c>
      <c r="C47">
        <f t="shared" si="26"/>
        <v>724.71375</v>
      </c>
      <c r="D47">
        <f t="shared" si="27"/>
        <v>0</v>
      </c>
      <c r="E47">
        <f t="shared" si="28"/>
        <v>0</v>
      </c>
      <c r="F47">
        <f t="shared" si="29"/>
        <v>0</v>
      </c>
      <c r="G47">
        <f t="shared" si="30"/>
        <v>249960.63937500003</v>
      </c>
      <c r="H47">
        <f t="shared" si="31"/>
        <v>1489617.84375</v>
      </c>
      <c r="I47">
        <f t="shared" si="32"/>
        <v>312903.74531249999</v>
      </c>
      <c r="J47">
        <f t="shared" si="33"/>
        <v>197824414.84063748</v>
      </c>
      <c r="K47">
        <f t="shared" si="34"/>
        <v>461607211.20916748</v>
      </c>
      <c r="L47">
        <f t="shared" si="35"/>
        <v>120335810.44164912</v>
      </c>
      <c r="M47">
        <f t="shared" si="44"/>
        <v>659431626.04980493</v>
      </c>
      <c r="N47">
        <f t="shared" si="45"/>
        <v>254682333.09083575</v>
      </c>
      <c r="O47" s="29"/>
      <c r="P47">
        <v>0</v>
      </c>
      <c r="Q47">
        <f t="shared" si="36"/>
        <v>0</v>
      </c>
      <c r="R47">
        <f t="shared" si="37"/>
        <v>0</v>
      </c>
      <c r="S47">
        <f t="shared" si="38"/>
        <v>0</v>
      </c>
      <c r="T47">
        <f t="shared" si="39"/>
        <v>245250</v>
      </c>
      <c r="U47">
        <f t="shared" si="40"/>
        <v>1471500</v>
      </c>
      <c r="V47">
        <f t="shared" si="41"/>
        <v>306562.5</v>
      </c>
      <c r="W47">
        <f t="shared" si="42"/>
        <v>195418326.69322711</v>
      </c>
      <c r="X47">
        <f t="shared" si="43"/>
        <v>452252370.91675442</v>
      </c>
      <c r="Y47">
        <f t="shared" si="22"/>
        <v>118068018.96733405</v>
      </c>
      <c r="Z47">
        <f t="shared" si="46"/>
        <v>647670697.60998154</v>
      </c>
      <c r="AA47">
        <f t="shared" si="47"/>
        <v>250964302.59083584</v>
      </c>
    </row>
    <row r="48" spans="1:27" x14ac:dyDescent="0.25">
      <c r="A48" s="1">
        <v>11</v>
      </c>
      <c r="B48" s="17">
        <f t="shared" si="25"/>
        <v>1.375</v>
      </c>
      <c r="C48">
        <f t="shared" si="26"/>
        <v>797.18512500000008</v>
      </c>
      <c r="D48">
        <f t="shared" si="27"/>
        <v>0</v>
      </c>
      <c r="E48">
        <f t="shared" si="28"/>
        <v>0</v>
      </c>
      <c r="F48">
        <f t="shared" si="29"/>
        <v>0</v>
      </c>
      <c r="G48">
        <f t="shared" si="30"/>
        <v>249888.16800000003</v>
      </c>
      <c r="H48">
        <f t="shared" si="31"/>
        <v>1489617.84375</v>
      </c>
      <c r="I48">
        <f t="shared" si="32"/>
        <v>344144.29577343754</v>
      </c>
      <c r="J48">
        <f t="shared" si="33"/>
        <v>197824414.84063748</v>
      </c>
      <c r="K48">
        <f t="shared" si="34"/>
        <v>507694430.01350111</v>
      </c>
      <c r="L48">
        <f t="shared" si="35"/>
        <v>120300921.34204428</v>
      </c>
      <c r="M48">
        <f t="shared" si="44"/>
        <v>705518844.85413861</v>
      </c>
      <c r="N48">
        <f t="shared" si="45"/>
        <v>254655382.07816654</v>
      </c>
      <c r="O48" s="29"/>
      <c r="P48">
        <v>0</v>
      </c>
      <c r="Q48">
        <f t="shared" si="36"/>
        <v>0</v>
      </c>
      <c r="R48">
        <f t="shared" si="37"/>
        <v>0</v>
      </c>
      <c r="S48">
        <f t="shared" si="38"/>
        <v>0</v>
      </c>
      <c r="T48">
        <f t="shared" si="39"/>
        <v>245250</v>
      </c>
      <c r="U48">
        <f t="shared" si="40"/>
        <v>1471500</v>
      </c>
      <c r="V48">
        <f t="shared" si="41"/>
        <v>337218.75</v>
      </c>
      <c r="W48">
        <f t="shared" si="42"/>
        <v>195418326.69322711</v>
      </c>
      <c r="X48">
        <f t="shared" si="43"/>
        <v>497477608.00842988</v>
      </c>
      <c r="Y48">
        <f t="shared" si="22"/>
        <v>118068018.96733405</v>
      </c>
      <c r="Z48">
        <f t="shared" si="46"/>
        <v>692895934.70165706</v>
      </c>
      <c r="AA48">
        <f t="shared" si="47"/>
        <v>250964302.59083584</v>
      </c>
    </row>
    <row r="49" spans="1:27" x14ac:dyDescent="0.25">
      <c r="A49" s="1">
        <v>12</v>
      </c>
      <c r="B49" s="17">
        <f t="shared" si="25"/>
        <v>1.5</v>
      </c>
      <c r="C49">
        <f t="shared" si="26"/>
        <v>869.65650000000005</v>
      </c>
      <c r="D49">
        <f t="shared" si="27"/>
        <v>0</v>
      </c>
      <c r="E49">
        <f t="shared" si="28"/>
        <v>0</v>
      </c>
      <c r="F49">
        <f t="shared" si="29"/>
        <v>0</v>
      </c>
      <c r="G49">
        <f t="shared" si="30"/>
        <v>249815.69662500001</v>
      </c>
      <c r="H49">
        <f t="shared" si="31"/>
        <v>1489617.84375</v>
      </c>
      <c r="I49">
        <f t="shared" si="32"/>
        <v>375375.78731250006</v>
      </c>
      <c r="J49">
        <f t="shared" si="33"/>
        <v>197824414.84063748</v>
      </c>
      <c r="K49">
        <f t="shared" si="34"/>
        <v>553768284.76027405</v>
      </c>
      <c r="L49">
        <f t="shared" si="35"/>
        <v>120266032.2424394</v>
      </c>
      <c r="M49">
        <f t="shared" si="44"/>
        <v>751592699.6009115</v>
      </c>
      <c r="N49">
        <f t="shared" si="45"/>
        <v>254628434.21797663</v>
      </c>
      <c r="O49" s="29"/>
      <c r="P49">
        <v>0</v>
      </c>
      <c r="Q49">
        <f t="shared" si="36"/>
        <v>0</v>
      </c>
      <c r="R49">
        <f t="shared" si="37"/>
        <v>0</v>
      </c>
      <c r="S49">
        <f t="shared" si="38"/>
        <v>0</v>
      </c>
      <c r="T49">
        <f t="shared" si="39"/>
        <v>245250</v>
      </c>
      <c r="U49">
        <f t="shared" si="40"/>
        <v>1471500</v>
      </c>
      <c r="V49">
        <f t="shared" si="41"/>
        <v>367875</v>
      </c>
      <c r="W49">
        <f t="shared" si="42"/>
        <v>195418326.69322711</v>
      </c>
      <c r="X49">
        <f t="shared" si="43"/>
        <v>542702845.10010529</v>
      </c>
      <c r="Y49">
        <f t="shared" si="22"/>
        <v>118068018.96733405</v>
      </c>
      <c r="Z49">
        <f t="shared" si="46"/>
        <v>738121171.79333234</v>
      </c>
      <c r="AA49">
        <f t="shared" si="47"/>
        <v>250964302.59083584</v>
      </c>
    </row>
    <row r="50" spans="1:27" x14ac:dyDescent="0.25">
      <c r="A50" s="1">
        <v>13</v>
      </c>
      <c r="B50" s="17">
        <f t="shared" si="25"/>
        <v>1.625</v>
      </c>
      <c r="C50">
        <f t="shared" si="26"/>
        <v>942.12787500000013</v>
      </c>
      <c r="D50">
        <f t="shared" si="27"/>
        <v>0</v>
      </c>
      <c r="E50">
        <f t="shared" si="28"/>
        <v>0</v>
      </c>
      <c r="F50">
        <f t="shared" si="29"/>
        <v>0</v>
      </c>
      <c r="G50">
        <f t="shared" si="30"/>
        <v>249743.22525000002</v>
      </c>
      <c r="H50">
        <f t="shared" si="31"/>
        <v>1489617.84375</v>
      </c>
      <c r="I50">
        <f t="shared" si="32"/>
        <v>406598.2199296875</v>
      </c>
      <c r="J50">
        <f t="shared" si="33"/>
        <v>197824414.84063748</v>
      </c>
      <c r="K50">
        <f t="shared" si="34"/>
        <v>599828775.44948637</v>
      </c>
      <c r="L50">
        <f t="shared" si="35"/>
        <v>120231143.14283456</v>
      </c>
      <c r="M50">
        <f t="shared" si="44"/>
        <v>797653190.29012382</v>
      </c>
      <c r="N50">
        <f t="shared" si="45"/>
        <v>254601489.51190311</v>
      </c>
      <c r="O50" s="29"/>
      <c r="P50">
        <v>0</v>
      </c>
      <c r="Q50">
        <f t="shared" si="36"/>
        <v>0</v>
      </c>
      <c r="R50">
        <f t="shared" si="37"/>
        <v>0</v>
      </c>
      <c r="S50">
        <f t="shared" si="38"/>
        <v>0</v>
      </c>
      <c r="T50">
        <f t="shared" si="39"/>
        <v>245250</v>
      </c>
      <c r="U50">
        <f t="shared" si="40"/>
        <v>1471500</v>
      </c>
      <c r="V50">
        <f t="shared" si="41"/>
        <v>398531.25</v>
      </c>
      <c r="W50">
        <f t="shared" si="42"/>
        <v>195418326.69322711</v>
      </c>
      <c r="X50">
        <f t="shared" si="43"/>
        <v>587928082.19178081</v>
      </c>
      <c r="Y50">
        <f t="shared" si="22"/>
        <v>118068018.96733405</v>
      </c>
      <c r="Z50">
        <f t="shared" si="46"/>
        <v>783346408.88500786</v>
      </c>
      <c r="AA50">
        <f t="shared" si="47"/>
        <v>250964302.59083584</v>
      </c>
    </row>
    <row r="51" spans="1:27" x14ac:dyDescent="0.25">
      <c r="A51" s="1">
        <v>14</v>
      </c>
      <c r="B51" s="17">
        <f t="shared" si="25"/>
        <v>1.75</v>
      </c>
      <c r="C51">
        <f t="shared" si="26"/>
        <v>1014.59925</v>
      </c>
      <c r="D51">
        <f t="shared" si="27"/>
        <v>0</v>
      </c>
      <c r="E51">
        <f t="shared" si="28"/>
        <v>0</v>
      </c>
      <c r="F51">
        <f t="shared" si="29"/>
        <v>0</v>
      </c>
      <c r="G51">
        <f t="shared" si="30"/>
        <v>249670.75387500002</v>
      </c>
      <c r="H51">
        <f t="shared" si="31"/>
        <v>1489617.84375</v>
      </c>
      <c r="I51">
        <f t="shared" si="32"/>
        <v>437811.5936250001</v>
      </c>
      <c r="J51">
        <f t="shared" si="33"/>
        <v>197824414.84063748</v>
      </c>
      <c r="K51">
        <f t="shared" si="34"/>
        <v>645875902.08113813</v>
      </c>
      <c r="L51">
        <f t="shared" si="35"/>
        <v>120196254.04322974</v>
      </c>
      <c r="M51">
        <f t="shared" si="44"/>
        <v>843700316.92177558</v>
      </c>
      <c r="N51">
        <f t="shared" si="45"/>
        <v>254574547.96158385</v>
      </c>
      <c r="O51" s="29"/>
      <c r="P51">
        <v>0</v>
      </c>
      <c r="Q51">
        <f t="shared" si="36"/>
        <v>0</v>
      </c>
      <c r="R51">
        <f t="shared" si="37"/>
        <v>0</v>
      </c>
      <c r="S51">
        <f t="shared" si="38"/>
        <v>0</v>
      </c>
      <c r="T51">
        <f t="shared" si="39"/>
        <v>245250</v>
      </c>
      <c r="U51">
        <f t="shared" si="40"/>
        <v>1471500</v>
      </c>
      <c r="V51">
        <f t="shared" si="41"/>
        <v>429187.5</v>
      </c>
      <c r="W51">
        <f t="shared" si="42"/>
        <v>195418326.69322711</v>
      </c>
      <c r="X51">
        <f t="shared" si="43"/>
        <v>633153319.28345633</v>
      </c>
      <c r="Y51">
        <f t="shared" si="22"/>
        <v>118068018.96733405</v>
      </c>
      <c r="Z51">
        <f t="shared" si="46"/>
        <v>828571645.97668338</v>
      </c>
      <c r="AA51">
        <f t="shared" si="47"/>
        <v>250964302.59083584</v>
      </c>
    </row>
    <row r="52" spans="1:27" x14ac:dyDescent="0.25">
      <c r="A52" s="1">
        <v>15</v>
      </c>
      <c r="B52" s="17">
        <f t="shared" si="25"/>
        <v>1.875</v>
      </c>
      <c r="C52">
        <f t="shared" si="26"/>
        <v>1087.0706250000001</v>
      </c>
      <c r="D52">
        <f t="shared" si="27"/>
        <v>0</v>
      </c>
      <c r="E52">
        <f t="shared" si="28"/>
        <v>0</v>
      </c>
      <c r="F52">
        <f t="shared" si="29"/>
        <v>0</v>
      </c>
      <c r="G52">
        <f t="shared" si="30"/>
        <v>249598.28250000003</v>
      </c>
      <c r="H52">
        <f t="shared" si="31"/>
        <v>1489617.84375</v>
      </c>
      <c r="I52">
        <f t="shared" si="32"/>
        <v>469015.90839843755</v>
      </c>
      <c r="J52">
        <f t="shared" si="33"/>
        <v>197824414.84063748</v>
      </c>
      <c r="K52">
        <f t="shared" si="34"/>
        <v>691909664.65522921</v>
      </c>
      <c r="L52">
        <f t="shared" si="35"/>
        <v>120161364.9436249</v>
      </c>
      <c r="M52">
        <f t="shared" si="44"/>
        <v>889734079.49586666</v>
      </c>
      <c r="N52">
        <f t="shared" si="45"/>
        <v>254547609.56865764</v>
      </c>
      <c r="O52" s="29"/>
      <c r="P52">
        <v>0</v>
      </c>
      <c r="Q52">
        <f t="shared" si="36"/>
        <v>0</v>
      </c>
      <c r="R52">
        <f t="shared" si="37"/>
        <v>0</v>
      </c>
      <c r="S52">
        <f t="shared" si="38"/>
        <v>0</v>
      </c>
      <c r="T52">
        <f t="shared" si="39"/>
        <v>245250</v>
      </c>
      <c r="U52">
        <f t="shared" si="40"/>
        <v>1471500</v>
      </c>
      <c r="V52">
        <f t="shared" si="41"/>
        <v>459843.75</v>
      </c>
      <c r="W52">
        <f t="shared" si="42"/>
        <v>195418326.69322711</v>
      </c>
      <c r="X52">
        <f t="shared" si="43"/>
        <v>678378556.37513173</v>
      </c>
      <c r="Y52">
        <f t="shared" si="22"/>
        <v>118068018.96733405</v>
      </c>
      <c r="Z52">
        <f t="shared" si="46"/>
        <v>873796883.0683589</v>
      </c>
      <c r="AA52">
        <f t="shared" si="47"/>
        <v>250964302.59083584</v>
      </c>
    </row>
    <row r="53" spans="1:27" x14ac:dyDescent="0.25">
      <c r="A53" s="1">
        <v>16</v>
      </c>
      <c r="B53" s="17">
        <f t="shared" si="25"/>
        <v>2</v>
      </c>
      <c r="C53">
        <f t="shared" si="26"/>
        <v>1159.5420000000001</v>
      </c>
      <c r="D53">
        <f t="shared" si="27"/>
        <v>0</v>
      </c>
      <c r="E53">
        <f t="shared" si="28"/>
        <v>0</v>
      </c>
      <c r="F53">
        <f t="shared" si="29"/>
        <v>0</v>
      </c>
      <c r="G53">
        <f t="shared" si="30"/>
        <v>249525.81112500004</v>
      </c>
      <c r="H53">
        <f t="shared" si="31"/>
        <v>1489617.84375</v>
      </c>
      <c r="I53">
        <f t="shared" si="32"/>
        <v>500211.16425000003</v>
      </c>
      <c r="J53">
        <f t="shared" si="33"/>
        <v>197824414.84063748</v>
      </c>
      <c r="K53">
        <f t="shared" si="34"/>
        <v>737930063.17175972</v>
      </c>
      <c r="L53">
        <f t="shared" si="35"/>
        <v>120126475.84402005</v>
      </c>
      <c r="M53">
        <f t="shared" si="44"/>
        <v>935754478.01239717</v>
      </c>
      <c r="N53">
        <f t="shared" si="45"/>
        <v>254520674.3347643</v>
      </c>
      <c r="O53" s="29"/>
      <c r="P53">
        <v>0</v>
      </c>
      <c r="Q53">
        <f t="shared" si="36"/>
        <v>0</v>
      </c>
      <c r="R53">
        <f t="shared" si="37"/>
        <v>0</v>
      </c>
      <c r="S53">
        <f t="shared" si="38"/>
        <v>0</v>
      </c>
      <c r="T53">
        <f t="shared" si="39"/>
        <v>245250</v>
      </c>
      <c r="U53">
        <f t="shared" si="40"/>
        <v>1471500</v>
      </c>
      <c r="V53">
        <f t="shared" si="41"/>
        <v>490500</v>
      </c>
      <c r="W53">
        <f t="shared" si="42"/>
        <v>195418326.69322711</v>
      </c>
      <c r="X53">
        <f t="shared" si="43"/>
        <v>723603793.46680725</v>
      </c>
      <c r="Y53">
        <f t="shared" si="22"/>
        <v>118068018.96733405</v>
      </c>
      <c r="Z53">
        <f t="shared" si="46"/>
        <v>919022120.16003442</v>
      </c>
      <c r="AA53">
        <f t="shared" si="47"/>
        <v>250964302.59083584</v>
      </c>
    </row>
    <row r="54" spans="1:27" x14ac:dyDescent="0.25">
      <c r="A54" s="1">
        <v>17</v>
      </c>
      <c r="B54" s="17">
        <f t="shared" si="25"/>
        <v>2.125</v>
      </c>
      <c r="C54">
        <f t="shared" si="26"/>
        <v>1232.0133750000002</v>
      </c>
      <c r="D54">
        <f t="shared" si="27"/>
        <v>0</v>
      </c>
      <c r="E54">
        <f t="shared" si="28"/>
        <v>0</v>
      </c>
      <c r="F54">
        <f t="shared" si="29"/>
        <v>0</v>
      </c>
      <c r="G54">
        <f t="shared" si="30"/>
        <v>249453.33975000001</v>
      </c>
      <c r="H54">
        <f t="shared" si="31"/>
        <v>1489617.84375</v>
      </c>
      <c r="I54">
        <f t="shared" si="32"/>
        <v>531397.36117968755</v>
      </c>
      <c r="J54">
        <f t="shared" si="33"/>
        <v>197824414.84063748</v>
      </c>
      <c r="K54">
        <f t="shared" si="34"/>
        <v>783937097.63072979</v>
      </c>
      <c r="L54">
        <f t="shared" si="35"/>
        <v>120091586.74441518</v>
      </c>
      <c r="M54">
        <f t="shared" si="44"/>
        <v>981761512.47136724</v>
      </c>
      <c r="N54">
        <f t="shared" si="45"/>
        <v>254493742.26154453</v>
      </c>
      <c r="O54" s="29"/>
      <c r="P54">
        <v>0</v>
      </c>
      <c r="Q54">
        <f t="shared" si="36"/>
        <v>0</v>
      </c>
      <c r="R54">
        <f t="shared" si="37"/>
        <v>0</v>
      </c>
      <c r="S54">
        <f t="shared" si="38"/>
        <v>0</v>
      </c>
      <c r="T54">
        <f t="shared" si="39"/>
        <v>245250</v>
      </c>
      <c r="U54">
        <f t="shared" si="40"/>
        <v>1471500</v>
      </c>
      <c r="V54">
        <f t="shared" si="41"/>
        <v>521156.25</v>
      </c>
      <c r="W54">
        <f t="shared" si="42"/>
        <v>195418326.69322711</v>
      </c>
      <c r="X54">
        <f t="shared" si="43"/>
        <v>768829030.55848265</v>
      </c>
      <c r="Y54">
        <f t="shared" si="22"/>
        <v>118068018.96733405</v>
      </c>
      <c r="Z54">
        <f t="shared" si="46"/>
        <v>964247357.2517097</v>
      </c>
      <c r="AA54">
        <f t="shared" si="47"/>
        <v>250964302.59083584</v>
      </c>
    </row>
    <row r="55" spans="1:27" x14ac:dyDescent="0.25">
      <c r="A55" s="1">
        <v>18</v>
      </c>
      <c r="B55" s="17">
        <f t="shared" si="25"/>
        <v>2.25</v>
      </c>
      <c r="C55">
        <f t="shared" si="26"/>
        <v>1304.4847500000001</v>
      </c>
      <c r="D55">
        <f t="shared" si="27"/>
        <v>0</v>
      </c>
      <c r="E55">
        <f t="shared" si="28"/>
        <v>0</v>
      </c>
      <c r="F55">
        <f t="shared" si="29"/>
        <v>0</v>
      </c>
      <c r="G55">
        <f t="shared" si="30"/>
        <v>249380.86837500002</v>
      </c>
      <c r="H55">
        <f t="shared" si="31"/>
        <v>1489617.84375</v>
      </c>
      <c r="I55">
        <f t="shared" si="32"/>
        <v>562574.49918749998</v>
      </c>
      <c r="J55">
        <f t="shared" si="33"/>
        <v>197824414.84063748</v>
      </c>
      <c r="K55">
        <f t="shared" si="34"/>
        <v>829930768.03213918</v>
      </c>
      <c r="L55">
        <f t="shared" si="35"/>
        <v>120056697.64481035</v>
      </c>
      <c r="M55">
        <f t="shared" si="44"/>
        <v>1027755182.8727766</v>
      </c>
      <c r="N55">
        <f t="shared" si="45"/>
        <v>254466813.35064012</v>
      </c>
      <c r="O55" s="29"/>
      <c r="P55">
        <v>0</v>
      </c>
      <c r="Q55">
        <f t="shared" si="36"/>
        <v>0</v>
      </c>
      <c r="R55">
        <f t="shared" si="37"/>
        <v>0</v>
      </c>
      <c r="S55">
        <f t="shared" si="38"/>
        <v>0</v>
      </c>
      <c r="T55">
        <f t="shared" si="39"/>
        <v>245250</v>
      </c>
      <c r="U55">
        <f t="shared" si="40"/>
        <v>1471500</v>
      </c>
      <c r="V55">
        <f t="shared" si="41"/>
        <v>551812.5</v>
      </c>
      <c r="W55">
        <f t="shared" si="42"/>
        <v>195418326.69322711</v>
      </c>
      <c r="X55">
        <f t="shared" si="43"/>
        <v>814054267.65015805</v>
      </c>
      <c r="Y55">
        <f t="shared" si="22"/>
        <v>118068018.96733405</v>
      </c>
      <c r="Z55">
        <f t="shared" si="46"/>
        <v>1009472594.3433852</v>
      </c>
      <c r="AA55">
        <f t="shared" si="47"/>
        <v>250964302.59083584</v>
      </c>
    </row>
    <row r="56" spans="1:27" x14ac:dyDescent="0.25">
      <c r="A56" s="1">
        <v>19</v>
      </c>
      <c r="B56" s="17">
        <f t="shared" si="25"/>
        <v>2.375</v>
      </c>
      <c r="C56">
        <f t="shared" si="26"/>
        <v>1376.9561250000002</v>
      </c>
      <c r="D56">
        <f t="shared" si="27"/>
        <v>0</v>
      </c>
      <c r="E56">
        <f t="shared" si="28"/>
        <v>0</v>
      </c>
      <c r="F56">
        <f t="shared" si="29"/>
        <v>0</v>
      </c>
      <c r="G56">
        <f t="shared" si="30"/>
        <v>249308.39700000003</v>
      </c>
      <c r="H56">
        <f t="shared" si="31"/>
        <v>1489617.84375</v>
      </c>
      <c r="I56">
        <f t="shared" si="32"/>
        <v>593742.57827343757</v>
      </c>
      <c r="J56">
        <f t="shared" si="33"/>
        <v>197824414.84063748</v>
      </c>
      <c r="K56">
        <f t="shared" si="34"/>
        <v>875911074.37598801</v>
      </c>
      <c r="L56">
        <f t="shared" si="35"/>
        <v>120021808.54520549</v>
      </c>
      <c r="M56">
        <f t="shared" si="44"/>
        <v>1073735489.2166255</v>
      </c>
      <c r="N56">
        <f t="shared" si="45"/>
        <v>254439887.60369354</v>
      </c>
      <c r="O56" s="29"/>
      <c r="P56">
        <v>0</v>
      </c>
      <c r="Q56">
        <f t="shared" si="36"/>
        <v>0</v>
      </c>
      <c r="R56">
        <f t="shared" si="37"/>
        <v>0</v>
      </c>
      <c r="S56">
        <f t="shared" si="38"/>
        <v>0</v>
      </c>
      <c r="T56">
        <f t="shared" si="39"/>
        <v>245250</v>
      </c>
      <c r="U56">
        <f t="shared" si="40"/>
        <v>1471500</v>
      </c>
      <c r="V56">
        <f t="shared" si="41"/>
        <v>582468.75</v>
      </c>
      <c r="W56">
        <f t="shared" si="42"/>
        <v>195418326.69322711</v>
      </c>
      <c r="X56">
        <f t="shared" si="43"/>
        <v>859279504.74183345</v>
      </c>
      <c r="Y56">
        <f t="shared" si="22"/>
        <v>118068018.96733405</v>
      </c>
      <c r="Z56">
        <f t="shared" si="46"/>
        <v>1054697831.4350605</v>
      </c>
      <c r="AA56">
        <f t="shared" si="47"/>
        <v>250964302.59083584</v>
      </c>
    </row>
    <row r="57" spans="1:27" x14ac:dyDescent="0.25">
      <c r="A57" s="1">
        <v>20</v>
      </c>
      <c r="B57" s="17">
        <f t="shared" si="25"/>
        <v>2.5</v>
      </c>
      <c r="C57">
        <f t="shared" si="26"/>
        <v>1449.4275</v>
      </c>
      <c r="D57">
        <f t="shared" si="27"/>
        <v>0</v>
      </c>
      <c r="E57">
        <f t="shared" si="28"/>
        <v>0</v>
      </c>
      <c r="F57">
        <f t="shared" si="29"/>
        <v>0</v>
      </c>
      <c r="G57">
        <f t="shared" si="30"/>
        <v>249235.92562500003</v>
      </c>
      <c r="H57">
        <f t="shared" si="31"/>
        <v>1489617.84375</v>
      </c>
      <c r="I57">
        <f t="shared" si="32"/>
        <v>624901.59843749995</v>
      </c>
      <c r="J57">
        <f t="shared" si="33"/>
        <v>197824414.84063748</v>
      </c>
      <c r="K57">
        <f t="shared" si="34"/>
        <v>921878016.66227591</v>
      </c>
      <c r="L57">
        <f t="shared" si="35"/>
        <v>119986919.44560064</v>
      </c>
      <c r="M57">
        <f t="shared" si="44"/>
        <v>1119702431.5029135</v>
      </c>
      <c r="N57">
        <f t="shared" si="45"/>
        <v>254412965.02234852</v>
      </c>
      <c r="O57" s="29"/>
      <c r="P57">
        <v>0</v>
      </c>
      <c r="Q57">
        <f t="shared" si="36"/>
        <v>0</v>
      </c>
      <c r="R57">
        <f t="shared" si="37"/>
        <v>0</v>
      </c>
      <c r="S57">
        <f t="shared" si="38"/>
        <v>0</v>
      </c>
      <c r="T57">
        <f t="shared" si="39"/>
        <v>245250</v>
      </c>
      <c r="U57">
        <f t="shared" si="40"/>
        <v>1471500</v>
      </c>
      <c r="V57">
        <f t="shared" si="41"/>
        <v>613125</v>
      </c>
      <c r="W57">
        <f t="shared" si="42"/>
        <v>195418326.69322711</v>
      </c>
      <c r="X57">
        <f t="shared" si="43"/>
        <v>904504741.83350885</v>
      </c>
      <c r="Y57">
        <f t="shared" si="22"/>
        <v>118068018.96733405</v>
      </c>
      <c r="Z57">
        <f t="shared" si="46"/>
        <v>1099923068.526736</v>
      </c>
      <c r="AA57">
        <f t="shared" si="47"/>
        <v>250964302.59083584</v>
      </c>
    </row>
    <row r="58" spans="1:27" x14ac:dyDescent="0.25">
      <c r="A58" s="1">
        <v>21</v>
      </c>
      <c r="B58" s="17">
        <f t="shared" si="25"/>
        <v>2.625</v>
      </c>
      <c r="C58">
        <f t="shared" si="26"/>
        <v>1521.8988750000003</v>
      </c>
      <c r="D58">
        <f t="shared" si="27"/>
        <v>0</v>
      </c>
      <c r="E58">
        <f t="shared" si="28"/>
        <v>0</v>
      </c>
      <c r="F58">
        <f t="shared" si="29"/>
        <v>0</v>
      </c>
      <c r="G58">
        <f t="shared" si="30"/>
        <v>249163.45425000001</v>
      </c>
      <c r="H58">
        <f t="shared" si="31"/>
        <v>1489617.84375</v>
      </c>
      <c r="I58">
        <f t="shared" si="32"/>
        <v>656051.55967968749</v>
      </c>
      <c r="J58">
        <f t="shared" si="33"/>
        <v>197824414.84063748</v>
      </c>
      <c r="K58">
        <f t="shared" si="34"/>
        <v>967831594.89100361</v>
      </c>
      <c r="L58">
        <f t="shared" si="35"/>
        <v>119952030.34599577</v>
      </c>
      <c r="M58">
        <f t="shared" si="44"/>
        <v>1165656009.7316411</v>
      </c>
      <c r="N58">
        <f t="shared" si="45"/>
        <v>254386045.60824943</v>
      </c>
      <c r="O58" s="29"/>
      <c r="P58">
        <v>0</v>
      </c>
      <c r="Q58">
        <f t="shared" si="36"/>
        <v>0</v>
      </c>
      <c r="R58">
        <f t="shared" si="37"/>
        <v>0</v>
      </c>
      <c r="S58">
        <f t="shared" si="38"/>
        <v>0</v>
      </c>
      <c r="T58">
        <f t="shared" si="39"/>
        <v>245250</v>
      </c>
      <c r="U58">
        <f t="shared" si="40"/>
        <v>1471500</v>
      </c>
      <c r="V58">
        <f t="shared" si="41"/>
        <v>643781.25</v>
      </c>
      <c r="W58">
        <f t="shared" si="42"/>
        <v>195418326.69322711</v>
      </c>
      <c r="X58">
        <f t="shared" si="43"/>
        <v>949729978.92518437</v>
      </c>
      <c r="Y58">
        <f t="shared" si="22"/>
        <v>118068018.96733405</v>
      </c>
      <c r="Z58">
        <f t="shared" si="46"/>
        <v>1145148305.6184115</v>
      </c>
      <c r="AA58">
        <f t="shared" si="47"/>
        <v>250964302.59083584</v>
      </c>
    </row>
    <row r="59" spans="1:27" x14ac:dyDescent="0.25">
      <c r="A59" s="1">
        <v>22</v>
      </c>
      <c r="B59" s="17">
        <f t="shared" si="25"/>
        <v>2.75</v>
      </c>
      <c r="C59">
        <f t="shared" si="26"/>
        <v>1594.3702500000002</v>
      </c>
      <c r="D59">
        <f t="shared" si="27"/>
        <v>0</v>
      </c>
      <c r="E59">
        <f t="shared" si="28"/>
        <v>0</v>
      </c>
      <c r="F59">
        <f t="shared" si="29"/>
        <v>0</v>
      </c>
      <c r="G59">
        <f t="shared" si="30"/>
        <v>249090.98287500002</v>
      </c>
      <c r="H59">
        <f t="shared" si="31"/>
        <v>1489617.84375</v>
      </c>
      <c r="I59">
        <f t="shared" si="32"/>
        <v>687192.46200000006</v>
      </c>
      <c r="J59">
        <f t="shared" si="33"/>
        <v>197824414.84063748</v>
      </c>
      <c r="K59">
        <f t="shared" si="34"/>
        <v>1013771809.0621709</v>
      </c>
      <c r="L59">
        <f t="shared" si="35"/>
        <v>119917141.24639095</v>
      </c>
      <c r="M59">
        <f t="shared" si="44"/>
        <v>1211596223.9028084</v>
      </c>
      <c r="N59">
        <f t="shared" si="45"/>
        <v>254359129.36304182</v>
      </c>
      <c r="O59" s="29"/>
      <c r="P59">
        <v>0</v>
      </c>
      <c r="Q59">
        <f t="shared" si="36"/>
        <v>0</v>
      </c>
      <c r="R59">
        <f t="shared" si="37"/>
        <v>0</v>
      </c>
      <c r="S59">
        <f t="shared" si="38"/>
        <v>0</v>
      </c>
      <c r="T59">
        <f t="shared" si="39"/>
        <v>245250</v>
      </c>
      <c r="U59">
        <f t="shared" si="40"/>
        <v>1471500</v>
      </c>
      <c r="V59">
        <f t="shared" si="41"/>
        <v>674437.5</v>
      </c>
      <c r="W59">
        <f t="shared" si="42"/>
        <v>195418326.69322711</v>
      </c>
      <c r="X59">
        <f t="shared" si="43"/>
        <v>994955216.01685977</v>
      </c>
      <c r="Y59">
        <f t="shared" si="22"/>
        <v>118068018.96733405</v>
      </c>
      <c r="Z59">
        <f t="shared" si="46"/>
        <v>1190373542.7100868</v>
      </c>
      <c r="AA59">
        <f t="shared" si="47"/>
        <v>250964302.59083584</v>
      </c>
    </row>
    <row r="60" spans="1:27" x14ac:dyDescent="0.25">
      <c r="A60" s="1">
        <v>23</v>
      </c>
      <c r="B60" s="17">
        <f t="shared" si="25"/>
        <v>2.875</v>
      </c>
      <c r="C60">
        <f t="shared" si="26"/>
        <v>1666.841625</v>
      </c>
      <c r="D60">
        <f t="shared" si="27"/>
        <v>0</v>
      </c>
      <c r="E60">
        <f t="shared" si="28"/>
        <v>0</v>
      </c>
      <c r="F60">
        <f t="shared" si="29"/>
        <v>0</v>
      </c>
      <c r="G60">
        <f t="shared" si="30"/>
        <v>249018.51150000002</v>
      </c>
      <c r="H60">
        <f t="shared" si="31"/>
        <v>1489617.84375</v>
      </c>
      <c r="I60">
        <f t="shared" si="32"/>
        <v>718324.30539843754</v>
      </c>
      <c r="J60">
        <f t="shared" si="33"/>
        <v>197824414.84063748</v>
      </c>
      <c r="K60">
        <f t="shared" si="34"/>
        <v>1059698659.1757773</v>
      </c>
      <c r="L60">
        <f t="shared" si="35"/>
        <v>119882252.14678611</v>
      </c>
      <c r="M60">
        <f t="shared" si="44"/>
        <v>1257523074.0164149</v>
      </c>
      <c r="N60">
        <f t="shared" si="45"/>
        <v>254332216.28837204</v>
      </c>
      <c r="O60" s="29"/>
      <c r="P60">
        <v>0</v>
      </c>
      <c r="Q60">
        <f t="shared" si="36"/>
        <v>0</v>
      </c>
      <c r="R60">
        <f t="shared" si="37"/>
        <v>0</v>
      </c>
      <c r="S60">
        <f t="shared" si="38"/>
        <v>0</v>
      </c>
      <c r="T60">
        <f t="shared" si="39"/>
        <v>245250</v>
      </c>
      <c r="U60">
        <f t="shared" si="40"/>
        <v>1471500</v>
      </c>
      <c r="V60">
        <f t="shared" si="41"/>
        <v>705093.75</v>
      </c>
      <c r="W60">
        <f t="shared" si="42"/>
        <v>195418326.69322711</v>
      </c>
      <c r="X60">
        <f t="shared" si="43"/>
        <v>1040180453.1085352</v>
      </c>
      <c r="Y60">
        <f t="shared" si="22"/>
        <v>118068018.96733405</v>
      </c>
      <c r="Z60">
        <f t="shared" si="46"/>
        <v>1235598779.8017623</v>
      </c>
      <c r="AA60">
        <f t="shared" si="47"/>
        <v>250964302.59083584</v>
      </c>
    </row>
    <row r="61" spans="1:27" x14ac:dyDescent="0.25">
      <c r="A61" s="1">
        <v>24</v>
      </c>
      <c r="B61" s="17">
        <f t="shared" si="25"/>
        <v>3</v>
      </c>
      <c r="C61">
        <f t="shared" si="26"/>
        <v>1739.3130000000001</v>
      </c>
      <c r="D61">
        <f t="shared" si="27"/>
        <v>0</v>
      </c>
      <c r="E61">
        <f t="shared" si="28"/>
        <v>0</v>
      </c>
      <c r="F61">
        <f t="shared" si="29"/>
        <v>0</v>
      </c>
      <c r="G61">
        <f t="shared" si="30"/>
        <v>248946.04012500003</v>
      </c>
      <c r="H61">
        <f t="shared" si="31"/>
        <v>1489617.84375</v>
      </c>
      <c r="I61">
        <f t="shared" si="32"/>
        <v>749447.08987500006</v>
      </c>
      <c r="J61">
        <f t="shared" si="33"/>
        <v>197824414.84063748</v>
      </c>
      <c r="K61">
        <f t="shared" si="34"/>
        <v>1105612145.2318232</v>
      </c>
      <c r="L61">
        <f t="shared" si="35"/>
        <v>119847363.04718125</v>
      </c>
      <c r="M61">
        <f t="shared" si="44"/>
        <v>1303436560.0724607</v>
      </c>
      <c r="N61">
        <f t="shared" si="45"/>
        <v>254305306.38588744</v>
      </c>
      <c r="O61" s="29"/>
      <c r="P61">
        <v>0</v>
      </c>
      <c r="Q61">
        <f t="shared" si="36"/>
        <v>0</v>
      </c>
      <c r="R61">
        <f t="shared" si="37"/>
        <v>0</v>
      </c>
      <c r="S61">
        <f t="shared" si="38"/>
        <v>0</v>
      </c>
      <c r="T61">
        <f t="shared" si="39"/>
        <v>245250</v>
      </c>
      <c r="U61">
        <f t="shared" si="40"/>
        <v>1471500</v>
      </c>
      <c r="V61">
        <f t="shared" si="41"/>
        <v>735750</v>
      </c>
      <c r="W61">
        <f t="shared" si="42"/>
        <v>195418326.69322711</v>
      </c>
      <c r="X61">
        <f t="shared" si="43"/>
        <v>1085405690.2002106</v>
      </c>
      <c r="Y61">
        <f t="shared" si="22"/>
        <v>118068018.96733405</v>
      </c>
      <c r="Z61">
        <f t="shared" si="46"/>
        <v>1280824016.8934376</v>
      </c>
      <c r="AA61">
        <f t="shared" si="47"/>
        <v>250964302.59083584</v>
      </c>
    </row>
    <row r="62" spans="1:27" x14ac:dyDescent="0.25">
      <c r="A62" s="1">
        <v>25</v>
      </c>
      <c r="B62" s="17">
        <f t="shared" si="25"/>
        <v>3.125</v>
      </c>
      <c r="C62">
        <f t="shared" si="26"/>
        <v>1811.7843750000002</v>
      </c>
      <c r="D62">
        <f t="shared" si="27"/>
        <v>0</v>
      </c>
      <c r="E62">
        <f t="shared" si="28"/>
        <v>0</v>
      </c>
      <c r="F62">
        <f t="shared" si="29"/>
        <v>0</v>
      </c>
      <c r="G62">
        <f t="shared" si="30"/>
        <v>248873.56875000003</v>
      </c>
      <c r="H62">
        <f t="shared" si="31"/>
        <v>1489617.84375</v>
      </c>
      <c r="I62">
        <f t="shared" si="32"/>
        <v>780560.81542968762</v>
      </c>
      <c r="J62">
        <f t="shared" si="33"/>
        <v>197824414.84063748</v>
      </c>
      <c r="K62">
        <f t="shared" si="34"/>
        <v>1151512267.2303083</v>
      </c>
      <c r="L62">
        <f t="shared" si="35"/>
        <v>119812473.9475764</v>
      </c>
      <c r="M62">
        <f t="shared" si="44"/>
        <v>1349336682.0709457</v>
      </c>
      <c r="N62">
        <f t="shared" si="45"/>
        <v>254278399.65723634</v>
      </c>
      <c r="O62" s="29"/>
      <c r="P62">
        <v>0</v>
      </c>
      <c r="Q62">
        <f t="shared" si="36"/>
        <v>0</v>
      </c>
      <c r="R62">
        <f t="shared" si="37"/>
        <v>0</v>
      </c>
      <c r="S62">
        <f t="shared" si="38"/>
        <v>0</v>
      </c>
      <c r="T62">
        <f t="shared" si="39"/>
        <v>245250</v>
      </c>
      <c r="U62">
        <f t="shared" si="40"/>
        <v>1471500</v>
      </c>
      <c r="V62">
        <f t="shared" si="41"/>
        <v>766406.25</v>
      </c>
      <c r="W62">
        <f t="shared" si="42"/>
        <v>195418326.69322711</v>
      </c>
      <c r="X62">
        <f t="shared" si="43"/>
        <v>1130630927.2918861</v>
      </c>
      <c r="Y62">
        <f t="shared" si="22"/>
        <v>118068018.96733405</v>
      </c>
      <c r="Z62">
        <f t="shared" si="46"/>
        <v>1326049253.9851131</v>
      </c>
      <c r="AA62">
        <f t="shared" si="47"/>
        <v>250964302.59083584</v>
      </c>
    </row>
    <row r="63" spans="1:27" x14ac:dyDescent="0.25">
      <c r="A63" s="1">
        <v>26</v>
      </c>
      <c r="B63" s="17">
        <f t="shared" si="25"/>
        <v>3.25</v>
      </c>
      <c r="C63">
        <f t="shared" si="26"/>
        <v>1884.2557500000003</v>
      </c>
      <c r="D63">
        <f t="shared" si="27"/>
        <v>0</v>
      </c>
      <c r="E63">
        <f t="shared" si="28"/>
        <v>0</v>
      </c>
      <c r="F63">
        <f t="shared" si="29"/>
        <v>0</v>
      </c>
      <c r="G63">
        <f t="shared" si="30"/>
        <v>248801.09737500001</v>
      </c>
      <c r="H63">
        <f t="shared" si="31"/>
        <v>1489617.84375</v>
      </c>
      <c r="I63">
        <f t="shared" si="32"/>
        <v>811665.48206250009</v>
      </c>
      <c r="J63">
        <f t="shared" si="33"/>
        <v>197824414.84063748</v>
      </c>
      <c r="K63">
        <f t="shared" si="34"/>
        <v>1197399025.1712329</v>
      </c>
      <c r="L63">
        <f t="shared" si="35"/>
        <v>119777584.84797156</v>
      </c>
      <c r="M63">
        <f t="shared" si="44"/>
        <v>1395223440.0118704</v>
      </c>
      <c r="N63">
        <f t="shared" si="45"/>
        <v>254251496.10406798</v>
      </c>
      <c r="O63" s="29"/>
      <c r="P63">
        <v>0</v>
      </c>
      <c r="Q63">
        <f t="shared" si="36"/>
        <v>0</v>
      </c>
      <c r="R63">
        <f t="shared" si="37"/>
        <v>0</v>
      </c>
      <c r="S63">
        <f t="shared" si="38"/>
        <v>0</v>
      </c>
      <c r="T63">
        <f t="shared" si="39"/>
        <v>245250</v>
      </c>
      <c r="U63">
        <f t="shared" si="40"/>
        <v>1471500</v>
      </c>
      <c r="V63">
        <f t="shared" si="41"/>
        <v>797062.5</v>
      </c>
      <c r="W63">
        <f t="shared" si="42"/>
        <v>195418326.69322711</v>
      </c>
      <c r="X63">
        <f t="shared" si="43"/>
        <v>1175856164.3835616</v>
      </c>
      <c r="Y63">
        <f t="shared" si="22"/>
        <v>118068018.96733405</v>
      </c>
      <c r="Z63">
        <f t="shared" si="46"/>
        <v>1371274491.0767887</v>
      </c>
      <c r="AA63">
        <f t="shared" si="47"/>
        <v>250964302.59083584</v>
      </c>
    </row>
    <row r="64" spans="1:27" x14ac:dyDescent="0.25">
      <c r="A64" s="1">
        <v>27</v>
      </c>
      <c r="B64" s="17">
        <f t="shared" si="25"/>
        <v>3.375</v>
      </c>
      <c r="C64">
        <f t="shared" si="26"/>
        <v>1956.7271250000001</v>
      </c>
      <c r="D64">
        <f t="shared" si="27"/>
        <v>0</v>
      </c>
      <c r="E64">
        <f t="shared" si="28"/>
        <v>0</v>
      </c>
      <c r="F64">
        <f t="shared" si="29"/>
        <v>0</v>
      </c>
      <c r="G64">
        <f t="shared" si="30"/>
        <v>248728.62600000002</v>
      </c>
      <c r="H64">
        <f t="shared" si="31"/>
        <v>1489617.84375</v>
      </c>
      <c r="I64">
        <f t="shared" si="32"/>
        <v>842761.08977343759</v>
      </c>
      <c r="J64">
        <f t="shared" si="33"/>
        <v>197824414.84063748</v>
      </c>
      <c r="K64">
        <f t="shared" si="34"/>
        <v>1243272419.0545971</v>
      </c>
      <c r="L64">
        <f t="shared" si="35"/>
        <v>119742695.74836671</v>
      </c>
      <c r="M64">
        <f t="shared" si="44"/>
        <v>1441096833.8952346</v>
      </c>
      <c r="N64">
        <f t="shared" si="45"/>
        <v>254224595.72803253</v>
      </c>
      <c r="O64" s="29"/>
      <c r="P64">
        <v>0</v>
      </c>
      <c r="Q64">
        <f t="shared" si="36"/>
        <v>0</v>
      </c>
      <c r="R64">
        <f t="shared" si="37"/>
        <v>0</v>
      </c>
      <c r="S64">
        <f t="shared" si="38"/>
        <v>0</v>
      </c>
      <c r="T64">
        <f t="shared" si="39"/>
        <v>245250</v>
      </c>
      <c r="U64">
        <f t="shared" si="40"/>
        <v>1471500</v>
      </c>
      <c r="V64">
        <f t="shared" si="41"/>
        <v>827718.75</v>
      </c>
      <c r="W64">
        <f t="shared" si="42"/>
        <v>195418326.69322711</v>
      </c>
      <c r="X64">
        <f t="shared" si="43"/>
        <v>1221081401.4752371</v>
      </c>
      <c r="Y64">
        <f t="shared" si="22"/>
        <v>118068018.96733405</v>
      </c>
      <c r="Z64">
        <f t="shared" si="46"/>
        <v>1416499728.1684642</v>
      </c>
      <c r="AA64">
        <f t="shared" si="47"/>
        <v>250964302.59083584</v>
      </c>
    </row>
    <row r="65" spans="1:27" x14ac:dyDescent="0.25">
      <c r="A65" s="1">
        <v>28</v>
      </c>
      <c r="B65" s="17">
        <f t="shared" si="25"/>
        <v>3.5</v>
      </c>
      <c r="C65">
        <f t="shared" si="26"/>
        <v>2029.1985</v>
      </c>
      <c r="D65">
        <f t="shared" si="27"/>
        <v>0</v>
      </c>
      <c r="E65">
        <f t="shared" si="28"/>
        <v>0</v>
      </c>
      <c r="F65">
        <f t="shared" si="29"/>
        <v>0</v>
      </c>
      <c r="G65">
        <f t="shared" si="30"/>
        <v>248656.15462500002</v>
      </c>
      <c r="H65">
        <f t="shared" si="31"/>
        <v>1489617.84375</v>
      </c>
      <c r="I65">
        <f t="shared" si="32"/>
        <v>873847.63856250013</v>
      </c>
      <c r="J65">
        <f t="shared" si="33"/>
        <v>197824414.84063748</v>
      </c>
      <c r="K65">
        <f t="shared" si="34"/>
        <v>1289132448.8804007</v>
      </c>
      <c r="L65">
        <f t="shared" si="35"/>
        <v>119707806.64876187</v>
      </c>
      <c r="M65">
        <f t="shared" si="44"/>
        <v>1486956863.7210381</v>
      </c>
      <c r="N65">
        <f t="shared" si="45"/>
        <v>254197698.53078121</v>
      </c>
      <c r="O65" s="29"/>
      <c r="P65">
        <v>0</v>
      </c>
      <c r="Q65">
        <f t="shared" si="36"/>
        <v>0</v>
      </c>
      <c r="R65">
        <f t="shared" si="37"/>
        <v>0</v>
      </c>
      <c r="S65">
        <f t="shared" si="38"/>
        <v>0</v>
      </c>
      <c r="T65">
        <f t="shared" si="39"/>
        <v>245250</v>
      </c>
      <c r="U65">
        <f t="shared" si="40"/>
        <v>1471500</v>
      </c>
      <c r="V65">
        <f t="shared" si="41"/>
        <v>858375</v>
      </c>
      <c r="W65">
        <f t="shared" si="42"/>
        <v>195418326.69322711</v>
      </c>
      <c r="X65">
        <f t="shared" si="43"/>
        <v>1266306638.5669127</v>
      </c>
      <c r="Y65">
        <f t="shared" si="22"/>
        <v>118068018.96733405</v>
      </c>
      <c r="Z65">
        <f t="shared" si="46"/>
        <v>1461724965.2601397</v>
      </c>
      <c r="AA65">
        <f t="shared" si="47"/>
        <v>250964302.59083584</v>
      </c>
    </row>
    <row r="66" spans="1:27" x14ac:dyDescent="0.25">
      <c r="A66" s="1">
        <v>29</v>
      </c>
      <c r="B66" s="17">
        <f t="shared" si="25"/>
        <v>3.625</v>
      </c>
      <c r="C66">
        <f t="shared" si="26"/>
        <v>2101.669875</v>
      </c>
      <c r="D66">
        <f t="shared" si="27"/>
        <v>0</v>
      </c>
      <c r="E66">
        <f t="shared" si="28"/>
        <v>0</v>
      </c>
      <c r="F66">
        <f t="shared" si="29"/>
        <v>0</v>
      </c>
      <c r="G66">
        <f t="shared" si="30"/>
        <v>248583.68325000003</v>
      </c>
      <c r="H66">
        <f t="shared" si="31"/>
        <v>1489617.84375</v>
      </c>
      <c r="I66">
        <f t="shared" si="32"/>
        <v>904925.12842968758</v>
      </c>
      <c r="J66">
        <f t="shared" si="33"/>
        <v>197824414.84063748</v>
      </c>
      <c r="K66">
        <f t="shared" si="34"/>
        <v>1334979114.6486433</v>
      </c>
      <c r="L66">
        <f t="shared" si="35"/>
        <v>119672917.54915702</v>
      </c>
      <c r="M66">
        <f t="shared" si="44"/>
        <v>1532803529.4892807</v>
      </c>
      <c r="N66">
        <f t="shared" si="45"/>
        <v>254170804.51396602</v>
      </c>
      <c r="O66" s="29"/>
      <c r="P66">
        <v>0</v>
      </c>
      <c r="Q66">
        <f t="shared" si="36"/>
        <v>0</v>
      </c>
      <c r="R66">
        <f t="shared" si="37"/>
        <v>0</v>
      </c>
      <c r="S66">
        <f t="shared" si="38"/>
        <v>0</v>
      </c>
      <c r="T66">
        <f t="shared" si="39"/>
        <v>245250</v>
      </c>
      <c r="U66">
        <f t="shared" si="40"/>
        <v>1471500</v>
      </c>
      <c r="V66">
        <f t="shared" si="41"/>
        <v>889031.25</v>
      </c>
      <c r="W66">
        <f t="shared" si="42"/>
        <v>195418326.69322711</v>
      </c>
      <c r="X66">
        <f t="shared" si="43"/>
        <v>1311531875.6585882</v>
      </c>
      <c r="Y66">
        <f t="shared" si="22"/>
        <v>118068018.96733405</v>
      </c>
      <c r="Z66">
        <f t="shared" si="46"/>
        <v>1506950202.3518152</v>
      </c>
      <c r="AA66">
        <f t="shared" si="47"/>
        <v>250964302.59083584</v>
      </c>
    </row>
    <row r="67" spans="1:27" x14ac:dyDescent="0.25">
      <c r="A67" s="1">
        <v>30</v>
      </c>
      <c r="B67" s="17">
        <f t="shared" si="25"/>
        <v>3.75</v>
      </c>
      <c r="C67">
        <f t="shared" si="26"/>
        <v>2174.1412500000001</v>
      </c>
      <c r="D67">
        <f t="shared" si="27"/>
        <v>0</v>
      </c>
      <c r="E67">
        <f t="shared" si="28"/>
        <v>0</v>
      </c>
      <c r="F67">
        <f t="shared" si="29"/>
        <v>0</v>
      </c>
      <c r="G67">
        <f t="shared" si="30"/>
        <v>248511.21187500004</v>
      </c>
      <c r="H67">
        <f t="shared" si="31"/>
        <v>1489617.84375</v>
      </c>
      <c r="I67">
        <f t="shared" si="32"/>
        <v>935993.55937500007</v>
      </c>
      <c r="J67">
        <f t="shared" si="33"/>
        <v>197824414.84063748</v>
      </c>
      <c r="K67">
        <f t="shared" si="34"/>
        <v>1380812416.3593256</v>
      </c>
      <c r="L67">
        <f t="shared" si="35"/>
        <v>119638028.44955218</v>
      </c>
      <c r="M67">
        <f t="shared" si="44"/>
        <v>1578636831.1999631</v>
      </c>
      <c r="N67">
        <f t="shared" si="45"/>
        <v>254143913.67923999</v>
      </c>
      <c r="O67" s="29"/>
      <c r="P67">
        <v>0</v>
      </c>
      <c r="Q67">
        <f t="shared" si="36"/>
        <v>0</v>
      </c>
      <c r="R67">
        <f t="shared" si="37"/>
        <v>0</v>
      </c>
      <c r="S67">
        <f t="shared" si="38"/>
        <v>0</v>
      </c>
      <c r="T67">
        <f t="shared" si="39"/>
        <v>245250</v>
      </c>
      <c r="U67">
        <f t="shared" si="40"/>
        <v>1471500</v>
      </c>
      <c r="V67">
        <f t="shared" si="41"/>
        <v>919687.5</v>
      </c>
      <c r="W67">
        <f t="shared" si="42"/>
        <v>195418326.69322711</v>
      </c>
      <c r="X67">
        <f t="shared" si="43"/>
        <v>1356757112.7502635</v>
      </c>
      <c r="Y67">
        <f t="shared" si="22"/>
        <v>118068018.96733405</v>
      </c>
      <c r="Z67">
        <f t="shared" si="46"/>
        <v>1552175439.4434905</v>
      </c>
      <c r="AA67">
        <f t="shared" si="47"/>
        <v>250964302.59083584</v>
      </c>
    </row>
    <row r="68" spans="1:27" x14ac:dyDescent="0.25">
      <c r="A68" s="1">
        <v>31</v>
      </c>
      <c r="B68" s="17">
        <f t="shared" si="25"/>
        <v>3.875</v>
      </c>
      <c r="C68">
        <f t="shared" si="26"/>
        <v>2246.6126250000002</v>
      </c>
      <c r="D68">
        <f t="shared" si="27"/>
        <v>0</v>
      </c>
      <c r="E68">
        <f t="shared" si="28"/>
        <v>0</v>
      </c>
      <c r="F68">
        <f t="shared" si="29"/>
        <v>0</v>
      </c>
      <c r="G68">
        <f t="shared" si="30"/>
        <v>248438.74050000001</v>
      </c>
      <c r="H68">
        <f t="shared" si="31"/>
        <v>1489617.84375</v>
      </c>
      <c r="I68">
        <f t="shared" si="32"/>
        <v>967052.93139843759</v>
      </c>
      <c r="J68">
        <f t="shared" si="33"/>
        <v>197824414.84063748</v>
      </c>
      <c r="K68">
        <f t="shared" si="34"/>
        <v>1426632354.0124474</v>
      </c>
      <c r="L68">
        <f t="shared" si="35"/>
        <v>119603139.34994733</v>
      </c>
      <c r="M68">
        <f t="shared" si="44"/>
        <v>1624456768.8530848</v>
      </c>
      <c r="N68">
        <f t="shared" si="45"/>
        <v>254117026.02825719</v>
      </c>
      <c r="O68" s="29"/>
      <c r="P68"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245250</v>
      </c>
      <c r="U68">
        <f t="shared" si="40"/>
        <v>1471500</v>
      </c>
      <c r="V68">
        <f t="shared" si="41"/>
        <v>950343.75</v>
      </c>
      <c r="W68">
        <f t="shared" si="42"/>
        <v>195418326.69322711</v>
      </c>
      <c r="X68">
        <f t="shared" si="43"/>
        <v>1401982349.841939</v>
      </c>
      <c r="Y68">
        <f t="shared" si="22"/>
        <v>118068018.96733405</v>
      </c>
      <c r="Z68">
        <f t="shared" si="46"/>
        <v>1597400676.535166</v>
      </c>
      <c r="AA68">
        <f t="shared" si="47"/>
        <v>250964302.59083584</v>
      </c>
    </row>
    <row r="69" spans="1:27" x14ac:dyDescent="0.25">
      <c r="A69" s="1">
        <v>32</v>
      </c>
      <c r="B69" s="17">
        <f t="shared" si="25"/>
        <v>4</v>
      </c>
      <c r="C69">
        <f t="shared" si="26"/>
        <v>2319.0840000000003</v>
      </c>
      <c r="D69">
        <f t="shared" si="27"/>
        <v>0</v>
      </c>
      <c r="E69">
        <f t="shared" si="28"/>
        <v>0</v>
      </c>
      <c r="F69">
        <f t="shared" si="29"/>
        <v>0</v>
      </c>
      <c r="G69">
        <f t="shared" si="30"/>
        <v>248366.26912500002</v>
      </c>
      <c r="H69">
        <f t="shared" si="31"/>
        <v>1489617.84375</v>
      </c>
      <c r="I69">
        <f t="shared" si="32"/>
        <v>998103.24450000015</v>
      </c>
      <c r="J69">
        <f t="shared" si="33"/>
        <v>197824414.84063748</v>
      </c>
      <c r="K69">
        <f t="shared" si="34"/>
        <v>1472438927.6080086</v>
      </c>
      <c r="L69">
        <f t="shared" si="35"/>
        <v>119568250.25034249</v>
      </c>
      <c r="M69">
        <f t="shared" si="44"/>
        <v>1670263342.4486461</v>
      </c>
      <c r="N69">
        <f t="shared" si="45"/>
        <v>254090141.5626725</v>
      </c>
      <c r="O69" s="29"/>
      <c r="P69"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245250</v>
      </c>
      <c r="U69">
        <f t="shared" si="40"/>
        <v>1471500</v>
      </c>
      <c r="V69">
        <f t="shared" si="41"/>
        <v>981000</v>
      </c>
      <c r="W69">
        <f t="shared" si="42"/>
        <v>195418326.69322711</v>
      </c>
      <c r="X69">
        <f t="shared" si="43"/>
        <v>1447207586.9336145</v>
      </c>
      <c r="Y69">
        <f t="shared" si="22"/>
        <v>118068018.96733405</v>
      </c>
      <c r="Z69">
        <f t="shared" si="46"/>
        <v>1642625913.6268415</v>
      </c>
      <c r="AA69">
        <f t="shared" si="47"/>
        <v>250964302.59083584</v>
      </c>
    </row>
    <row r="70" spans="1:27" x14ac:dyDescent="0.25">
      <c r="A70" s="1">
        <v>33</v>
      </c>
      <c r="B70" s="17">
        <f t="shared" si="25"/>
        <v>4.125</v>
      </c>
      <c r="C70">
        <f t="shared" si="26"/>
        <v>2391.5553749999999</v>
      </c>
      <c r="D70">
        <f t="shared" si="27"/>
        <v>0</v>
      </c>
      <c r="E70">
        <f t="shared" si="28"/>
        <v>0</v>
      </c>
      <c r="F70">
        <f t="shared" si="29"/>
        <v>0</v>
      </c>
      <c r="G70">
        <f t="shared" si="30"/>
        <v>248293.79775000003</v>
      </c>
      <c r="H70">
        <f t="shared" si="31"/>
        <v>1489617.84375</v>
      </c>
      <c r="I70">
        <f t="shared" si="32"/>
        <v>1029144.4986796876</v>
      </c>
      <c r="J70">
        <f t="shared" si="33"/>
        <v>197824414.84063748</v>
      </c>
      <c r="K70">
        <f t="shared" si="34"/>
        <v>1518232137.1460092</v>
      </c>
      <c r="L70">
        <f t="shared" si="35"/>
        <v>119533361.15073764</v>
      </c>
      <c r="M70">
        <f t="shared" si="44"/>
        <v>1716056551.9866467</v>
      </c>
      <c r="N70">
        <f t="shared" si="45"/>
        <v>254063260.28414184</v>
      </c>
      <c r="O70" s="29"/>
      <c r="P70"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245250</v>
      </c>
      <c r="U70">
        <f t="shared" si="40"/>
        <v>1471500</v>
      </c>
      <c r="V70">
        <f t="shared" si="41"/>
        <v>1011656.25</v>
      </c>
      <c r="W70">
        <f t="shared" si="42"/>
        <v>195418326.69322711</v>
      </c>
      <c r="X70">
        <f t="shared" si="43"/>
        <v>1492432824.0252898</v>
      </c>
      <c r="Y70">
        <f t="shared" si="22"/>
        <v>118068018.96733405</v>
      </c>
      <c r="Z70">
        <f t="shared" si="46"/>
        <v>1687851150.7185168</v>
      </c>
      <c r="AA70">
        <f t="shared" si="47"/>
        <v>250964302.59083584</v>
      </c>
    </row>
    <row r="71" spans="1:27" x14ac:dyDescent="0.25">
      <c r="A71" s="1">
        <v>34</v>
      </c>
      <c r="B71" s="17">
        <f t="shared" si="25"/>
        <v>4.25</v>
      </c>
      <c r="C71">
        <f t="shared" si="26"/>
        <v>2464.0267500000004</v>
      </c>
      <c r="D71">
        <f t="shared" si="27"/>
        <v>0</v>
      </c>
      <c r="E71">
        <f t="shared" si="28"/>
        <v>0</v>
      </c>
      <c r="F71">
        <f t="shared" si="29"/>
        <v>0</v>
      </c>
      <c r="G71">
        <f t="shared" si="30"/>
        <v>248221.32637500003</v>
      </c>
      <c r="H71">
        <f t="shared" si="31"/>
        <v>1489617.84375</v>
      </c>
      <c r="I71">
        <f t="shared" si="32"/>
        <v>1060176.6939375002</v>
      </c>
      <c r="J71">
        <f t="shared" si="33"/>
        <v>197824414.84063748</v>
      </c>
      <c r="K71">
        <f t="shared" si="34"/>
        <v>1564011982.6264491</v>
      </c>
      <c r="L71">
        <f t="shared" si="35"/>
        <v>119498472.05113277</v>
      </c>
      <c r="M71">
        <f t="shared" si="44"/>
        <v>1761836397.4670866</v>
      </c>
      <c r="N71">
        <f t="shared" si="45"/>
        <v>254036382.19432205</v>
      </c>
      <c r="O71" s="29"/>
      <c r="P71"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245250</v>
      </c>
      <c r="U71">
        <f t="shared" si="40"/>
        <v>1471500</v>
      </c>
      <c r="V71">
        <f t="shared" si="41"/>
        <v>1042312.5</v>
      </c>
      <c r="W71">
        <f t="shared" si="42"/>
        <v>195418326.69322711</v>
      </c>
      <c r="X71">
        <f t="shared" si="43"/>
        <v>1537658061.1169653</v>
      </c>
      <c r="Y71">
        <f t="shared" si="22"/>
        <v>118068018.96733405</v>
      </c>
      <c r="Z71">
        <f t="shared" si="46"/>
        <v>1733076387.8101923</v>
      </c>
      <c r="AA71">
        <f t="shared" si="47"/>
        <v>250964302.59083584</v>
      </c>
    </row>
    <row r="72" spans="1:27" x14ac:dyDescent="0.25">
      <c r="A72" s="1">
        <v>35</v>
      </c>
      <c r="B72" s="17">
        <f t="shared" si="25"/>
        <v>4.375</v>
      </c>
      <c r="C72">
        <f t="shared" si="26"/>
        <v>2536.4981250000001</v>
      </c>
      <c r="D72">
        <f t="shared" si="27"/>
        <v>0</v>
      </c>
      <c r="E72">
        <f t="shared" si="28"/>
        <v>0</v>
      </c>
      <c r="F72">
        <f t="shared" si="29"/>
        <v>0</v>
      </c>
      <c r="G72">
        <f t="shared" si="30"/>
        <v>248148.85500000001</v>
      </c>
      <c r="H72">
        <f t="shared" si="31"/>
        <v>1489617.84375</v>
      </c>
      <c r="I72">
        <f t="shared" si="32"/>
        <v>1091199.8302734375</v>
      </c>
      <c r="J72">
        <f t="shared" si="33"/>
        <v>197824414.84063748</v>
      </c>
      <c r="K72">
        <f t="shared" si="34"/>
        <v>1609778464.0493283</v>
      </c>
      <c r="L72">
        <f t="shared" si="35"/>
        <v>119463582.95152792</v>
      </c>
      <c r="M72">
        <f t="shared" si="44"/>
        <v>1807602878.8899658</v>
      </c>
      <c r="N72">
        <f t="shared" si="45"/>
        <v>254009507.29487085</v>
      </c>
      <c r="O72" s="29"/>
      <c r="P72"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245250</v>
      </c>
      <c r="U72">
        <f t="shared" si="40"/>
        <v>1471500</v>
      </c>
      <c r="V72">
        <f t="shared" si="41"/>
        <v>1072968.75</v>
      </c>
      <c r="W72">
        <f t="shared" si="42"/>
        <v>195418326.69322711</v>
      </c>
      <c r="X72">
        <f t="shared" si="43"/>
        <v>1582883298.2086408</v>
      </c>
      <c r="Y72">
        <f t="shared" si="22"/>
        <v>118068018.96733405</v>
      </c>
      <c r="Z72">
        <f t="shared" si="46"/>
        <v>1778301624.9018679</v>
      </c>
      <c r="AA72">
        <f t="shared" si="47"/>
        <v>250964302.59083584</v>
      </c>
    </row>
    <row r="73" spans="1:27" x14ac:dyDescent="0.25">
      <c r="A73" s="1">
        <v>36</v>
      </c>
      <c r="B73" s="17">
        <f t="shared" si="25"/>
        <v>4.5</v>
      </c>
      <c r="C73">
        <f t="shared" si="26"/>
        <v>2608.9695000000002</v>
      </c>
      <c r="D73">
        <f t="shared" si="27"/>
        <v>0</v>
      </c>
      <c r="E73">
        <f t="shared" si="28"/>
        <v>0</v>
      </c>
      <c r="F73">
        <f t="shared" si="29"/>
        <v>0</v>
      </c>
      <c r="G73">
        <f t="shared" si="30"/>
        <v>248076.38362500002</v>
      </c>
      <c r="H73">
        <f t="shared" si="31"/>
        <v>1489617.84375</v>
      </c>
      <c r="I73">
        <f t="shared" si="32"/>
        <v>1122213.9076875001</v>
      </c>
      <c r="J73">
        <f t="shared" si="33"/>
        <v>197824414.84063748</v>
      </c>
      <c r="K73">
        <f t="shared" si="34"/>
        <v>1655531581.4146471</v>
      </c>
      <c r="L73">
        <f t="shared" si="35"/>
        <v>119428693.85192308</v>
      </c>
      <c r="M73">
        <f t="shared" si="44"/>
        <v>1853355996.2552845</v>
      </c>
      <c r="N73">
        <f t="shared" si="45"/>
        <v>253982635.58744711</v>
      </c>
      <c r="O73" s="29"/>
      <c r="P73"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245250</v>
      </c>
      <c r="U73">
        <f t="shared" si="40"/>
        <v>1471500</v>
      </c>
      <c r="V73">
        <f t="shared" si="41"/>
        <v>1103625</v>
      </c>
      <c r="W73">
        <f t="shared" si="42"/>
        <v>195418326.69322711</v>
      </c>
      <c r="X73">
        <f t="shared" si="43"/>
        <v>1628108535.3003161</v>
      </c>
      <c r="Y73">
        <f t="shared" si="22"/>
        <v>118068018.96733405</v>
      </c>
      <c r="Z73">
        <f t="shared" si="46"/>
        <v>1823526861.9935431</v>
      </c>
      <c r="AA73">
        <f t="shared" si="47"/>
        <v>250964302.59083584</v>
      </c>
    </row>
    <row r="74" spans="1:27" x14ac:dyDescent="0.25">
      <c r="A74" s="1">
        <v>37</v>
      </c>
      <c r="B74" s="17">
        <f t="shared" si="25"/>
        <v>4.625</v>
      </c>
      <c r="C74">
        <f t="shared" si="26"/>
        <v>2681.4408750000007</v>
      </c>
      <c r="D74">
        <f t="shared" si="27"/>
        <v>0</v>
      </c>
      <c r="E74">
        <f t="shared" si="28"/>
        <v>0</v>
      </c>
      <c r="F74">
        <f t="shared" si="29"/>
        <v>0</v>
      </c>
      <c r="G74">
        <f t="shared" si="30"/>
        <v>248003.91225000002</v>
      </c>
      <c r="H74">
        <f t="shared" si="31"/>
        <v>1489617.84375</v>
      </c>
      <c r="I74">
        <f t="shared" si="32"/>
        <v>1153218.9261796875</v>
      </c>
      <c r="J74">
        <f t="shared" si="33"/>
        <v>197824414.84063748</v>
      </c>
      <c r="K74">
        <f t="shared" si="34"/>
        <v>1701271334.722405</v>
      </c>
      <c r="L74">
        <f t="shared" si="35"/>
        <v>119393804.75231823</v>
      </c>
      <c r="M74">
        <f t="shared" si="44"/>
        <v>1899095749.5630424</v>
      </c>
      <c r="N74">
        <f t="shared" si="45"/>
        <v>253955767.0737105</v>
      </c>
      <c r="O74" s="29"/>
      <c r="P74"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245250</v>
      </c>
      <c r="U74">
        <f t="shared" si="40"/>
        <v>1471500</v>
      </c>
      <c r="V74">
        <f t="shared" si="41"/>
        <v>1134281.25</v>
      </c>
      <c r="W74">
        <f t="shared" si="42"/>
        <v>195418326.69322711</v>
      </c>
      <c r="X74">
        <f t="shared" si="43"/>
        <v>1673333772.3919914</v>
      </c>
      <c r="Y74">
        <f t="shared" si="22"/>
        <v>118068018.96733405</v>
      </c>
      <c r="Z74">
        <f t="shared" si="46"/>
        <v>1868752099.0852184</v>
      </c>
      <c r="AA74">
        <f t="shared" si="47"/>
        <v>250964302.59083584</v>
      </c>
    </row>
    <row r="75" spans="1:27" x14ac:dyDescent="0.25">
      <c r="A75" s="1">
        <v>38</v>
      </c>
      <c r="B75" s="17">
        <f t="shared" si="25"/>
        <v>4.75</v>
      </c>
      <c r="C75">
        <f t="shared" si="26"/>
        <v>2753.9122500000003</v>
      </c>
      <c r="D75">
        <f t="shared" si="27"/>
        <v>0</v>
      </c>
      <c r="E75">
        <f t="shared" si="28"/>
        <v>0</v>
      </c>
      <c r="F75">
        <f t="shared" si="29"/>
        <v>0</v>
      </c>
      <c r="G75">
        <f t="shared" si="30"/>
        <v>247931.44087500003</v>
      </c>
      <c r="H75">
        <f t="shared" si="31"/>
        <v>1489617.84375</v>
      </c>
      <c r="I75">
        <f t="shared" si="32"/>
        <v>1184214.8857500001</v>
      </c>
      <c r="J75">
        <f t="shared" si="33"/>
        <v>197824414.84063748</v>
      </c>
      <c r="K75">
        <f t="shared" si="34"/>
        <v>1746997723.9726031</v>
      </c>
      <c r="L75">
        <f t="shared" si="35"/>
        <v>119358915.65271339</v>
      </c>
      <c r="M75">
        <f t="shared" si="44"/>
        <v>1944822138.8132405</v>
      </c>
      <c r="N75">
        <f t="shared" si="45"/>
        <v>253928901.75532162</v>
      </c>
      <c r="O75" s="29"/>
      <c r="P75"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245250</v>
      </c>
      <c r="U75">
        <f t="shared" si="40"/>
        <v>1471500</v>
      </c>
      <c r="V75">
        <f t="shared" si="41"/>
        <v>1164937.5</v>
      </c>
      <c r="W75">
        <f t="shared" si="42"/>
        <v>195418326.69322711</v>
      </c>
      <c r="X75">
        <f t="shared" si="43"/>
        <v>1718559009.4836669</v>
      </c>
      <c r="Y75">
        <f t="shared" si="22"/>
        <v>118068018.96733405</v>
      </c>
      <c r="Z75">
        <f t="shared" si="46"/>
        <v>1913977336.1768939</v>
      </c>
      <c r="AA75">
        <f t="shared" si="47"/>
        <v>250964302.59083584</v>
      </c>
    </row>
    <row r="76" spans="1:27" x14ac:dyDescent="0.25">
      <c r="A76" s="1">
        <v>39</v>
      </c>
      <c r="B76" s="17">
        <f t="shared" si="25"/>
        <v>4.875</v>
      </c>
      <c r="C76">
        <f t="shared" si="26"/>
        <v>2826.3836250000004</v>
      </c>
      <c r="D76">
        <f t="shared" si="27"/>
        <v>0</v>
      </c>
      <c r="E76">
        <f t="shared" si="28"/>
        <v>0</v>
      </c>
      <c r="F76">
        <f t="shared" si="29"/>
        <v>0</v>
      </c>
      <c r="G76">
        <f t="shared" si="30"/>
        <v>247858.96950000004</v>
      </c>
      <c r="H76">
        <f t="shared" si="31"/>
        <v>1489617.84375</v>
      </c>
      <c r="I76">
        <f t="shared" si="32"/>
        <v>1215201.7863984376</v>
      </c>
      <c r="J76">
        <f t="shared" si="33"/>
        <v>197824414.84063748</v>
      </c>
      <c r="K76">
        <f t="shared" si="34"/>
        <v>1792710749.1652398</v>
      </c>
      <c r="L76">
        <f t="shared" si="35"/>
        <v>119324026.55310854</v>
      </c>
      <c r="M76">
        <f t="shared" si="44"/>
        <v>1990535164.0058773</v>
      </c>
      <c r="N76">
        <f t="shared" si="45"/>
        <v>253902039.63394207</v>
      </c>
      <c r="O76" s="29"/>
      <c r="P76"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245250</v>
      </c>
      <c r="U76">
        <f t="shared" si="40"/>
        <v>1471500</v>
      </c>
      <c r="V76">
        <f t="shared" si="41"/>
        <v>1195593.75</v>
      </c>
      <c r="W76">
        <f t="shared" si="42"/>
        <v>195418326.69322711</v>
      </c>
      <c r="X76">
        <f t="shared" si="43"/>
        <v>1763784246.5753424</v>
      </c>
      <c r="Y76">
        <f t="shared" si="22"/>
        <v>118068018.96733405</v>
      </c>
      <c r="Z76">
        <f t="shared" si="46"/>
        <v>1959202573.2685695</v>
      </c>
      <c r="AA76">
        <f t="shared" si="47"/>
        <v>250964302.59083584</v>
      </c>
    </row>
    <row r="77" spans="1:27" x14ac:dyDescent="0.25">
      <c r="A77" s="1">
        <v>40</v>
      </c>
      <c r="B77" s="17">
        <f t="shared" si="25"/>
        <v>5</v>
      </c>
      <c r="C77">
        <f t="shared" si="26"/>
        <v>2898.855</v>
      </c>
      <c r="D77">
        <f t="shared" si="27"/>
        <v>0</v>
      </c>
      <c r="E77">
        <f t="shared" si="28"/>
        <v>0</v>
      </c>
      <c r="F77">
        <f t="shared" si="29"/>
        <v>0</v>
      </c>
      <c r="G77">
        <f t="shared" si="30"/>
        <v>247786.49812500001</v>
      </c>
      <c r="H77">
        <f t="shared" si="31"/>
        <v>1489617.84375</v>
      </c>
      <c r="I77">
        <f t="shared" si="32"/>
        <v>1246179.628125</v>
      </c>
      <c r="J77">
        <f t="shared" si="33"/>
        <v>197824414.84063748</v>
      </c>
      <c r="K77">
        <f t="shared" si="34"/>
        <v>1838410410.3003163</v>
      </c>
      <c r="L77">
        <f t="shared" si="35"/>
        <v>119289137.4535037</v>
      </c>
      <c r="M77">
        <f t="shared" si="44"/>
        <v>2036234825.1409538</v>
      </c>
      <c r="N77">
        <f t="shared" si="45"/>
        <v>253875180.71123445</v>
      </c>
      <c r="O77" s="29"/>
      <c r="P77"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245250</v>
      </c>
      <c r="U77">
        <f t="shared" si="40"/>
        <v>1471500</v>
      </c>
      <c r="V77">
        <f t="shared" si="41"/>
        <v>1226250</v>
      </c>
      <c r="W77">
        <f t="shared" si="42"/>
        <v>195418326.69322711</v>
      </c>
      <c r="X77">
        <f t="shared" si="43"/>
        <v>1809009483.6670177</v>
      </c>
      <c r="Y77">
        <f t="shared" si="22"/>
        <v>118068018.96733405</v>
      </c>
      <c r="Z77">
        <f t="shared" si="46"/>
        <v>2004427810.3602448</v>
      </c>
      <c r="AA77">
        <f t="shared" si="47"/>
        <v>250964302.59083584</v>
      </c>
    </row>
    <row r="78" spans="1:27" x14ac:dyDescent="0.25">
      <c r="A78" s="1">
        <v>41</v>
      </c>
      <c r="B78" s="17">
        <f t="shared" si="25"/>
        <v>5.125</v>
      </c>
      <c r="C78">
        <f t="shared" si="26"/>
        <v>2971.3263750000001</v>
      </c>
      <c r="D78">
        <f t="shared" si="27"/>
        <v>0</v>
      </c>
      <c r="E78">
        <f t="shared" si="28"/>
        <v>0</v>
      </c>
      <c r="F78">
        <f t="shared" si="29"/>
        <v>0</v>
      </c>
      <c r="G78">
        <f t="shared" si="30"/>
        <v>247714.02675000002</v>
      </c>
      <c r="H78">
        <f t="shared" si="31"/>
        <v>1489617.84375</v>
      </c>
      <c r="I78">
        <f t="shared" si="32"/>
        <v>1277148.4109296876</v>
      </c>
      <c r="J78">
        <f t="shared" si="33"/>
        <v>197824414.84063748</v>
      </c>
      <c r="K78">
        <f t="shared" si="34"/>
        <v>1884096707.3778319</v>
      </c>
      <c r="L78">
        <f t="shared" si="35"/>
        <v>119254248.35389885</v>
      </c>
      <c r="M78">
        <f t="shared" si="44"/>
        <v>2081921122.2184694</v>
      </c>
      <c r="N78">
        <f t="shared" si="45"/>
        <v>253848324.98886228</v>
      </c>
      <c r="O78" s="29"/>
      <c r="P78"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245250</v>
      </c>
      <c r="U78">
        <f t="shared" si="40"/>
        <v>1471500</v>
      </c>
      <c r="V78">
        <f t="shared" si="41"/>
        <v>1256906.25</v>
      </c>
      <c r="W78">
        <f t="shared" si="42"/>
        <v>195418326.69322711</v>
      </c>
      <c r="X78">
        <f t="shared" si="43"/>
        <v>1854234720.7586932</v>
      </c>
      <c r="Y78">
        <f t="shared" si="22"/>
        <v>118068018.96733405</v>
      </c>
      <c r="Z78">
        <f t="shared" si="46"/>
        <v>2049653047.4519203</v>
      </c>
      <c r="AA78">
        <f t="shared" si="47"/>
        <v>250964302.59083584</v>
      </c>
    </row>
    <row r="79" spans="1:27" x14ac:dyDescent="0.25">
      <c r="A79" s="1">
        <v>42</v>
      </c>
      <c r="B79" s="17">
        <f t="shared" si="25"/>
        <v>5.25</v>
      </c>
      <c r="C79">
        <f t="shared" si="26"/>
        <v>3043.7977500000006</v>
      </c>
      <c r="D79">
        <f t="shared" si="27"/>
        <v>0</v>
      </c>
      <c r="E79">
        <f t="shared" si="28"/>
        <v>0</v>
      </c>
      <c r="F79">
        <f t="shared" si="29"/>
        <v>0</v>
      </c>
      <c r="G79">
        <f t="shared" si="30"/>
        <v>247641.55537500003</v>
      </c>
      <c r="H79">
        <f t="shared" si="31"/>
        <v>1489617.84375</v>
      </c>
      <c r="I79">
        <f t="shared" si="32"/>
        <v>1308108.1348125001</v>
      </c>
      <c r="J79">
        <f t="shared" si="33"/>
        <v>197824414.84063748</v>
      </c>
      <c r="K79">
        <f t="shared" si="34"/>
        <v>1929769640.3977873</v>
      </c>
      <c r="L79">
        <f t="shared" si="35"/>
        <v>119219359.25429401</v>
      </c>
      <c r="M79">
        <f t="shared" si="44"/>
        <v>2127594055.2384248</v>
      </c>
      <c r="N79">
        <f t="shared" si="45"/>
        <v>253821472.46849</v>
      </c>
      <c r="O79" s="29"/>
      <c r="P79"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245250</v>
      </c>
      <c r="U79">
        <f t="shared" si="40"/>
        <v>1471500</v>
      </c>
      <c r="V79">
        <f t="shared" si="41"/>
        <v>1287562.5</v>
      </c>
      <c r="W79">
        <f t="shared" si="42"/>
        <v>195418326.69322711</v>
      </c>
      <c r="X79">
        <f t="shared" si="43"/>
        <v>1899459957.8503687</v>
      </c>
      <c r="Y79">
        <f t="shared" si="22"/>
        <v>118068018.96733405</v>
      </c>
      <c r="Z79">
        <f t="shared" si="46"/>
        <v>2094878284.5435958</v>
      </c>
      <c r="AA79">
        <f t="shared" si="47"/>
        <v>250964302.59083584</v>
      </c>
    </row>
    <row r="80" spans="1:27" x14ac:dyDescent="0.25">
      <c r="A80" s="1">
        <v>43</v>
      </c>
      <c r="B80" s="17">
        <f t="shared" si="25"/>
        <v>5.375</v>
      </c>
      <c r="C80">
        <f t="shared" si="26"/>
        <v>3116.2691250000003</v>
      </c>
      <c r="D80">
        <f t="shared" si="27"/>
        <v>0</v>
      </c>
      <c r="E80">
        <f t="shared" si="28"/>
        <v>0</v>
      </c>
      <c r="F80">
        <f t="shared" si="29"/>
        <v>0</v>
      </c>
      <c r="G80">
        <f t="shared" si="30"/>
        <v>247569.08400000003</v>
      </c>
      <c r="H80">
        <f t="shared" si="31"/>
        <v>1489617.84375</v>
      </c>
      <c r="I80">
        <f t="shared" si="32"/>
        <v>1339058.7997734377</v>
      </c>
      <c r="J80">
        <f t="shared" si="33"/>
        <v>197824414.84063748</v>
      </c>
      <c r="K80">
        <f t="shared" si="34"/>
        <v>1975429209.360182</v>
      </c>
      <c r="L80">
        <f t="shared" si="35"/>
        <v>119184470.15468916</v>
      </c>
      <c r="M80">
        <f t="shared" si="44"/>
        <v>2173253624.2008195</v>
      </c>
      <c r="N80">
        <f t="shared" si="45"/>
        <v>253794623.15178305</v>
      </c>
      <c r="O80" s="29"/>
      <c r="P80"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245250</v>
      </c>
      <c r="U80">
        <f t="shared" si="40"/>
        <v>1471500</v>
      </c>
      <c r="V80">
        <f t="shared" si="41"/>
        <v>1318218.75</v>
      </c>
      <c r="W80">
        <f t="shared" si="42"/>
        <v>195418326.69322711</v>
      </c>
      <c r="X80">
        <f t="shared" si="43"/>
        <v>1944685194.942044</v>
      </c>
      <c r="Y80">
        <f t="shared" si="22"/>
        <v>118068018.96733405</v>
      </c>
      <c r="Z80">
        <f t="shared" si="46"/>
        <v>2140103521.6352711</v>
      </c>
      <c r="AA80">
        <f t="shared" si="47"/>
        <v>250964302.59083584</v>
      </c>
    </row>
    <row r="81" spans="1:27" x14ac:dyDescent="0.25">
      <c r="A81" s="1">
        <v>44</v>
      </c>
      <c r="B81" s="17">
        <f t="shared" si="25"/>
        <v>5.5</v>
      </c>
      <c r="C81">
        <f t="shared" si="26"/>
        <v>3188.7405000000003</v>
      </c>
      <c r="D81">
        <f t="shared" si="27"/>
        <v>0</v>
      </c>
      <c r="E81">
        <f t="shared" si="28"/>
        <v>0</v>
      </c>
      <c r="F81">
        <f t="shared" si="29"/>
        <v>0</v>
      </c>
      <c r="G81">
        <f t="shared" si="30"/>
        <v>247496.61262500001</v>
      </c>
      <c r="H81">
        <f t="shared" si="31"/>
        <v>1489617.84375</v>
      </c>
      <c r="I81">
        <f t="shared" si="32"/>
        <v>1370000.4058125003</v>
      </c>
      <c r="J81">
        <f t="shared" si="33"/>
        <v>197824414.84063748</v>
      </c>
      <c r="K81">
        <f t="shared" si="34"/>
        <v>2021075414.2650163</v>
      </c>
      <c r="L81">
        <f t="shared" si="35"/>
        <v>119149581.05508432</v>
      </c>
      <c r="M81">
        <f t="shared" si="44"/>
        <v>2218899829.1056538</v>
      </c>
      <c r="N81">
        <f t="shared" si="45"/>
        <v>253767777.04040784</v>
      </c>
      <c r="O81" s="29"/>
      <c r="P81"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245250</v>
      </c>
      <c r="U81">
        <f t="shared" si="40"/>
        <v>1471500</v>
      </c>
      <c r="V81">
        <f t="shared" si="41"/>
        <v>1348875</v>
      </c>
      <c r="W81">
        <f t="shared" si="42"/>
        <v>195418326.69322711</v>
      </c>
      <c r="X81">
        <f t="shared" si="43"/>
        <v>1989910432.0337195</v>
      </c>
      <c r="Y81">
        <f t="shared" si="22"/>
        <v>118068018.96733405</v>
      </c>
      <c r="Z81">
        <f t="shared" si="46"/>
        <v>2185328758.7269468</v>
      </c>
      <c r="AA81">
        <f t="shared" si="47"/>
        <v>250964302.59083584</v>
      </c>
    </row>
    <row r="82" spans="1:27" x14ac:dyDescent="0.25">
      <c r="A82" s="1">
        <v>45</v>
      </c>
      <c r="B82" s="17">
        <f t="shared" si="25"/>
        <v>5.625</v>
      </c>
      <c r="C82">
        <f t="shared" si="26"/>
        <v>3261.211875</v>
      </c>
      <c r="D82">
        <f t="shared" si="27"/>
        <v>0</v>
      </c>
      <c r="E82">
        <f t="shared" si="28"/>
        <v>0</v>
      </c>
      <c r="F82">
        <f t="shared" si="29"/>
        <v>0</v>
      </c>
      <c r="G82">
        <f t="shared" si="30"/>
        <v>247424.14125000002</v>
      </c>
      <c r="H82">
        <f t="shared" si="31"/>
        <v>1489617.84375</v>
      </c>
      <c r="I82">
        <f t="shared" si="32"/>
        <v>1400932.9529296877</v>
      </c>
      <c r="J82">
        <f t="shared" si="33"/>
        <v>197824414.84063748</v>
      </c>
      <c r="K82">
        <f t="shared" si="34"/>
        <v>2066708255.1122894</v>
      </c>
      <c r="L82">
        <f t="shared" si="35"/>
        <v>119114691.95547947</v>
      </c>
      <c r="M82">
        <f t="shared" si="44"/>
        <v>2264532669.9529271</v>
      </c>
      <c r="N82">
        <f t="shared" si="45"/>
        <v>253740934.13603169</v>
      </c>
      <c r="O82" s="29"/>
      <c r="P82"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245250</v>
      </c>
      <c r="U82">
        <f t="shared" si="40"/>
        <v>1471500</v>
      </c>
      <c r="V82">
        <f t="shared" si="41"/>
        <v>1379531.25</v>
      </c>
      <c r="W82">
        <f t="shared" si="42"/>
        <v>195418326.69322711</v>
      </c>
      <c r="X82">
        <f t="shared" si="43"/>
        <v>2035135669.1253951</v>
      </c>
      <c r="Y82">
        <f t="shared" si="22"/>
        <v>118068018.96733405</v>
      </c>
      <c r="Z82">
        <f t="shared" si="46"/>
        <v>2230553995.8186221</v>
      </c>
      <c r="AA82">
        <f t="shared" si="47"/>
        <v>250964302.59083584</v>
      </c>
    </row>
    <row r="83" spans="1:27" x14ac:dyDescent="0.25">
      <c r="A83" s="1">
        <v>46</v>
      </c>
      <c r="B83" s="17">
        <f t="shared" si="25"/>
        <v>5.75</v>
      </c>
      <c r="C83">
        <f t="shared" si="26"/>
        <v>3333.68325</v>
      </c>
      <c r="D83">
        <f t="shared" si="27"/>
        <v>0</v>
      </c>
      <c r="E83">
        <f t="shared" si="28"/>
        <v>0</v>
      </c>
      <c r="F83">
        <f t="shared" si="29"/>
        <v>0</v>
      </c>
      <c r="G83">
        <f t="shared" si="30"/>
        <v>247351.66987500002</v>
      </c>
      <c r="H83">
        <f t="shared" si="31"/>
        <v>1489617.84375</v>
      </c>
      <c r="I83">
        <f t="shared" si="32"/>
        <v>1431856.4411250001</v>
      </c>
      <c r="J83">
        <f t="shared" si="33"/>
        <v>197824414.84063748</v>
      </c>
      <c r="K83">
        <f t="shared" si="34"/>
        <v>2112327731.9020021</v>
      </c>
      <c r="L83">
        <f t="shared" si="35"/>
        <v>119079802.85587463</v>
      </c>
      <c r="M83">
        <f t="shared" si="44"/>
        <v>2310152146.7426395</v>
      </c>
      <c r="N83">
        <f t="shared" si="45"/>
        <v>253714094.44032288</v>
      </c>
      <c r="O83" s="29"/>
      <c r="P83"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245250</v>
      </c>
      <c r="U83">
        <f t="shared" si="40"/>
        <v>1471500</v>
      </c>
      <c r="V83">
        <f t="shared" si="41"/>
        <v>1410187.5</v>
      </c>
      <c r="W83">
        <f t="shared" si="42"/>
        <v>195418326.69322711</v>
      </c>
      <c r="X83">
        <f t="shared" si="43"/>
        <v>2080360906.2170703</v>
      </c>
      <c r="Y83">
        <f t="shared" si="22"/>
        <v>118068018.96733405</v>
      </c>
      <c r="Z83">
        <f t="shared" si="46"/>
        <v>2275779232.9102974</v>
      </c>
      <c r="AA83">
        <f t="shared" si="47"/>
        <v>250964302.59083584</v>
      </c>
    </row>
    <row r="84" spans="1:27" x14ac:dyDescent="0.25">
      <c r="A84" s="1">
        <v>47</v>
      </c>
      <c r="B84" s="17">
        <f t="shared" si="25"/>
        <v>5.875</v>
      </c>
      <c r="C84">
        <f t="shared" si="26"/>
        <v>3406.1546250000006</v>
      </c>
      <c r="D84">
        <f t="shared" si="27"/>
        <v>0</v>
      </c>
      <c r="E84">
        <f t="shared" si="28"/>
        <v>0</v>
      </c>
      <c r="F84">
        <f t="shared" si="29"/>
        <v>0</v>
      </c>
      <c r="G84">
        <f t="shared" si="30"/>
        <v>247279.19850000003</v>
      </c>
      <c r="H84">
        <f t="shared" si="31"/>
        <v>1489617.84375</v>
      </c>
      <c r="I84">
        <f t="shared" si="32"/>
        <v>1462770.8703984376</v>
      </c>
      <c r="J84">
        <f t="shared" si="33"/>
        <v>197824414.84063748</v>
      </c>
      <c r="K84">
        <f t="shared" si="34"/>
        <v>2157933844.6341548</v>
      </c>
      <c r="L84">
        <f t="shared" si="35"/>
        <v>119044913.75626978</v>
      </c>
      <c r="M84">
        <f t="shared" si="44"/>
        <v>2355758259.4747925</v>
      </c>
      <c r="N84">
        <f t="shared" si="45"/>
        <v>253687257.95495069</v>
      </c>
      <c r="O84" s="29"/>
      <c r="P84">
        <v>0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245250</v>
      </c>
      <c r="U84">
        <f t="shared" si="40"/>
        <v>1471500</v>
      </c>
      <c r="V84">
        <f t="shared" si="41"/>
        <v>1440843.75</v>
      </c>
      <c r="W84">
        <f t="shared" si="42"/>
        <v>195418326.69322711</v>
      </c>
      <c r="X84">
        <f t="shared" si="43"/>
        <v>2125586143.3087459</v>
      </c>
      <c r="Y84">
        <f t="shared" si="22"/>
        <v>118068018.96733405</v>
      </c>
      <c r="Z84">
        <f t="shared" si="46"/>
        <v>2321004470.0019732</v>
      </c>
      <c r="AA84">
        <f t="shared" si="47"/>
        <v>250964302.59083584</v>
      </c>
    </row>
    <row r="85" spans="1:27" x14ac:dyDescent="0.25">
      <c r="A85" s="1">
        <v>48</v>
      </c>
      <c r="B85" s="17">
        <f t="shared" si="25"/>
        <v>6</v>
      </c>
      <c r="C85">
        <f t="shared" si="26"/>
        <v>3478.6260000000002</v>
      </c>
      <c r="D85">
        <f t="shared" si="27"/>
        <v>0</v>
      </c>
      <c r="E85">
        <f t="shared" si="28"/>
        <v>0</v>
      </c>
      <c r="F85">
        <f t="shared" si="29"/>
        <v>0</v>
      </c>
      <c r="G85">
        <f t="shared" si="30"/>
        <v>247206.72712500003</v>
      </c>
      <c r="H85">
        <f t="shared" si="31"/>
        <v>1489617.84375</v>
      </c>
      <c r="I85">
        <f t="shared" si="32"/>
        <v>1493676.2407500001</v>
      </c>
      <c r="J85">
        <f t="shared" si="33"/>
        <v>197824414.84063748</v>
      </c>
      <c r="K85">
        <f t="shared" si="34"/>
        <v>2203526593.3087463</v>
      </c>
      <c r="L85">
        <f t="shared" si="35"/>
        <v>119010024.65666492</v>
      </c>
      <c r="M85">
        <f t="shared" si="44"/>
        <v>2401351008.149384</v>
      </c>
      <c r="N85">
        <f t="shared" si="45"/>
        <v>253660424.68158525</v>
      </c>
      <c r="O85" s="29"/>
      <c r="P85"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245250</v>
      </c>
      <c r="U85">
        <f t="shared" si="40"/>
        <v>1471500</v>
      </c>
      <c r="V85">
        <f t="shared" si="41"/>
        <v>1471500</v>
      </c>
      <c r="W85">
        <f t="shared" si="42"/>
        <v>195418326.69322711</v>
      </c>
      <c r="X85">
        <f t="shared" si="43"/>
        <v>2170811380.4004211</v>
      </c>
      <c r="Y85">
        <f t="shared" si="22"/>
        <v>118068018.96733405</v>
      </c>
      <c r="Z85">
        <f t="shared" si="46"/>
        <v>2366229707.0936484</v>
      </c>
      <c r="AA85">
        <f t="shared" si="47"/>
        <v>250964302.59083584</v>
      </c>
    </row>
    <row r="86" spans="1:27" x14ac:dyDescent="0.25">
      <c r="A86" s="1">
        <v>49</v>
      </c>
      <c r="B86" s="17">
        <f t="shared" si="25"/>
        <v>6.125</v>
      </c>
      <c r="C86">
        <f t="shared" si="26"/>
        <v>3551.0973750000003</v>
      </c>
      <c r="D86">
        <f t="shared" si="27"/>
        <v>0</v>
      </c>
      <c r="E86">
        <f t="shared" si="28"/>
        <v>0</v>
      </c>
      <c r="F86">
        <f t="shared" si="29"/>
        <v>0</v>
      </c>
      <c r="G86">
        <f t="shared" si="30"/>
        <v>247134.25575000001</v>
      </c>
      <c r="H86">
        <f t="shared" si="31"/>
        <v>1489617.84375</v>
      </c>
      <c r="I86">
        <f t="shared" si="32"/>
        <v>1524572.5521796877</v>
      </c>
      <c r="J86">
        <f t="shared" si="33"/>
        <v>197824414.84063748</v>
      </c>
      <c r="K86">
        <f t="shared" si="34"/>
        <v>2249105977.925777</v>
      </c>
      <c r="L86">
        <f t="shared" si="35"/>
        <v>118975135.55706006</v>
      </c>
      <c r="M86">
        <f t="shared" si="44"/>
        <v>2446930392.7664146</v>
      </c>
      <c r="N86">
        <f t="shared" si="45"/>
        <v>253633594.62189788</v>
      </c>
      <c r="O86" s="29"/>
      <c r="P86">
        <v>0</v>
      </c>
      <c r="Q86">
        <f t="shared" si="36"/>
        <v>0</v>
      </c>
      <c r="R86">
        <f t="shared" si="37"/>
        <v>0</v>
      </c>
      <c r="S86">
        <f t="shared" si="38"/>
        <v>0</v>
      </c>
      <c r="T86">
        <f t="shared" si="39"/>
        <v>245250</v>
      </c>
      <c r="U86">
        <f t="shared" si="40"/>
        <v>1471500</v>
      </c>
      <c r="V86">
        <f t="shared" si="41"/>
        <v>1502156.25</v>
      </c>
      <c r="W86">
        <f t="shared" si="42"/>
        <v>195418326.69322711</v>
      </c>
      <c r="X86">
        <f t="shared" si="43"/>
        <v>2216036617.4920969</v>
      </c>
      <c r="Y86">
        <f t="shared" si="22"/>
        <v>118068018.96733405</v>
      </c>
      <c r="Z86">
        <f t="shared" si="46"/>
        <v>2411454944.1853242</v>
      </c>
      <c r="AA86">
        <f t="shared" si="47"/>
        <v>250964302.59083584</v>
      </c>
    </row>
    <row r="87" spans="1:27" x14ac:dyDescent="0.25">
      <c r="A87" s="1">
        <v>50</v>
      </c>
      <c r="B87" s="17">
        <f t="shared" si="25"/>
        <v>6.25</v>
      </c>
      <c r="C87">
        <f t="shared" si="26"/>
        <v>3623.5687500000004</v>
      </c>
      <c r="D87">
        <f t="shared" si="27"/>
        <v>0</v>
      </c>
      <c r="E87">
        <f t="shared" si="28"/>
        <v>0</v>
      </c>
      <c r="F87">
        <f t="shared" si="29"/>
        <v>0</v>
      </c>
      <c r="G87">
        <f t="shared" si="30"/>
        <v>247061.78437500002</v>
      </c>
      <c r="H87">
        <f t="shared" si="31"/>
        <v>1489617.84375</v>
      </c>
      <c r="I87">
        <f t="shared" si="32"/>
        <v>1555459.8046875002</v>
      </c>
      <c r="J87">
        <f t="shared" si="33"/>
        <v>197824414.84063748</v>
      </c>
      <c r="K87">
        <f t="shared" si="34"/>
        <v>2294671998.4852481</v>
      </c>
      <c r="L87">
        <f t="shared" si="35"/>
        <v>118940246.45745522</v>
      </c>
      <c r="M87">
        <f t="shared" si="44"/>
        <v>2492496413.3258858</v>
      </c>
      <c r="N87">
        <f t="shared" si="45"/>
        <v>253606767.77756059</v>
      </c>
      <c r="O87" s="29"/>
      <c r="P87"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245250</v>
      </c>
      <c r="U87">
        <f t="shared" si="40"/>
        <v>1471500</v>
      </c>
      <c r="V87">
        <f t="shared" si="41"/>
        <v>1532812.5</v>
      </c>
      <c r="W87">
        <f t="shared" si="42"/>
        <v>195418326.69322711</v>
      </c>
      <c r="X87">
        <f t="shared" si="43"/>
        <v>2261261854.5837722</v>
      </c>
      <c r="Y87">
        <f t="shared" si="22"/>
        <v>118068018.96733405</v>
      </c>
      <c r="Z87">
        <f t="shared" si="46"/>
        <v>2456680181.2769995</v>
      </c>
      <c r="AA87">
        <f t="shared" si="47"/>
        <v>250964302.59083584</v>
      </c>
    </row>
    <row r="88" spans="1:27" x14ac:dyDescent="0.25">
      <c r="A88" s="1">
        <v>51</v>
      </c>
      <c r="B88" s="17">
        <f t="shared" si="25"/>
        <v>6.375</v>
      </c>
      <c r="C88">
        <f t="shared" si="26"/>
        <v>3696.040125</v>
      </c>
      <c r="D88">
        <f t="shared" si="27"/>
        <v>0</v>
      </c>
      <c r="E88">
        <f t="shared" si="28"/>
        <v>0</v>
      </c>
      <c r="F88">
        <f t="shared" si="29"/>
        <v>0</v>
      </c>
      <c r="G88">
        <f t="shared" si="30"/>
        <v>246989.31300000002</v>
      </c>
      <c r="H88">
        <f t="shared" si="31"/>
        <v>1489617.84375</v>
      </c>
      <c r="I88">
        <f t="shared" si="32"/>
        <v>1586337.9982734376</v>
      </c>
      <c r="J88">
        <f t="shared" si="33"/>
        <v>197824414.84063748</v>
      </c>
      <c r="K88">
        <f t="shared" si="34"/>
        <v>2340224654.9871578</v>
      </c>
      <c r="L88">
        <f t="shared" si="35"/>
        <v>118905357.35785037</v>
      </c>
      <c r="M88">
        <f t="shared" si="44"/>
        <v>2538049069.8277955</v>
      </c>
      <c r="N88">
        <f t="shared" si="45"/>
        <v>253579944.15024656</v>
      </c>
      <c r="O88" s="29"/>
      <c r="P88"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245250</v>
      </c>
      <c r="U88">
        <f t="shared" si="40"/>
        <v>1471500</v>
      </c>
      <c r="V88">
        <f t="shared" si="41"/>
        <v>1563468.75</v>
      </c>
      <c r="W88">
        <f t="shared" si="42"/>
        <v>195418326.69322711</v>
      </c>
      <c r="X88">
        <f t="shared" si="43"/>
        <v>2306487091.6754475</v>
      </c>
      <c r="Y88">
        <f t="shared" si="22"/>
        <v>118068018.96733405</v>
      </c>
      <c r="Z88">
        <f t="shared" si="46"/>
        <v>2501905418.3686748</v>
      </c>
      <c r="AA88">
        <f t="shared" si="47"/>
        <v>250964302.59083584</v>
      </c>
    </row>
    <row r="89" spans="1:27" x14ac:dyDescent="0.25">
      <c r="A89" s="1">
        <v>52</v>
      </c>
      <c r="B89" s="17">
        <f t="shared" si="25"/>
        <v>6.5</v>
      </c>
      <c r="C89">
        <f t="shared" si="26"/>
        <v>3768.5115000000005</v>
      </c>
      <c r="D89">
        <f t="shared" si="27"/>
        <v>0</v>
      </c>
      <c r="E89">
        <f t="shared" si="28"/>
        <v>0</v>
      </c>
      <c r="F89">
        <f t="shared" si="29"/>
        <v>0</v>
      </c>
      <c r="G89">
        <f t="shared" si="30"/>
        <v>246916.84162500003</v>
      </c>
      <c r="H89">
        <f t="shared" si="31"/>
        <v>1489617.84375</v>
      </c>
      <c r="I89">
        <f t="shared" si="32"/>
        <v>1617207.1329375</v>
      </c>
      <c r="J89">
        <f t="shared" si="33"/>
        <v>197824414.84063748</v>
      </c>
      <c r="K89">
        <f t="shared" si="34"/>
        <v>2385763947.4315066</v>
      </c>
      <c r="L89">
        <f t="shared" si="35"/>
        <v>118870468.25824553</v>
      </c>
      <c r="M89">
        <f t="shared" si="44"/>
        <v>2583588362.2721443</v>
      </c>
      <c r="N89">
        <f t="shared" si="45"/>
        <v>253553123.74162978</v>
      </c>
      <c r="O89" s="29"/>
      <c r="P89"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245250</v>
      </c>
      <c r="U89">
        <f t="shared" si="40"/>
        <v>1471500</v>
      </c>
      <c r="V89">
        <f t="shared" si="41"/>
        <v>1594125</v>
      </c>
      <c r="W89">
        <f t="shared" si="42"/>
        <v>195418326.69322711</v>
      </c>
      <c r="X89">
        <f t="shared" si="43"/>
        <v>2351712328.7671232</v>
      </c>
      <c r="Y89">
        <f t="shared" si="22"/>
        <v>118068018.96733405</v>
      </c>
      <c r="Z89">
        <f t="shared" si="46"/>
        <v>2547130655.4603505</v>
      </c>
      <c r="AA89">
        <f t="shared" si="47"/>
        <v>250964302.59083584</v>
      </c>
    </row>
    <row r="90" spans="1:27" x14ac:dyDescent="0.25">
      <c r="A90" s="1">
        <v>53</v>
      </c>
      <c r="B90" s="17">
        <f t="shared" si="25"/>
        <v>6.625</v>
      </c>
      <c r="C90">
        <f t="shared" si="26"/>
        <v>3840.9828750000006</v>
      </c>
      <c r="D90">
        <f t="shared" si="27"/>
        <v>0</v>
      </c>
      <c r="E90">
        <f t="shared" si="28"/>
        <v>0</v>
      </c>
      <c r="F90">
        <f t="shared" si="29"/>
        <v>0</v>
      </c>
      <c r="G90">
        <f t="shared" si="30"/>
        <v>246844.37025000004</v>
      </c>
      <c r="H90">
        <f t="shared" si="31"/>
        <v>1489617.84375</v>
      </c>
      <c r="I90">
        <f t="shared" si="32"/>
        <v>1648067.2086796877</v>
      </c>
      <c r="J90">
        <f t="shared" si="33"/>
        <v>197824414.84063748</v>
      </c>
      <c r="K90">
        <f t="shared" si="34"/>
        <v>2431289875.8182955</v>
      </c>
      <c r="L90">
        <f t="shared" si="35"/>
        <v>118835579.1586407</v>
      </c>
      <c r="M90">
        <f t="shared" si="44"/>
        <v>2629114290.6589332</v>
      </c>
      <c r="N90">
        <f t="shared" si="45"/>
        <v>253526306.55338526</v>
      </c>
      <c r="O90" s="29"/>
      <c r="P90"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245250</v>
      </c>
      <c r="U90">
        <f t="shared" si="40"/>
        <v>1471500</v>
      </c>
      <c r="V90">
        <f t="shared" si="41"/>
        <v>1624781.25</v>
      </c>
      <c r="W90">
        <f t="shared" si="42"/>
        <v>195418326.69322711</v>
      </c>
      <c r="X90">
        <f t="shared" si="43"/>
        <v>2396937565.858799</v>
      </c>
      <c r="Y90">
        <f t="shared" si="22"/>
        <v>118068018.96733405</v>
      </c>
      <c r="Z90">
        <f t="shared" si="46"/>
        <v>2592355892.5520263</v>
      </c>
      <c r="AA90">
        <f t="shared" si="47"/>
        <v>250964302.59083584</v>
      </c>
    </row>
    <row r="91" spans="1:27" x14ac:dyDescent="0.25">
      <c r="A91" s="1">
        <v>54</v>
      </c>
      <c r="B91" s="17">
        <f t="shared" si="25"/>
        <v>6.75</v>
      </c>
      <c r="C91">
        <f t="shared" si="26"/>
        <v>3913.4542500000002</v>
      </c>
      <c r="D91">
        <f t="shared" si="27"/>
        <v>0</v>
      </c>
      <c r="E91">
        <f t="shared" si="28"/>
        <v>0</v>
      </c>
      <c r="F91">
        <f t="shared" si="29"/>
        <v>0</v>
      </c>
      <c r="G91">
        <f t="shared" si="30"/>
        <v>246771.89887500001</v>
      </c>
      <c r="H91">
        <f t="shared" si="31"/>
        <v>1489617.84375</v>
      </c>
      <c r="I91">
        <f t="shared" si="32"/>
        <v>1678918.2255000002</v>
      </c>
      <c r="J91">
        <f t="shared" si="33"/>
        <v>197824414.84063748</v>
      </c>
      <c r="K91">
        <f t="shared" si="34"/>
        <v>2476802440.1475239</v>
      </c>
      <c r="L91">
        <f t="shared" si="35"/>
        <v>118800690.05903584</v>
      </c>
      <c r="M91">
        <f t="shared" si="44"/>
        <v>2674626854.9881616</v>
      </c>
      <c r="N91">
        <f t="shared" si="45"/>
        <v>253499492.58718896</v>
      </c>
      <c r="O91" s="29"/>
      <c r="P91"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245250</v>
      </c>
      <c r="U91">
        <f t="shared" si="40"/>
        <v>1471500</v>
      </c>
      <c r="V91">
        <f t="shared" si="41"/>
        <v>1655437.5</v>
      </c>
      <c r="W91">
        <f t="shared" si="42"/>
        <v>195418326.69322711</v>
      </c>
      <c r="X91">
        <f t="shared" si="43"/>
        <v>2442162802.9504743</v>
      </c>
      <c r="Y91">
        <f t="shared" si="22"/>
        <v>118068018.96733405</v>
      </c>
      <c r="Z91">
        <f t="shared" si="46"/>
        <v>2637581129.6437016</v>
      </c>
      <c r="AA91">
        <f t="shared" si="47"/>
        <v>250964302.59083584</v>
      </c>
    </row>
    <row r="92" spans="1:27" x14ac:dyDescent="0.25">
      <c r="A92" s="1">
        <v>55</v>
      </c>
      <c r="B92" s="17">
        <f t="shared" si="25"/>
        <v>6.875</v>
      </c>
      <c r="C92">
        <f t="shared" si="26"/>
        <v>3985.9256250000003</v>
      </c>
      <c r="D92">
        <f t="shared" si="27"/>
        <v>0</v>
      </c>
      <c r="E92">
        <f t="shared" si="28"/>
        <v>0</v>
      </c>
      <c r="F92">
        <f t="shared" si="29"/>
        <v>0</v>
      </c>
      <c r="G92">
        <f t="shared" si="30"/>
        <v>246699.42750000002</v>
      </c>
      <c r="H92">
        <f t="shared" si="31"/>
        <v>1489617.84375</v>
      </c>
      <c r="I92">
        <f t="shared" si="32"/>
        <v>1709760.1833984377</v>
      </c>
      <c r="J92">
        <f t="shared" si="33"/>
        <v>197824414.84063748</v>
      </c>
      <c r="K92">
        <f t="shared" si="34"/>
        <v>2522301640.4191918</v>
      </c>
      <c r="L92">
        <f t="shared" si="35"/>
        <v>118765800.95943098</v>
      </c>
      <c r="M92">
        <f t="shared" si="44"/>
        <v>2720126055.2598295</v>
      </c>
      <c r="N92">
        <f t="shared" si="45"/>
        <v>253472681.84471786</v>
      </c>
      <c r="O92" s="29"/>
      <c r="P92"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245250</v>
      </c>
      <c r="U92">
        <f t="shared" si="40"/>
        <v>1471500</v>
      </c>
      <c r="V92">
        <f t="shared" si="41"/>
        <v>1686093.75</v>
      </c>
      <c r="W92">
        <f t="shared" si="42"/>
        <v>195418326.69322711</v>
      </c>
      <c r="X92">
        <f t="shared" si="43"/>
        <v>2487388040.04215</v>
      </c>
      <c r="Y92">
        <f t="shared" si="22"/>
        <v>118068018.96733405</v>
      </c>
      <c r="Z92">
        <f t="shared" si="46"/>
        <v>2682806366.7353773</v>
      </c>
      <c r="AA92">
        <f t="shared" si="47"/>
        <v>250964302.59083584</v>
      </c>
    </row>
    <row r="93" spans="1:27" x14ac:dyDescent="0.25">
      <c r="A93" s="1">
        <v>56</v>
      </c>
      <c r="B93" s="17">
        <f t="shared" si="25"/>
        <v>7</v>
      </c>
      <c r="C93">
        <f t="shared" si="26"/>
        <v>4058.3969999999999</v>
      </c>
      <c r="D93">
        <f t="shared" si="27"/>
        <v>0</v>
      </c>
      <c r="E93">
        <f t="shared" si="28"/>
        <v>0</v>
      </c>
      <c r="F93">
        <f t="shared" si="29"/>
        <v>0</v>
      </c>
      <c r="G93">
        <f t="shared" si="30"/>
        <v>246626.95612500003</v>
      </c>
      <c r="H93">
        <f t="shared" si="31"/>
        <v>1489617.84375</v>
      </c>
      <c r="I93">
        <f t="shared" si="32"/>
        <v>1740593.0823750002</v>
      </c>
      <c r="J93">
        <f t="shared" si="33"/>
        <v>197824414.84063748</v>
      </c>
      <c r="K93">
        <f t="shared" si="34"/>
        <v>2567787476.6332984</v>
      </c>
      <c r="L93">
        <f t="shared" si="35"/>
        <v>118730911.85982613</v>
      </c>
      <c r="M93">
        <f t="shared" si="44"/>
        <v>2765611891.4739361</v>
      </c>
      <c r="N93">
        <f t="shared" si="45"/>
        <v>253445874.32764983</v>
      </c>
      <c r="O93" s="29"/>
      <c r="P93"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245250</v>
      </c>
      <c r="U93">
        <f t="shared" si="40"/>
        <v>1471500</v>
      </c>
      <c r="V93">
        <f t="shared" si="41"/>
        <v>1716750</v>
      </c>
      <c r="W93">
        <f t="shared" si="42"/>
        <v>195418326.69322711</v>
      </c>
      <c r="X93">
        <f t="shared" si="43"/>
        <v>2532613277.1338253</v>
      </c>
      <c r="Y93">
        <f t="shared" si="22"/>
        <v>118068018.96733405</v>
      </c>
      <c r="Z93">
        <f t="shared" si="46"/>
        <v>2728031603.8270526</v>
      </c>
      <c r="AA93">
        <f t="shared" si="47"/>
        <v>250964302.59083584</v>
      </c>
    </row>
    <row r="94" spans="1:27" x14ac:dyDescent="0.25">
      <c r="A94" s="1">
        <v>57</v>
      </c>
      <c r="B94" s="17">
        <f t="shared" si="25"/>
        <v>7.125</v>
      </c>
      <c r="C94">
        <f t="shared" si="26"/>
        <v>4130.8683750000009</v>
      </c>
      <c r="D94">
        <f t="shared" si="27"/>
        <v>0</v>
      </c>
      <c r="E94">
        <f t="shared" si="28"/>
        <v>0</v>
      </c>
      <c r="F94">
        <f t="shared" si="29"/>
        <v>0</v>
      </c>
      <c r="G94">
        <f t="shared" si="30"/>
        <v>246554.48475000003</v>
      </c>
      <c r="H94">
        <f t="shared" si="31"/>
        <v>1489617.84375</v>
      </c>
      <c r="I94">
        <f t="shared" si="32"/>
        <v>1771416.9224296876</v>
      </c>
      <c r="J94">
        <f t="shared" si="33"/>
        <v>197824414.84063748</v>
      </c>
      <c r="K94">
        <f t="shared" si="34"/>
        <v>2613259948.789845</v>
      </c>
      <c r="L94">
        <f t="shared" si="35"/>
        <v>118696022.76022129</v>
      </c>
      <c r="M94">
        <f t="shared" si="44"/>
        <v>2811084363.6304827</v>
      </c>
      <c r="N94">
        <f t="shared" si="45"/>
        <v>253419070.03766376</v>
      </c>
      <c r="O94" s="29"/>
      <c r="P94"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245250</v>
      </c>
      <c r="U94">
        <f t="shared" si="40"/>
        <v>1471500</v>
      </c>
      <c r="V94">
        <f t="shared" si="41"/>
        <v>1747406.25</v>
      </c>
      <c r="W94">
        <f t="shared" si="42"/>
        <v>195418326.69322711</v>
      </c>
      <c r="X94">
        <f t="shared" si="43"/>
        <v>2577838514.2255006</v>
      </c>
      <c r="Y94">
        <f t="shared" si="22"/>
        <v>118068018.96733405</v>
      </c>
      <c r="Z94">
        <f t="shared" si="46"/>
        <v>2773256840.9187279</v>
      </c>
      <c r="AA94">
        <f t="shared" si="47"/>
        <v>250964302.59083584</v>
      </c>
    </row>
    <row r="95" spans="1:27" x14ac:dyDescent="0.25">
      <c r="A95" s="1">
        <v>58</v>
      </c>
      <c r="B95" s="17">
        <f t="shared" si="25"/>
        <v>7.25</v>
      </c>
      <c r="C95">
        <f t="shared" si="26"/>
        <v>4203.3397500000001</v>
      </c>
      <c r="D95">
        <f t="shared" si="27"/>
        <v>0</v>
      </c>
      <c r="E95">
        <f t="shared" si="28"/>
        <v>0</v>
      </c>
      <c r="F95">
        <f t="shared" si="29"/>
        <v>0</v>
      </c>
      <c r="G95">
        <f t="shared" si="30"/>
        <v>246482.01337500001</v>
      </c>
      <c r="H95">
        <f t="shared" si="31"/>
        <v>1489617.84375</v>
      </c>
      <c r="I95">
        <f t="shared" si="32"/>
        <v>1802231.7035625002</v>
      </c>
      <c r="J95">
        <f t="shared" si="33"/>
        <v>197824414.84063748</v>
      </c>
      <c r="K95">
        <f t="shared" si="34"/>
        <v>2658719056.8888307</v>
      </c>
      <c r="L95">
        <f t="shared" si="35"/>
        <v>118661133.66061644</v>
      </c>
      <c r="M95">
        <f t="shared" si="44"/>
        <v>2856543471.7294683</v>
      </c>
      <c r="N95">
        <f t="shared" si="45"/>
        <v>253392268.97643942</v>
      </c>
      <c r="O95" s="29"/>
      <c r="P95"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245250</v>
      </c>
      <c r="U95">
        <f t="shared" si="40"/>
        <v>1471500</v>
      </c>
      <c r="V95">
        <f t="shared" si="41"/>
        <v>1778062.5</v>
      </c>
      <c r="W95">
        <f t="shared" si="42"/>
        <v>195418326.69322711</v>
      </c>
      <c r="X95">
        <f t="shared" si="43"/>
        <v>2623063751.3171763</v>
      </c>
      <c r="Y95">
        <f t="shared" ref="Y95:Y158" si="48">((T95*sim3_q_0)/(sim3_second_moment_x_0*sim3_thickness_web_0))*((100000000*1000)/1000000000)</f>
        <v>118068018.96733405</v>
      </c>
      <c r="Z95">
        <f t="shared" si="46"/>
        <v>2818482078.0104036</v>
      </c>
      <c r="AA95">
        <f t="shared" si="47"/>
        <v>250964302.59083584</v>
      </c>
    </row>
    <row r="96" spans="1:27" x14ac:dyDescent="0.25">
      <c r="A96" s="1">
        <v>59</v>
      </c>
      <c r="B96" s="17">
        <f t="shared" si="25"/>
        <v>7.375</v>
      </c>
      <c r="C96">
        <f t="shared" si="26"/>
        <v>4275.8111250000002</v>
      </c>
      <c r="D96">
        <f t="shared" si="27"/>
        <v>0</v>
      </c>
      <c r="E96">
        <f t="shared" si="28"/>
        <v>0</v>
      </c>
      <c r="F96">
        <f t="shared" si="29"/>
        <v>0</v>
      </c>
      <c r="G96">
        <f t="shared" si="30"/>
        <v>246409.54200000002</v>
      </c>
      <c r="H96">
        <f t="shared" si="31"/>
        <v>1489617.84375</v>
      </c>
      <c r="I96">
        <f t="shared" si="32"/>
        <v>1833037.4257734376</v>
      </c>
      <c r="J96">
        <f t="shared" si="33"/>
        <v>197824414.84063748</v>
      </c>
      <c r="K96">
        <f t="shared" si="34"/>
        <v>2704164800.9302559</v>
      </c>
      <c r="L96">
        <f t="shared" si="35"/>
        <v>118626244.5610116</v>
      </c>
      <c r="M96">
        <f t="shared" si="44"/>
        <v>2901989215.7708936</v>
      </c>
      <c r="N96">
        <f t="shared" si="45"/>
        <v>253365471.14565766</v>
      </c>
      <c r="O96" s="29"/>
      <c r="P96"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245250</v>
      </c>
      <c r="U96">
        <f t="shared" si="40"/>
        <v>1471500</v>
      </c>
      <c r="V96">
        <f t="shared" si="41"/>
        <v>1808718.75</v>
      </c>
      <c r="W96">
        <f t="shared" si="42"/>
        <v>195418326.69322711</v>
      </c>
      <c r="X96">
        <f t="shared" si="43"/>
        <v>2668288988.4088516</v>
      </c>
      <c r="Y96">
        <f t="shared" si="48"/>
        <v>118068018.96733405</v>
      </c>
      <c r="Z96">
        <f t="shared" si="46"/>
        <v>2863707315.1020789</v>
      </c>
      <c r="AA96">
        <f t="shared" si="47"/>
        <v>250964302.59083584</v>
      </c>
    </row>
    <row r="97" spans="1:27" x14ac:dyDescent="0.25">
      <c r="A97" s="1">
        <v>60</v>
      </c>
      <c r="B97" s="17">
        <f t="shared" si="25"/>
        <v>7.5</v>
      </c>
      <c r="C97">
        <f t="shared" si="26"/>
        <v>4348.2825000000003</v>
      </c>
      <c r="D97">
        <f t="shared" si="27"/>
        <v>0</v>
      </c>
      <c r="E97">
        <f t="shared" si="28"/>
        <v>0</v>
      </c>
      <c r="F97">
        <f t="shared" si="29"/>
        <v>0</v>
      </c>
      <c r="G97">
        <f t="shared" si="30"/>
        <v>246337.07062500002</v>
      </c>
      <c r="H97">
        <f t="shared" si="31"/>
        <v>1489617.84375</v>
      </c>
      <c r="I97">
        <f t="shared" si="32"/>
        <v>1863834.0890625003</v>
      </c>
      <c r="J97">
        <f t="shared" si="33"/>
        <v>197824414.84063748</v>
      </c>
      <c r="K97">
        <f t="shared" si="34"/>
        <v>2749597180.9141207</v>
      </c>
      <c r="L97">
        <f t="shared" si="35"/>
        <v>118591355.46140675</v>
      </c>
      <c r="M97">
        <f t="shared" si="44"/>
        <v>2947421595.7547584</v>
      </c>
      <c r="N97">
        <f t="shared" si="45"/>
        <v>253338676.54700017</v>
      </c>
      <c r="O97" s="29"/>
      <c r="P97"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245250</v>
      </c>
      <c r="U97">
        <f t="shared" si="40"/>
        <v>1471500</v>
      </c>
      <c r="V97">
        <f t="shared" si="41"/>
        <v>1839375</v>
      </c>
      <c r="W97">
        <f t="shared" si="42"/>
        <v>195418326.69322711</v>
      </c>
      <c r="X97">
        <f t="shared" si="43"/>
        <v>2713514225.5005269</v>
      </c>
      <c r="Y97">
        <f t="shared" si="48"/>
        <v>118068018.96733405</v>
      </c>
      <c r="Z97">
        <f t="shared" si="46"/>
        <v>2908932552.1937542</v>
      </c>
      <c r="AA97">
        <f t="shared" si="47"/>
        <v>250964302.59083584</v>
      </c>
    </row>
    <row r="98" spans="1:27" x14ac:dyDescent="0.25">
      <c r="A98" s="1">
        <v>61</v>
      </c>
      <c r="B98" s="17">
        <f t="shared" si="25"/>
        <v>7.625</v>
      </c>
      <c r="C98">
        <f t="shared" si="26"/>
        <v>4420.7538750000003</v>
      </c>
      <c r="D98">
        <f t="shared" si="27"/>
        <v>0</v>
      </c>
      <c r="E98">
        <f t="shared" si="28"/>
        <v>0</v>
      </c>
      <c r="F98">
        <f t="shared" si="29"/>
        <v>0</v>
      </c>
      <c r="G98">
        <f t="shared" si="30"/>
        <v>246264.59925000003</v>
      </c>
      <c r="H98">
        <f t="shared" si="31"/>
        <v>1489617.84375</v>
      </c>
      <c r="I98">
        <f t="shared" si="32"/>
        <v>1894621.6934296878</v>
      </c>
      <c r="J98">
        <f t="shared" si="33"/>
        <v>197824414.84063748</v>
      </c>
      <c r="K98">
        <f t="shared" si="34"/>
        <v>2795016196.8404245</v>
      </c>
      <c r="L98">
        <f t="shared" si="35"/>
        <v>118556466.36180191</v>
      </c>
      <c r="M98">
        <f t="shared" si="44"/>
        <v>2992840611.6810622</v>
      </c>
      <c r="N98">
        <f t="shared" si="45"/>
        <v>253311885.18214965</v>
      </c>
      <c r="O98" s="29"/>
      <c r="P98"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245250</v>
      </c>
      <c r="U98">
        <f t="shared" si="40"/>
        <v>1471500</v>
      </c>
      <c r="V98">
        <f t="shared" si="41"/>
        <v>1870031.25</v>
      </c>
      <c r="W98">
        <f t="shared" si="42"/>
        <v>195418326.69322711</v>
      </c>
      <c r="X98">
        <f t="shared" si="43"/>
        <v>2758739462.5922027</v>
      </c>
      <c r="Y98">
        <f t="shared" si="48"/>
        <v>118068018.96733405</v>
      </c>
      <c r="Z98">
        <f t="shared" si="46"/>
        <v>2954157789.28543</v>
      </c>
      <c r="AA98">
        <f t="shared" si="47"/>
        <v>250964302.59083584</v>
      </c>
    </row>
    <row r="99" spans="1:27" x14ac:dyDescent="0.25">
      <c r="A99" s="1">
        <v>62</v>
      </c>
      <c r="B99" s="17">
        <f t="shared" si="25"/>
        <v>7.75</v>
      </c>
      <c r="C99">
        <f t="shared" si="26"/>
        <v>4493.2252500000004</v>
      </c>
      <c r="D99">
        <f t="shared" si="27"/>
        <v>0</v>
      </c>
      <c r="E99">
        <f t="shared" si="28"/>
        <v>0</v>
      </c>
      <c r="F99">
        <f t="shared" si="29"/>
        <v>0</v>
      </c>
      <c r="G99">
        <f t="shared" si="30"/>
        <v>246192.12787500003</v>
      </c>
      <c r="H99">
        <f t="shared" si="31"/>
        <v>1489617.84375</v>
      </c>
      <c r="I99">
        <f t="shared" si="32"/>
        <v>1925400.238875</v>
      </c>
      <c r="J99">
        <f t="shared" si="33"/>
        <v>197824414.84063748</v>
      </c>
      <c r="K99">
        <f t="shared" si="34"/>
        <v>2840421848.7091675</v>
      </c>
      <c r="L99">
        <f t="shared" si="35"/>
        <v>118521577.26219706</v>
      </c>
      <c r="M99">
        <f t="shared" si="44"/>
        <v>3038246263.5498052</v>
      </c>
      <c r="N99">
        <f t="shared" si="45"/>
        <v>253285097.05278987</v>
      </c>
      <c r="O99" s="29"/>
      <c r="P99"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245250</v>
      </c>
      <c r="U99">
        <f t="shared" si="40"/>
        <v>1471500</v>
      </c>
      <c r="V99">
        <f t="shared" si="41"/>
        <v>1900687.5</v>
      </c>
      <c r="W99">
        <f t="shared" si="42"/>
        <v>195418326.69322711</v>
      </c>
      <c r="X99">
        <f t="shared" si="43"/>
        <v>2803964699.6838779</v>
      </c>
      <c r="Y99">
        <f t="shared" si="48"/>
        <v>118068018.96733405</v>
      </c>
      <c r="Z99">
        <f t="shared" si="46"/>
        <v>2999383026.3771052</v>
      </c>
      <c r="AA99">
        <f t="shared" si="47"/>
        <v>250964302.59083584</v>
      </c>
    </row>
    <row r="100" spans="1:27" x14ac:dyDescent="0.25">
      <c r="A100" s="1">
        <v>63</v>
      </c>
      <c r="B100" s="17">
        <f t="shared" si="25"/>
        <v>7.875</v>
      </c>
      <c r="C100">
        <f t="shared" si="26"/>
        <v>4565.6966250000005</v>
      </c>
      <c r="D100">
        <f t="shared" si="27"/>
        <v>0</v>
      </c>
      <c r="E100">
        <f t="shared" si="28"/>
        <v>0</v>
      </c>
      <c r="F100">
        <f t="shared" si="29"/>
        <v>0</v>
      </c>
      <c r="G100">
        <f t="shared" si="30"/>
        <v>246119.65650000001</v>
      </c>
      <c r="H100">
        <f t="shared" si="31"/>
        <v>1489617.84375</v>
      </c>
      <c r="I100">
        <f t="shared" si="32"/>
        <v>1956169.7253984376</v>
      </c>
      <c r="J100">
        <f t="shared" si="33"/>
        <v>197824414.84063748</v>
      </c>
      <c r="K100">
        <f t="shared" si="34"/>
        <v>2885814136.5203505</v>
      </c>
      <c r="L100">
        <f t="shared" si="35"/>
        <v>118486688.16259222</v>
      </c>
      <c r="M100">
        <f t="shared" si="44"/>
        <v>3083638551.3609881</v>
      </c>
      <c r="N100">
        <f t="shared" si="45"/>
        <v>253258312.16060537</v>
      </c>
      <c r="O100" s="29"/>
      <c r="P100"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245250</v>
      </c>
      <c r="U100">
        <f t="shared" si="40"/>
        <v>1471500</v>
      </c>
      <c r="V100">
        <f t="shared" si="41"/>
        <v>1931343.75</v>
      </c>
      <c r="W100">
        <f t="shared" si="42"/>
        <v>195418326.69322711</v>
      </c>
      <c r="X100">
        <f t="shared" si="43"/>
        <v>2849189936.7755532</v>
      </c>
      <c r="Y100">
        <f t="shared" si="48"/>
        <v>118068018.96733405</v>
      </c>
      <c r="Z100">
        <f t="shared" si="46"/>
        <v>3044608263.4687805</v>
      </c>
      <c r="AA100">
        <f t="shared" si="47"/>
        <v>250964302.59083584</v>
      </c>
    </row>
    <row r="101" spans="1:27" x14ac:dyDescent="0.25">
      <c r="A101" s="1">
        <v>64</v>
      </c>
      <c r="B101" s="17">
        <f t="shared" ref="B101:B164" si="49">length/length_division*A101</f>
        <v>8</v>
      </c>
      <c r="C101">
        <f t="shared" ref="C101:C164" si="50">sim3_mass_per_length*B101*sim3_gravity</f>
        <v>4638.1680000000006</v>
      </c>
      <c r="D101">
        <f t="shared" ref="D101:D164" si="51">IF(B101&lt;sim3_l_tx,0,sim3_ty)</f>
        <v>0</v>
      </c>
      <c r="E101">
        <f t="shared" ref="E101:E164" si="52">IF(B101&lt;sim3_l_tx,0,sim3_tx)</f>
        <v>0</v>
      </c>
      <c r="F101">
        <f t="shared" ref="F101:F164" si="53">IF(B101&lt;sim3_force_position,0,sim3_force)</f>
        <v>0</v>
      </c>
      <c r="G101">
        <f t="shared" ref="G101:G164" si="54">sim3_ay-C101-D101-F101</f>
        <v>246047.18512500002</v>
      </c>
      <c r="H101">
        <f t="shared" ref="H101:H164" si="55">E101-sim3_ax</f>
        <v>1489617.84375</v>
      </c>
      <c r="I101">
        <f t="shared" ref="I101:I164" si="56">(sim3_ay*B101) - (D101*(B101-sim3_l_tx))-(0.5*B101*C101)-(F101*(B101-force_position))</f>
        <v>1986930.1530000002</v>
      </c>
      <c r="J101">
        <f t="shared" ref="J101:J164" si="57">H101/sim3_cross_section_area*10000</f>
        <v>197824414.84063748</v>
      </c>
      <c r="K101">
        <f t="shared" ref="K101:K164" si="58">((I101*(0.5*sim3_depth_of_section))/(sim3_second_moment_x))*(100000000/1000)</f>
        <v>2931193060.273973</v>
      </c>
      <c r="L101">
        <f t="shared" ref="L101:L164" si="59">((G101*sim3_q)/(sim3_second_moment_x*sim3_thickness_web))*((100000000*1000)/1000000000)</f>
        <v>118451799.06298734</v>
      </c>
      <c r="M101">
        <f t="shared" si="44"/>
        <v>3129017475.1146107</v>
      </c>
      <c r="N101">
        <f t="shared" si="45"/>
        <v>253231530.50728178</v>
      </c>
      <c r="O101" s="29"/>
      <c r="P101">
        <v>0</v>
      </c>
      <c r="Q101">
        <f t="shared" ref="Q101:Q164" si="60">IF(B101&lt;sim3_l_tx_0,0,sim3_ty_0)</f>
        <v>0</v>
      </c>
      <c r="R101">
        <f t="shared" ref="R101:R164" si="61">IF(B101&lt;sim3_l_tx_0,0,sim3_tx_0)</f>
        <v>0</v>
      </c>
      <c r="S101">
        <f t="shared" ref="S101:S164" si="62">IF(B101&lt;sim3_force_position_0,0,sim3_force_0)</f>
        <v>0</v>
      </c>
      <c r="T101">
        <f t="shared" ref="T101:T164" si="63">sim3_ay_0-P101-Q101-S101</f>
        <v>245250</v>
      </c>
      <c r="U101">
        <f t="shared" ref="U101:U164" si="64">R101-sim3_ax_0</f>
        <v>1471500</v>
      </c>
      <c r="V101">
        <f t="shared" ref="V101:V164" si="65">(sim3_ay_0*B101) - (Q101*(B101-sim3_l_tx_0))-(0.5*B101*P101)-(S101*(B101-sim3_force_position_0))</f>
        <v>1962000</v>
      </c>
      <c r="W101">
        <f t="shared" ref="W101:W164" si="66">U101/sim3_cross_section_area_0*10000</f>
        <v>195418326.69322711</v>
      </c>
      <c r="X101">
        <f t="shared" ref="X101:X164" si="67">((V101*(0.5*sim3_depth_of_section_0))/(sim3_second_moment_x_0))*(100000000/1000)</f>
        <v>2894415173.867229</v>
      </c>
      <c r="Y101">
        <f t="shared" si="48"/>
        <v>118068018.96733405</v>
      </c>
      <c r="Z101">
        <f t="shared" si="46"/>
        <v>3089833500.5604563</v>
      </c>
      <c r="AA101">
        <f t="shared" si="47"/>
        <v>250964302.59083584</v>
      </c>
    </row>
    <row r="102" spans="1:27" x14ac:dyDescent="0.25">
      <c r="A102" s="1">
        <v>65</v>
      </c>
      <c r="B102" s="17">
        <f t="shared" si="49"/>
        <v>8.125</v>
      </c>
      <c r="C102">
        <f t="shared" si="50"/>
        <v>4710.6393750000007</v>
      </c>
      <c r="D102">
        <f t="shared" si="51"/>
        <v>0</v>
      </c>
      <c r="E102">
        <f t="shared" si="52"/>
        <v>0</v>
      </c>
      <c r="F102">
        <f t="shared" si="53"/>
        <v>0</v>
      </c>
      <c r="G102">
        <f t="shared" si="54"/>
        <v>245974.71375000002</v>
      </c>
      <c r="H102">
        <f t="shared" si="55"/>
        <v>1489617.84375</v>
      </c>
      <c r="I102">
        <f t="shared" si="56"/>
        <v>2017681.5216796878</v>
      </c>
      <c r="J102">
        <f t="shared" si="57"/>
        <v>197824414.84063748</v>
      </c>
      <c r="K102">
        <f t="shared" si="58"/>
        <v>2976558619.9700351</v>
      </c>
      <c r="L102">
        <f t="shared" si="59"/>
        <v>118416909.9633825</v>
      </c>
      <c r="M102">
        <f t="shared" ref="M102:M165" si="68">(ABS(J102)+ABS(K102))/2+SQRT( ((ABS(J102)+ABS(K102))/2)^2 + 0 )</f>
        <v>3174383034.8106728</v>
      </c>
      <c r="N102">
        <f t="shared" ref="N102:N165" si="69">(ABS(J102))/2+SQRT( ((ABS(J102))/2)^2 + (L102^2) )</f>
        <v>253204752.09450573</v>
      </c>
      <c r="O102" s="29"/>
      <c r="P102">
        <v>0</v>
      </c>
      <c r="Q102">
        <f t="shared" si="60"/>
        <v>0</v>
      </c>
      <c r="R102">
        <f t="shared" si="61"/>
        <v>0</v>
      </c>
      <c r="S102">
        <f t="shared" si="62"/>
        <v>0</v>
      </c>
      <c r="T102">
        <f t="shared" si="63"/>
        <v>245250</v>
      </c>
      <c r="U102">
        <f t="shared" si="64"/>
        <v>1471500</v>
      </c>
      <c r="V102">
        <f t="shared" si="65"/>
        <v>1992656.25</v>
      </c>
      <c r="W102">
        <f t="shared" si="66"/>
        <v>195418326.69322711</v>
      </c>
      <c r="X102">
        <f t="shared" si="67"/>
        <v>2939640410.9589043</v>
      </c>
      <c r="Y102">
        <f t="shared" si="48"/>
        <v>118068018.96733405</v>
      </c>
      <c r="Z102">
        <f t="shared" ref="Z102:Z165" si="70">(ABS(W102)+ABS(X102))/2+SQRT( ((ABS(W102)+ABS(X102))/2)^2 + 0 )</f>
        <v>3135058737.6521316</v>
      </c>
      <c r="AA102">
        <f t="shared" ref="AA102:AA165" si="71">(ABS(W102))/2+SQRT( ((ABS(W102))/2)^2 + (Y102^2) )</f>
        <v>250964302.59083584</v>
      </c>
    </row>
    <row r="103" spans="1:27" x14ac:dyDescent="0.25">
      <c r="A103" s="1">
        <v>66</v>
      </c>
      <c r="B103" s="17">
        <f t="shared" si="49"/>
        <v>8.25</v>
      </c>
      <c r="C103">
        <f t="shared" si="50"/>
        <v>4783.1107499999998</v>
      </c>
      <c r="D103">
        <f t="shared" si="51"/>
        <v>0</v>
      </c>
      <c r="E103">
        <f t="shared" si="52"/>
        <v>0</v>
      </c>
      <c r="F103">
        <f t="shared" si="53"/>
        <v>0</v>
      </c>
      <c r="G103">
        <f t="shared" si="54"/>
        <v>245902.24237500003</v>
      </c>
      <c r="H103">
        <f t="shared" si="55"/>
        <v>1489617.84375</v>
      </c>
      <c r="I103">
        <f t="shared" si="56"/>
        <v>2048423.8314375002</v>
      </c>
      <c r="J103">
        <f t="shared" si="57"/>
        <v>197824414.84063748</v>
      </c>
      <c r="K103">
        <f t="shared" si="58"/>
        <v>3021910815.6085358</v>
      </c>
      <c r="L103">
        <f t="shared" si="59"/>
        <v>118382020.86377768</v>
      </c>
      <c r="M103">
        <f t="shared" si="68"/>
        <v>3219735230.4491735</v>
      </c>
      <c r="N103">
        <f t="shared" si="69"/>
        <v>253177976.9239648</v>
      </c>
      <c r="O103" s="29"/>
      <c r="P103">
        <v>0</v>
      </c>
      <c r="Q103">
        <f t="shared" si="60"/>
        <v>0</v>
      </c>
      <c r="R103">
        <f t="shared" si="61"/>
        <v>0</v>
      </c>
      <c r="S103">
        <f t="shared" si="62"/>
        <v>0</v>
      </c>
      <c r="T103">
        <f t="shared" si="63"/>
        <v>245250</v>
      </c>
      <c r="U103">
        <f t="shared" si="64"/>
        <v>1471500</v>
      </c>
      <c r="V103">
        <f t="shared" si="65"/>
        <v>2023312.5</v>
      </c>
      <c r="W103">
        <f t="shared" si="66"/>
        <v>195418326.69322711</v>
      </c>
      <c r="X103">
        <f t="shared" si="67"/>
        <v>2984865648.0505795</v>
      </c>
      <c r="Y103">
        <f t="shared" si="48"/>
        <v>118068018.96733405</v>
      </c>
      <c r="Z103">
        <f t="shared" si="70"/>
        <v>3180283974.7438068</v>
      </c>
      <c r="AA103">
        <f t="shared" si="71"/>
        <v>250964302.59083584</v>
      </c>
    </row>
    <row r="104" spans="1:27" x14ac:dyDescent="0.25">
      <c r="A104" s="1">
        <v>67</v>
      </c>
      <c r="B104" s="17">
        <f t="shared" si="49"/>
        <v>8.375</v>
      </c>
      <c r="C104">
        <f t="shared" si="50"/>
        <v>4855.5821250000008</v>
      </c>
      <c r="D104">
        <f t="shared" si="51"/>
        <v>0</v>
      </c>
      <c r="E104">
        <f t="shared" si="52"/>
        <v>0</v>
      </c>
      <c r="F104">
        <f t="shared" si="53"/>
        <v>0</v>
      </c>
      <c r="G104">
        <f t="shared" si="54"/>
        <v>245829.77100000001</v>
      </c>
      <c r="H104">
        <f t="shared" si="55"/>
        <v>1489617.84375</v>
      </c>
      <c r="I104">
        <f t="shared" si="56"/>
        <v>2079157.0822734376</v>
      </c>
      <c r="J104">
        <f t="shared" si="57"/>
        <v>197824414.84063748</v>
      </c>
      <c r="K104">
        <f t="shared" si="58"/>
        <v>3067249647.189476</v>
      </c>
      <c r="L104">
        <f t="shared" si="59"/>
        <v>118347131.76417281</v>
      </c>
      <c r="M104">
        <f t="shared" si="68"/>
        <v>3265074062.0301137</v>
      </c>
      <c r="N104">
        <f t="shared" si="69"/>
        <v>253151204.99734735</v>
      </c>
      <c r="O104" s="29"/>
      <c r="P104">
        <v>0</v>
      </c>
      <c r="Q104">
        <f t="shared" si="60"/>
        <v>0</v>
      </c>
      <c r="R104">
        <f t="shared" si="61"/>
        <v>0</v>
      </c>
      <c r="S104">
        <f t="shared" si="62"/>
        <v>0</v>
      </c>
      <c r="T104">
        <f t="shared" si="63"/>
        <v>245250</v>
      </c>
      <c r="U104">
        <f t="shared" si="64"/>
        <v>1471500</v>
      </c>
      <c r="V104">
        <f t="shared" si="65"/>
        <v>2053968.75</v>
      </c>
      <c r="W104">
        <f t="shared" si="66"/>
        <v>195418326.69322711</v>
      </c>
      <c r="X104">
        <f t="shared" si="67"/>
        <v>3030090885.1422553</v>
      </c>
      <c r="Y104">
        <f t="shared" si="48"/>
        <v>118068018.96733405</v>
      </c>
      <c r="Z104">
        <f t="shared" si="70"/>
        <v>3225509211.8354826</v>
      </c>
      <c r="AA104">
        <f t="shared" si="71"/>
        <v>250964302.59083584</v>
      </c>
    </row>
    <row r="105" spans="1:27" x14ac:dyDescent="0.25">
      <c r="A105" s="1">
        <v>68</v>
      </c>
      <c r="B105" s="17">
        <f t="shared" si="49"/>
        <v>8.5</v>
      </c>
      <c r="C105">
        <f t="shared" si="50"/>
        <v>4928.0535000000009</v>
      </c>
      <c r="D105">
        <f t="shared" si="51"/>
        <v>0</v>
      </c>
      <c r="E105">
        <f t="shared" si="52"/>
        <v>0</v>
      </c>
      <c r="F105">
        <f t="shared" si="53"/>
        <v>0</v>
      </c>
      <c r="G105">
        <f t="shared" si="54"/>
        <v>245757.29962500001</v>
      </c>
      <c r="H105">
        <f t="shared" si="55"/>
        <v>1489617.84375</v>
      </c>
      <c r="I105">
        <f t="shared" si="56"/>
        <v>2109881.2741875006</v>
      </c>
      <c r="J105">
        <f t="shared" si="57"/>
        <v>197824414.84063748</v>
      </c>
      <c r="K105">
        <f t="shared" si="58"/>
        <v>3112575114.7128563</v>
      </c>
      <c r="L105">
        <f t="shared" si="59"/>
        <v>118312242.66456796</v>
      </c>
      <c r="M105">
        <f t="shared" si="68"/>
        <v>3310399529.553494</v>
      </c>
      <c r="N105">
        <f t="shared" si="69"/>
        <v>253124436.31634301</v>
      </c>
      <c r="O105" s="29"/>
      <c r="P105">
        <v>0</v>
      </c>
      <c r="Q105">
        <f t="shared" si="60"/>
        <v>0</v>
      </c>
      <c r="R105">
        <f t="shared" si="61"/>
        <v>0</v>
      </c>
      <c r="S105">
        <f t="shared" si="62"/>
        <v>0</v>
      </c>
      <c r="T105">
        <f t="shared" si="63"/>
        <v>245250</v>
      </c>
      <c r="U105">
        <f t="shared" si="64"/>
        <v>1471500</v>
      </c>
      <c r="V105">
        <f t="shared" si="65"/>
        <v>2084625</v>
      </c>
      <c r="W105">
        <f t="shared" si="66"/>
        <v>195418326.69322711</v>
      </c>
      <c r="X105">
        <f t="shared" si="67"/>
        <v>3075316122.2339306</v>
      </c>
      <c r="Y105">
        <f t="shared" si="48"/>
        <v>118068018.96733405</v>
      </c>
      <c r="Z105">
        <f t="shared" si="70"/>
        <v>3270734448.9271579</v>
      </c>
      <c r="AA105">
        <f t="shared" si="71"/>
        <v>250964302.59083584</v>
      </c>
    </row>
    <row r="106" spans="1:27" x14ac:dyDescent="0.25">
      <c r="A106" s="1">
        <v>69</v>
      </c>
      <c r="B106" s="17">
        <f t="shared" si="49"/>
        <v>8.625</v>
      </c>
      <c r="C106">
        <f t="shared" si="50"/>
        <v>5000.5248750000001</v>
      </c>
      <c r="D106">
        <f t="shared" si="51"/>
        <v>0</v>
      </c>
      <c r="E106">
        <f t="shared" si="52"/>
        <v>0</v>
      </c>
      <c r="F106">
        <f t="shared" si="53"/>
        <v>0</v>
      </c>
      <c r="G106">
        <f t="shared" si="54"/>
        <v>245684.82825000002</v>
      </c>
      <c r="H106">
        <f t="shared" si="55"/>
        <v>1489617.84375</v>
      </c>
      <c r="I106">
        <f t="shared" si="56"/>
        <v>2140596.4071796876</v>
      </c>
      <c r="J106">
        <f t="shared" si="57"/>
        <v>197824414.84063748</v>
      </c>
      <c r="K106">
        <f t="shared" si="58"/>
        <v>3157887218.1786752</v>
      </c>
      <c r="L106">
        <f t="shared" si="59"/>
        <v>118277353.56496312</v>
      </c>
      <c r="M106">
        <f t="shared" si="68"/>
        <v>3355711633.0193129</v>
      </c>
      <c r="N106">
        <f t="shared" si="69"/>
        <v>253097670.88264209</v>
      </c>
      <c r="O106" s="29"/>
      <c r="P106">
        <v>0</v>
      </c>
      <c r="Q106">
        <f t="shared" si="60"/>
        <v>0</v>
      </c>
      <c r="R106">
        <f t="shared" si="61"/>
        <v>0</v>
      </c>
      <c r="S106">
        <f t="shared" si="62"/>
        <v>0</v>
      </c>
      <c r="T106">
        <f t="shared" si="63"/>
        <v>245250</v>
      </c>
      <c r="U106">
        <f t="shared" si="64"/>
        <v>1471500</v>
      </c>
      <c r="V106">
        <f t="shared" si="65"/>
        <v>2115281.25</v>
      </c>
      <c r="W106">
        <f t="shared" si="66"/>
        <v>195418326.69322711</v>
      </c>
      <c r="X106">
        <f t="shared" si="67"/>
        <v>3120541359.3256059</v>
      </c>
      <c r="Y106">
        <f t="shared" si="48"/>
        <v>118068018.96733405</v>
      </c>
      <c r="Z106">
        <f t="shared" si="70"/>
        <v>3315959686.0188332</v>
      </c>
      <c r="AA106">
        <f t="shared" si="71"/>
        <v>250964302.59083584</v>
      </c>
    </row>
    <row r="107" spans="1:27" x14ac:dyDescent="0.25">
      <c r="A107" s="1">
        <v>70</v>
      </c>
      <c r="B107" s="17">
        <f t="shared" si="49"/>
        <v>8.75</v>
      </c>
      <c r="C107">
        <f t="shared" si="50"/>
        <v>5072.9962500000001</v>
      </c>
      <c r="D107">
        <f t="shared" si="51"/>
        <v>0</v>
      </c>
      <c r="E107">
        <f t="shared" si="52"/>
        <v>0</v>
      </c>
      <c r="F107">
        <f t="shared" si="53"/>
        <v>0</v>
      </c>
      <c r="G107">
        <f t="shared" si="54"/>
        <v>245612.35687500003</v>
      </c>
      <c r="H107">
        <f t="shared" si="55"/>
        <v>1489617.84375</v>
      </c>
      <c r="I107">
        <f t="shared" si="56"/>
        <v>2171302.4812500002</v>
      </c>
      <c r="J107">
        <f t="shared" si="57"/>
        <v>197824414.84063748</v>
      </c>
      <c r="K107">
        <f t="shared" si="58"/>
        <v>3203185957.5869341</v>
      </c>
      <c r="L107">
        <f t="shared" si="59"/>
        <v>118242464.46535829</v>
      </c>
      <c r="M107">
        <f t="shared" si="68"/>
        <v>3401010372.4275718</v>
      </c>
      <c r="N107">
        <f t="shared" si="69"/>
        <v>253070908.69793612</v>
      </c>
      <c r="O107" s="29"/>
      <c r="P107">
        <v>0</v>
      </c>
      <c r="Q107">
        <f t="shared" si="60"/>
        <v>0</v>
      </c>
      <c r="R107">
        <f t="shared" si="61"/>
        <v>0</v>
      </c>
      <c r="S107">
        <f t="shared" si="62"/>
        <v>0</v>
      </c>
      <c r="T107">
        <f t="shared" si="63"/>
        <v>245250</v>
      </c>
      <c r="U107">
        <f t="shared" si="64"/>
        <v>1471500</v>
      </c>
      <c r="V107">
        <f t="shared" si="65"/>
        <v>2145937.5</v>
      </c>
      <c r="W107">
        <f t="shared" si="66"/>
        <v>195418326.69322711</v>
      </c>
      <c r="X107">
        <f t="shared" si="67"/>
        <v>3165766596.4172816</v>
      </c>
      <c r="Y107">
        <f t="shared" si="48"/>
        <v>118068018.96733405</v>
      </c>
      <c r="Z107">
        <f t="shared" si="70"/>
        <v>3361184923.1105089</v>
      </c>
      <c r="AA107">
        <f t="shared" si="71"/>
        <v>250964302.59083584</v>
      </c>
    </row>
    <row r="108" spans="1:27" x14ac:dyDescent="0.25">
      <c r="A108" s="1">
        <v>71</v>
      </c>
      <c r="B108" s="17">
        <f t="shared" si="49"/>
        <v>8.875</v>
      </c>
      <c r="C108">
        <f t="shared" si="50"/>
        <v>5145.4676250000011</v>
      </c>
      <c r="D108">
        <f t="shared" si="51"/>
        <v>0</v>
      </c>
      <c r="E108">
        <f t="shared" si="52"/>
        <v>0</v>
      </c>
      <c r="F108">
        <f t="shared" si="53"/>
        <v>0</v>
      </c>
      <c r="G108">
        <f t="shared" si="54"/>
        <v>245539.88550000003</v>
      </c>
      <c r="H108">
        <f t="shared" si="55"/>
        <v>1489617.84375</v>
      </c>
      <c r="I108">
        <f t="shared" si="56"/>
        <v>2201999.4963984378</v>
      </c>
      <c r="J108">
        <f t="shared" si="57"/>
        <v>197824414.84063748</v>
      </c>
      <c r="K108">
        <f t="shared" si="58"/>
        <v>3248471332.9376316</v>
      </c>
      <c r="L108">
        <f t="shared" si="59"/>
        <v>118207575.36575344</v>
      </c>
      <c r="M108">
        <f t="shared" si="68"/>
        <v>3446295747.7782693</v>
      </c>
      <c r="N108">
        <f t="shared" si="69"/>
        <v>253044149.76391745</v>
      </c>
      <c r="O108" s="29"/>
      <c r="P108">
        <v>0</v>
      </c>
      <c r="Q108">
        <f t="shared" si="60"/>
        <v>0</v>
      </c>
      <c r="R108">
        <f t="shared" si="61"/>
        <v>0</v>
      </c>
      <c r="S108">
        <f t="shared" si="62"/>
        <v>0</v>
      </c>
      <c r="T108">
        <f t="shared" si="63"/>
        <v>245250</v>
      </c>
      <c r="U108">
        <f t="shared" si="64"/>
        <v>1471500</v>
      </c>
      <c r="V108">
        <f t="shared" si="65"/>
        <v>2176593.75</v>
      </c>
      <c r="W108">
        <f t="shared" si="66"/>
        <v>195418326.69322711</v>
      </c>
      <c r="X108">
        <f t="shared" si="67"/>
        <v>3210991833.5089569</v>
      </c>
      <c r="Y108">
        <f t="shared" si="48"/>
        <v>118068018.96733405</v>
      </c>
      <c r="Z108">
        <f t="shared" si="70"/>
        <v>3406410160.2021842</v>
      </c>
      <c r="AA108">
        <f t="shared" si="71"/>
        <v>250964302.59083584</v>
      </c>
    </row>
    <row r="109" spans="1:27" x14ac:dyDescent="0.25">
      <c r="A109" s="1">
        <v>72</v>
      </c>
      <c r="B109" s="17">
        <f t="shared" si="49"/>
        <v>9</v>
      </c>
      <c r="C109">
        <f t="shared" si="50"/>
        <v>5217.9390000000003</v>
      </c>
      <c r="D109">
        <f t="shared" si="51"/>
        <v>0</v>
      </c>
      <c r="E109">
        <f t="shared" si="52"/>
        <v>0</v>
      </c>
      <c r="F109">
        <f t="shared" si="53"/>
        <v>0</v>
      </c>
      <c r="G109">
        <f t="shared" si="54"/>
        <v>245467.41412500001</v>
      </c>
      <c r="H109">
        <f t="shared" si="55"/>
        <v>1489617.84375</v>
      </c>
      <c r="I109">
        <f t="shared" si="56"/>
        <v>2232687.4526249999</v>
      </c>
      <c r="J109">
        <f t="shared" si="57"/>
        <v>197824414.84063748</v>
      </c>
      <c r="K109">
        <f t="shared" si="58"/>
        <v>3293743344.2307687</v>
      </c>
      <c r="L109">
        <f t="shared" si="59"/>
        <v>118172686.26614858</v>
      </c>
      <c r="M109">
        <f t="shared" si="68"/>
        <v>3491567759.0714064</v>
      </c>
      <c r="N109">
        <f t="shared" si="69"/>
        <v>253017394.08227938</v>
      </c>
      <c r="O109" s="29"/>
      <c r="P109">
        <v>0</v>
      </c>
      <c r="Q109">
        <f t="shared" si="60"/>
        <v>0</v>
      </c>
      <c r="R109">
        <f t="shared" si="61"/>
        <v>0</v>
      </c>
      <c r="S109">
        <f t="shared" si="62"/>
        <v>0</v>
      </c>
      <c r="T109">
        <f t="shared" si="63"/>
        <v>245250</v>
      </c>
      <c r="U109">
        <f t="shared" si="64"/>
        <v>1471500</v>
      </c>
      <c r="V109">
        <f t="shared" si="65"/>
        <v>2207250</v>
      </c>
      <c r="W109">
        <f t="shared" si="66"/>
        <v>195418326.69322711</v>
      </c>
      <c r="X109">
        <f t="shared" si="67"/>
        <v>3256217070.6006322</v>
      </c>
      <c r="Y109">
        <f t="shared" si="48"/>
        <v>118068018.96733405</v>
      </c>
      <c r="Z109">
        <f t="shared" si="70"/>
        <v>3451635397.2938595</v>
      </c>
      <c r="AA109">
        <f t="shared" si="71"/>
        <v>250964302.59083584</v>
      </c>
    </row>
    <row r="110" spans="1:27" x14ac:dyDescent="0.25">
      <c r="A110" s="1">
        <v>73</v>
      </c>
      <c r="B110" s="17">
        <f t="shared" si="49"/>
        <v>9.125</v>
      </c>
      <c r="C110">
        <f t="shared" si="50"/>
        <v>5290.4103750000004</v>
      </c>
      <c r="D110">
        <f t="shared" si="51"/>
        <v>0</v>
      </c>
      <c r="E110">
        <f t="shared" si="52"/>
        <v>0</v>
      </c>
      <c r="F110">
        <f t="shared" si="53"/>
        <v>0</v>
      </c>
      <c r="G110">
        <f t="shared" si="54"/>
        <v>245394.94275000002</v>
      </c>
      <c r="H110">
        <f t="shared" si="55"/>
        <v>1489617.84375</v>
      </c>
      <c r="I110">
        <f t="shared" si="56"/>
        <v>2263366.349929688</v>
      </c>
      <c r="J110">
        <f t="shared" si="57"/>
        <v>197824414.84063748</v>
      </c>
      <c r="K110">
        <f t="shared" si="58"/>
        <v>3339001991.4663467</v>
      </c>
      <c r="L110">
        <f t="shared" si="59"/>
        <v>118137797.16654374</v>
      </c>
      <c r="M110">
        <f t="shared" si="68"/>
        <v>3536826406.3069844</v>
      </c>
      <c r="N110">
        <f t="shared" si="69"/>
        <v>252990641.65471637</v>
      </c>
      <c r="O110" s="29"/>
      <c r="P110">
        <v>0</v>
      </c>
      <c r="Q110">
        <f t="shared" si="60"/>
        <v>0</v>
      </c>
      <c r="R110">
        <f t="shared" si="61"/>
        <v>0</v>
      </c>
      <c r="S110">
        <f t="shared" si="62"/>
        <v>0</v>
      </c>
      <c r="T110">
        <f t="shared" si="63"/>
        <v>245250</v>
      </c>
      <c r="U110">
        <f t="shared" si="64"/>
        <v>1471500</v>
      </c>
      <c r="V110">
        <f t="shared" si="65"/>
        <v>2237906.25</v>
      </c>
      <c r="W110">
        <f t="shared" si="66"/>
        <v>195418326.69322711</v>
      </c>
      <c r="X110">
        <f t="shared" si="67"/>
        <v>3301442307.6923079</v>
      </c>
      <c r="Y110">
        <f t="shared" si="48"/>
        <v>118068018.96733405</v>
      </c>
      <c r="Z110">
        <f t="shared" si="70"/>
        <v>3496860634.3855352</v>
      </c>
      <c r="AA110">
        <f t="shared" si="71"/>
        <v>250964302.59083584</v>
      </c>
    </row>
    <row r="111" spans="1:27" x14ac:dyDescent="0.25">
      <c r="A111" s="1">
        <v>74</v>
      </c>
      <c r="B111" s="17">
        <f t="shared" si="49"/>
        <v>9.25</v>
      </c>
      <c r="C111">
        <f t="shared" si="50"/>
        <v>5362.8817500000014</v>
      </c>
      <c r="D111">
        <f t="shared" si="51"/>
        <v>0</v>
      </c>
      <c r="E111">
        <f t="shared" si="52"/>
        <v>0</v>
      </c>
      <c r="F111">
        <f t="shared" si="53"/>
        <v>0</v>
      </c>
      <c r="G111">
        <f t="shared" si="54"/>
        <v>245322.47137500002</v>
      </c>
      <c r="H111">
        <f t="shared" si="55"/>
        <v>1489617.84375</v>
      </c>
      <c r="I111">
        <f t="shared" si="56"/>
        <v>2294036.1883125002</v>
      </c>
      <c r="J111">
        <f t="shared" si="57"/>
        <v>197824414.84063748</v>
      </c>
      <c r="K111">
        <f t="shared" si="58"/>
        <v>3384247274.6443629</v>
      </c>
      <c r="L111">
        <f t="shared" si="59"/>
        <v>118102908.06693891</v>
      </c>
      <c r="M111">
        <f t="shared" si="68"/>
        <v>3582071689.4850006</v>
      </c>
      <c r="N111">
        <f t="shared" si="69"/>
        <v>252963892.48292357</v>
      </c>
      <c r="O111" s="29"/>
      <c r="P111">
        <v>0</v>
      </c>
      <c r="Q111">
        <f t="shared" si="60"/>
        <v>0</v>
      </c>
      <c r="R111">
        <f t="shared" si="61"/>
        <v>0</v>
      </c>
      <c r="S111">
        <f t="shared" si="62"/>
        <v>0</v>
      </c>
      <c r="T111">
        <f t="shared" si="63"/>
        <v>245250</v>
      </c>
      <c r="U111">
        <f t="shared" si="64"/>
        <v>1471500</v>
      </c>
      <c r="V111">
        <f t="shared" si="65"/>
        <v>2268562.5</v>
      </c>
      <c r="W111">
        <f t="shared" si="66"/>
        <v>195418326.69322711</v>
      </c>
      <c r="X111">
        <f t="shared" si="67"/>
        <v>3346667544.7839828</v>
      </c>
      <c r="Y111">
        <f t="shared" si="48"/>
        <v>118068018.96733405</v>
      </c>
      <c r="Z111">
        <f t="shared" si="70"/>
        <v>3542085871.47721</v>
      </c>
      <c r="AA111">
        <f t="shared" si="71"/>
        <v>250964302.59083584</v>
      </c>
    </row>
    <row r="112" spans="1:27" x14ac:dyDescent="0.25">
      <c r="A112" s="1">
        <v>75</v>
      </c>
      <c r="B112" s="17">
        <f t="shared" si="49"/>
        <v>9.375</v>
      </c>
      <c r="C112">
        <f t="shared" si="50"/>
        <v>5435.3531250000005</v>
      </c>
      <c r="D112">
        <f t="shared" si="51"/>
        <v>0</v>
      </c>
      <c r="E112">
        <f t="shared" si="52"/>
        <v>0</v>
      </c>
      <c r="F112">
        <f t="shared" si="53"/>
        <v>0</v>
      </c>
      <c r="G112">
        <f t="shared" si="54"/>
        <v>245250.00000000003</v>
      </c>
      <c r="H112">
        <f t="shared" si="55"/>
        <v>1489617.84375</v>
      </c>
      <c r="I112">
        <f t="shared" si="56"/>
        <v>2324696.9677734375</v>
      </c>
      <c r="J112">
        <f t="shared" si="57"/>
        <v>197824414.84063748</v>
      </c>
      <c r="K112">
        <f t="shared" si="58"/>
        <v>3429479193.7648182</v>
      </c>
      <c r="L112">
        <f t="shared" si="59"/>
        <v>118068018.96733406</v>
      </c>
      <c r="M112">
        <f t="shared" si="68"/>
        <v>3627303608.6054559</v>
      </c>
      <c r="N112">
        <f t="shared" si="69"/>
        <v>252937146.56859732</v>
      </c>
      <c r="O112" s="29"/>
      <c r="P112">
        <v>0</v>
      </c>
      <c r="Q112">
        <f t="shared" si="60"/>
        <v>0</v>
      </c>
      <c r="R112">
        <f t="shared" si="61"/>
        <v>0</v>
      </c>
      <c r="S112">
        <f t="shared" si="62"/>
        <v>0</v>
      </c>
      <c r="T112">
        <f t="shared" si="63"/>
        <v>245250</v>
      </c>
      <c r="U112">
        <f t="shared" si="64"/>
        <v>1471500</v>
      </c>
      <c r="V112">
        <f t="shared" si="65"/>
        <v>2299218.75</v>
      </c>
      <c r="W112">
        <f t="shared" si="66"/>
        <v>195418326.69322711</v>
      </c>
      <c r="X112">
        <f t="shared" si="67"/>
        <v>3391892781.8756585</v>
      </c>
      <c r="Y112">
        <f t="shared" si="48"/>
        <v>118068018.96733405</v>
      </c>
      <c r="Z112">
        <f t="shared" si="70"/>
        <v>3587311108.5688858</v>
      </c>
      <c r="AA112">
        <f t="shared" si="71"/>
        <v>250964302.59083584</v>
      </c>
    </row>
    <row r="113" spans="1:27" x14ac:dyDescent="0.25">
      <c r="A113" s="1">
        <v>76</v>
      </c>
      <c r="B113" s="17">
        <f t="shared" si="49"/>
        <v>9.5</v>
      </c>
      <c r="C113">
        <f t="shared" si="50"/>
        <v>5507.8245000000006</v>
      </c>
      <c r="D113">
        <f t="shared" si="51"/>
        <v>0</v>
      </c>
      <c r="E113">
        <f t="shared" si="52"/>
        <v>0</v>
      </c>
      <c r="F113">
        <f t="shared" si="53"/>
        <v>0</v>
      </c>
      <c r="G113">
        <f t="shared" si="54"/>
        <v>245177.52862500004</v>
      </c>
      <c r="H113">
        <f t="shared" si="55"/>
        <v>1489617.84375</v>
      </c>
      <c r="I113">
        <f t="shared" si="56"/>
        <v>2355348.6883125002</v>
      </c>
      <c r="J113">
        <f t="shared" si="57"/>
        <v>197824414.84063748</v>
      </c>
      <c r="K113">
        <f t="shared" si="58"/>
        <v>3474697748.827714</v>
      </c>
      <c r="L113">
        <f t="shared" si="59"/>
        <v>118033129.86772922</v>
      </c>
      <c r="M113">
        <f t="shared" si="68"/>
        <v>3672522163.6683517</v>
      </c>
      <c r="N113">
        <f t="shared" si="69"/>
        <v>252910403.9134348</v>
      </c>
      <c r="O113" s="29"/>
      <c r="P113">
        <v>0</v>
      </c>
      <c r="Q113">
        <f t="shared" si="60"/>
        <v>0</v>
      </c>
      <c r="R113">
        <f t="shared" si="61"/>
        <v>0</v>
      </c>
      <c r="S113">
        <f t="shared" si="62"/>
        <v>0</v>
      </c>
      <c r="T113">
        <f t="shared" si="63"/>
        <v>245250</v>
      </c>
      <c r="U113">
        <f t="shared" si="64"/>
        <v>1471500</v>
      </c>
      <c r="V113">
        <f t="shared" si="65"/>
        <v>2329875</v>
      </c>
      <c r="W113">
        <f t="shared" si="66"/>
        <v>195418326.69322711</v>
      </c>
      <c r="X113">
        <f t="shared" si="67"/>
        <v>3437118018.9673338</v>
      </c>
      <c r="Y113">
        <f t="shared" si="48"/>
        <v>118068018.96733405</v>
      </c>
      <c r="Z113">
        <f t="shared" si="70"/>
        <v>3632536345.6605611</v>
      </c>
      <c r="AA113">
        <f t="shared" si="71"/>
        <v>250964302.59083584</v>
      </c>
    </row>
    <row r="114" spans="1:27" x14ac:dyDescent="0.25">
      <c r="A114" s="1">
        <v>77</v>
      </c>
      <c r="B114" s="17">
        <f t="shared" si="49"/>
        <v>9.625</v>
      </c>
      <c r="C114">
        <f t="shared" si="50"/>
        <v>5580.2958749999998</v>
      </c>
      <c r="D114">
        <f t="shared" si="51"/>
        <v>0</v>
      </c>
      <c r="E114">
        <f t="shared" si="52"/>
        <v>0</v>
      </c>
      <c r="F114">
        <f t="shared" si="53"/>
        <v>0</v>
      </c>
      <c r="G114">
        <f t="shared" si="54"/>
        <v>245105.05725000001</v>
      </c>
      <c r="H114">
        <f t="shared" si="55"/>
        <v>1489617.84375</v>
      </c>
      <c r="I114">
        <f t="shared" si="56"/>
        <v>2385991.3499296876</v>
      </c>
      <c r="J114">
        <f t="shared" si="57"/>
        <v>197824414.84063748</v>
      </c>
      <c r="K114">
        <f t="shared" si="58"/>
        <v>3519902939.8330479</v>
      </c>
      <c r="L114">
        <f t="shared" si="59"/>
        <v>117998240.76812434</v>
      </c>
      <c r="M114">
        <f t="shared" si="68"/>
        <v>3717727354.6736856</v>
      </c>
      <c r="N114">
        <f t="shared" si="69"/>
        <v>252883664.51913428</v>
      </c>
      <c r="O114" s="29"/>
      <c r="P114">
        <v>0</v>
      </c>
      <c r="Q114">
        <f t="shared" si="60"/>
        <v>0</v>
      </c>
      <c r="R114">
        <f t="shared" si="61"/>
        <v>0</v>
      </c>
      <c r="S114">
        <f t="shared" si="62"/>
        <v>0</v>
      </c>
      <c r="T114">
        <f t="shared" si="63"/>
        <v>245250</v>
      </c>
      <c r="U114">
        <f t="shared" si="64"/>
        <v>1471500</v>
      </c>
      <c r="V114">
        <f t="shared" si="65"/>
        <v>2360531.25</v>
      </c>
      <c r="W114">
        <f t="shared" si="66"/>
        <v>195418326.69322711</v>
      </c>
      <c r="X114">
        <f t="shared" si="67"/>
        <v>3482343256.0590096</v>
      </c>
      <c r="Y114">
        <f t="shared" si="48"/>
        <v>118068018.96733405</v>
      </c>
      <c r="Z114">
        <f t="shared" si="70"/>
        <v>3677761582.7522368</v>
      </c>
      <c r="AA114">
        <f t="shared" si="71"/>
        <v>250964302.59083584</v>
      </c>
    </row>
    <row r="115" spans="1:27" x14ac:dyDescent="0.25">
      <c r="A115" s="1">
        <v>78</v>
      </c>
      <c r="B115" s="17">
        <f t="shared" si="49"/>
        <v>9.75</v>
      </c>
      <c r="C115">
        <f t="shared" si="50"/>
        <v>5652.7672500000008</v>
      </c>
      <c r="D115">
        <f t="shared" si="51"/>
        <v>0</v>
      </c>
      <c r="E115">
        <f t="shared" si="52"/>
        <v>0</v>
      </c>
      <c r="F115">
        <f t="shared" si="53"/>
        <v>0</v>
      </c>
      <c r="G115">
        <f t="shared" si="54"/>
        <v>245032.58587500002</v>
      </c>
      <c r="H115">
        <f t="shared" si="55"/>
        <v>1489617.84375</v>
      </c>
      <c r="I115">
        <f t="shared" si="56"/>
        <v>2416624.9526250004</v>
      </c>
      <c r="J115">
        <f t="shared" si="57"/>
        <v>197824414.84063748</v>
      </c>
      <c r="K115">
        <f t="shared" si="58"/>
        <v>3565094766.7808223</v>
      </c>
      <c r="L115">
        <f t="shared" si="59"/>
        <v>117963351.6685195</v>
      </c>
      <c r="M115">
        <f t="shared" si="68"/>
        <v>3762919181.62146</v>
      </c>
      <c r="N115">
        <f t="shared" si="69"/>
        <v>252856928.38739496</v>
      </c>
      <c r="O115" s="29"/>
      <c r="P115">
        <v>0</v>
      </c>
      <c r="Q115">
        <f t="shared" si="60"/>
        <v>0</v>
      </c>
      <c r="R115">
        <f t="shared" si="61"/>
        <v>0</v>
      </c>
      <c r="S115">
        <f t="shared" si="62"/>
        <v>0</v>
      </c>
      <c r="T115">
        <f t="shared" si="63"/>
        <v>245250</v>
      </c>
      <c r="U115">
        <f t="shared" si="64"/>
        <v>1471500</v>
      </c>
      <c r="V115">
        <f t="shared" si="65"/>
        <v>2391187.5</v>
      </c>
      <c r="W115">
        <f t="shared" si="66"/>
        <v>195418326.69322711</v>
      </c>
      <c r="X115">
        <f t="shared" si="67"/>
        <v>3527568493.1506848</v>
      </c>
      <c r="Y115">
        <f t="shared" si="48"/>
        <v>118068018.96733405</v>
      </c>
      <c r="Z115">
        <f t="shared" si="70"/>
        <v>3722986819.8439121</v>
      </c>
      <c r="AA115">
        <f t="shared" si="71"/>
        <v>250964302.59083584</v>
      </c>
    </row>
    <row r="116" spans="1:27" x14ac:dyDescent="0.25">
      <c r="A116" s="1">
        <v>79</v>
      </c>
      <c r="B116" s="17">
        <f t="shared" si="49"/>
        <v>9.875</v>
      </c>
      <c r="C116">
        <f t="shared" si="50"/>
        <v>5725.2386250000009</v>
      </c>
      <c r="D116">
        <f t="shared" si="51"/>
        <v>0</v>
      </c>
      <c r="E116">
        <f t="shared" si="52"/>
        <v>0</v>
      </c>
      <c r="F116">
        <f t="shared" si="53"/>
        <v>0</v>
      </c>
      <c r="G116">
        <f t="shared" si="54"/>
        <v>244960.11450000003</v>
      </c>
      <c r="H116">
        <f t="shared" si="55"/>
        <v>1489617.84375</v>
      </c>
      <c r="I116">
        <f t="shared" si="56"/>
        <v>2447249.4963984378</v>
      </c>
      <c r="J116">
        <f t="shared" si="57"/>
        <v>197824414.84063748</v>
      </c>
      <c r="K116">
        <f t="shared" si="58"/>
        <v>3610273229.6710353</v>
      </c>
      <c r="L116">
        <f t="shared" si="59"/>
        <v>117928462.56891465</v>
      </c>
      <c r="M116">
        <f t="shared" si="68"/>
        <v>3808097644.511673</v>
      </c>
      <c r="N116">
        <f t="shared" si="69"/>
        <v>252830195.51991695</v>
      </c>
      <c r="O116" s="29"/>
      <c r="P116">
        <v>0</v>
      </c>
      <c r="Q116">
        <f t="shared" si="60"/>
        <v>0</v>
      </c>
      <c r="R116">
        <f t="shared" si="61"/>
        <v>0</v>
      </c>
      <c r="S116">
        <f t="shared" si="62"/>
        <v>0</v>
      </c>
      <c r="T116">
        <f t="shared" si="63"/>
        <v>245250</v>
      </c>
      <c r="U116">
        <f t="shared" si="64"/>
        <v>1471500</v>
      </c>
      <c r="V116">
        <f t="shared" si="65"/>
        <v>2421843.75</v>
      </c>
      <c r="W116">
        <f t="shared" si="66"/>
        <v>195418326.69322711</v>
      </c>
      <c r="X116">
        <f t="shared" si="67"/>
        <v>3572793730.2423606</v>
      </c>
      <c r="Y116">
        <f t="shared" si="48"/>
        <v>118068018.96733405</v>
      </c>
      <c r="Z116">
        <f t="shared" si="70"/>
        <v>3768212056.9355879</v>
      </c>
      <c r="AA116">
        <f t="shared" si="71"/>
        <v>250964302.59083584</v>
      </c>
    </row>
    <row r="117" spans="1:27" x14ac:dyDescent="0.25">
      <c r="A117" s="1">
        <v>80</v>
      </c>
      <c r="B117" s="17">
        <f t="shared" si="49"/>
        <v>10</v>
      </c>
      <c r="C117">
        <f t="shared" si="50"/>
        <v>5797.71</v>
      </c>
      <c r="D117">
        <f t="shared" si="51"/>
        <v>0</v>
      </c>
      <c r="E117">
        <f t="shared" si="52"/>
        <v>0</v>
      </c>
      <c r="F117">
        <f t="shared" si="53"/>
        <v>0</v>
      </c>
      <c r="G117">
        <f t="shared" si="54"/>
        <v>244887.64312500003</v>
      </c>
      <c r="H117">
        <f t="shared" si="55"/>
        <v>1489617.84375</v>
      </c>
      <c r="I117">
        <f t="shared" si="56"/>
        <v>2477864.9812500002</v>
      </c>
      <c r="J117">
        <f t="shared" si="57"/>
        <v>197824414.84063748</v>
      </c>
      <c r="K117">
        <f t="shared" si="58"/>
        <v>3655438328.5036883</v>
      </c>
      <c r="L117">
        <f t="shared" si="59"/>
        <v>117893573.46930981</v>
      </c>
      <c r="M117">
        <f t="shared" si="68"/>
        <v>3853262743.344326</v>
      </c>
      <c r="N117">
        <f t="shared" si="69"/>
        <v>252803465.91840142</v>
      </c>
      <c r="O117" s="29"/>
      <c r="P117">
        <v>0</v>
      </c>
      <c r="Q117">
        <f t="shared" si="60"/>
        <v>0</v>
      </c>
      <c r="R117">
        <f t="shared" si="61"/>
        <v>0</v>
      </c>
      <c r="S117">
        <f t="shared" si="62"/>
        <v>0</v>
      </c>
      <c r="T117">
        <f t="shared" si="63"/>
        <v>245250</v>
      </c>
      <c r="U117">
        <f t="shared" si="64"/>
        <v>1471500</v>
      </c>
      <c r="V117">
        <f t="shared" si="65"/>
        <v>2452500</v>
      </c>
      <c r="W117">
        <f t="shared" si="66"/>
        <v>195418326.69322711</v>
      </c>
      <c r="X117">
        <f t="shared" si="67"/>
        <v>3618018967.3340354</v>
      </c>
      <c r="Y117">
        <f t="shared" si="48"/>
        <v>118068018.96733405</v>
      </c>
      <c r="Z117">
        <f t="shared" si="70"/>
        <v>3813437294.0272627</v>
      </c>
      <c r="AA117">
        <f t="shared" si="71"/>
        <v>250964302.59083584</v>
      </c>
    </row>
    <row r="118" spans="1:27" x14ac:dyDescent="0.25">
      <c r="A118" s="1">
        <v>81</v>
      </c>
      <c r="B118" s="17">
        <f t="shared" si="49"/>
        <v>10.125</v>
      </c>
      <c r="C118">
        <f t="shared" si="50"/>
        <v>5870.181375000001</v>
      </c>
      <c r="D118">
        <f t="shared" si="51"/>
        <v>0</v>
      </c>
      <c r="E118">
        <f t="shared" si="52"/>
        <v>0</v>
      </c>
      <c r="F118">
        <f t="shared" si="53"/>
        <v>0</v>
      </c>
      <c r="G118">
        <f t="shared" si="54"/>
        <v>244815.17175000001</v>
      </c>
      <c r="H118">
        <f t="shared" si="55"/>
        <v>1489617.84375</v>
      </c>
      <c r="I118">
        <f t="shared" si="56"/>
        <v>2508471.4071796876</v>
      </c>
      <c r="J118">
        <f t="shared" si="57"/>
        <v>197824414.84063748</v>
      </c>
      <c r="K118">
        <f t="shared" si="58"/>
        <v>3700590063.2787809</v>
      </c>
      <c r="L118">
        <f t="shared" si="59"/>
        <v>117858684.36970495</v>
      </c>
      <c r="M118">
        <f t="shared" si="68"/>
        <v>3898414478.1194186</v>
      </c>
      <c r="N118">
        <f t="shared" si="69"/>
        <v>252776739.58455044</v>
      </c>
      <c r="O118" s="29"/>
      <c r="P118">
        <v>0</v>
      </c>
      <c r="Q118">
        <f t="shared" si="60"/>
        <v>0</v>
      </c>
      <c r="R118">
        <f t="shared" si="61"/>
        <v>0</v>
      </c>
      <c r="S118">
        <f t="shared" si="62"/>
        <v>0</v>
      </c>
      <c r="T118">
        <f t="shared" si="63"/>
        <v>245250</v>
      </c>
      <c r="U118">
        <f t="shared" si="64"/>
        <v>1471500</v>
      </c>
      <c r="V118">
        <f t="shared" si="65"/>
        <v>2483156.25</v>
      </c>
      <c r="W118">
        <f t="shared" si="66"/>
        <v>195418326.69322711</v>
      </c>
      <c r="X118">
        <f t="shared" si="67"/>
        <v>3663244204.4257112</v>
      </c>
      <c r="Y118">
        <f t="shared" si="48"/>
        <v>118068018.96733405</v>
      </c>
      <c r="Z118">
        <f t="shared" si="70"/>
        <v>3858662531.1189384</v>
      </c>
      <c r="AA118">
        <f t="shared" si="71"/>
        <v>250964302.59083584</v>
      </c>
    </row>
    <row r="119" spans="1:27" x14ac:dyDescent="0.25">
      <c r="A119" s="1">
        <v>82</v>
      </c>
      <c r="B119" s="17">
        <f t="shared" si="49"/>
        <v>10.25</v>
      </c>
      <c r="C119">
        <f t="shared" si="50"/>
        <v>5942.6527500000002</v>
      </c>
      <c r="D119">
        <f t="shared" si="51"/>
        <v>0</v>
      </c>
      <c r="E119">
        <f t="shared" si="52"/>
        <v>0</v>
      </c>
      <c r="F119">
        <f t="shared" si="53"/>
        <v>0</v>
      </c>
      <c r="G119">
        <f t="shared" si="54"/>
        <v>244742.70037500001</v>
      </c>
      <c r="H119">
        <f t="shared" si="55"/>
        <v>1489617.84375</v>
      </c>
      <c r="I119">
        <f t="shared" si="56"/>
        <v>2539068.7741875001</v>
      </c>
      <c r="J119">
        <f t="shared" si="57"/>
        <v>197824414.84063748</v>
      </c>
      <c r="K119">
        <f t="shared" si="58"/>
        <v>3745728433.9963117</v>
      </c>
      <c r="L119">
        <f t="shared" si="59"/>
        <v>117823795.2701001</v>
      </c>
      <c r="M119">
        <f t="shared" si="68"/>
        <v>3943552848.8369493</v>
      </c>
      <c r="N119">
        <f t="shared" si="69"/>
        <v>252750016.5200671</v>
      </c>
      <c r="O119" s="29"/>
      <c r="P119">
        <v>0</v>
      </c>
      <c r="Q119">
        <f t="shared" si="60"/>
        <v>0</v>
      </c>
      <c r="R119">
        <f t="shared" si="61"/>
        <v>0</v>
      </c>
      <c r="S119">
        <f t="shared" si="62"/>
        <v>0</v>
      </c>
      <c r="T119">
        <f t="shared" si="63"/>
        <v>245250</v>
      </c>
      <c r="U119">
        <f t="shared" si="64"/>
        <v>1471500</v>
      </c>
      <c r="V119">
        <f t="shared" si="65"/>
        <v>2513812.5</v>
      </c>
      <c r="W119">
        <f t="shared" si="66"/>
        <v>195418326.69322711</v>
      </c>
      <c r="X119">
        <f t="shared" si="67"/>
        <v>3708469441.5173864</v>
      </c>
      <c r="Y119">
        <f t="shared" si="48"/>
        <v>118068018.96733405</v>
      </c>
      <c r="Z119">
        <f t="shared" si="70"/>
        <v>3903887768.2106137</v>
      </c>
      <c r="AA119">
        <f t="shared" si="71"/>
        <v>250964302.59083584</v>
      </c>
    </row>
    <row r="120" spans="1:27" x14ac:dyDescent="0.25">
      <c r="A120" s="1">
        <v>83</v>
      </c>
      <c r="B120" s="17">
        <f t="shared" si="49"/>
        <v>10.375</v>
      </c>
      <c r="C120">
        <f t="shared" si="50"/>
        <v>6015.1241250000003</v>
      </c>
      <c r="D120">
        <f t="shared" si="51"/>
        <v>0</v>
      </c>
      <c r="E120">
        <f t="shared" si="52"/>
        <v>0</v>
      </c>
      <c r="F120">
        <f t="shared" si="53"/>
        <v>0</v>
      </c>
      <c r="G120">
        <f t="shared" si="54"/>
        <v>244670.22900000002</v>
      </c>
      <c r="H120">
        <f t="shared" si="55"/>
        <v>1489617.84375</v>
      </c>
      <c r="I120">
        <f t="shared" si="56"/>
        <v>2569657.0822734376</v>
      </c>
      <c r="J120">
        <f t="shared" si="57"/>
        <v>197824414.84063748</v>
      </c>
      <c r="K120">
        <f t="shared" si="58"/>
        <v>3790853440.6562839</v>
      </c>
      <c r="L120">
        <f t="shared" si="59"/>
        <v>117788906.17049527</v>
      </c>
      <c r="M120">
        <f t="shared" si="68"/>
        <v>3988677855.4969215</v>
      </c>
      <c r="N120">
        <f t="shared" si="69"/>
        <v>252723296.72665548</v>
      </c>
      <c r="O120" s="29"/>
      <c r="P120">
        <v>0</v>
      </c>
      <c r="Q120">
        <f t="shared" si="60"/>
        <v>0</v>
      </c>
      <c r="R120">
        <f t="shared" si="61"/>
        <v>0</v>
      </c>
      <c r="S120">
        <f t="shared" si="62"/>
        <v>0</v>
      </c>
      <c r="T120">
        <f t="shared" si="63"/>
        <v>245250</v>
      </c>
      <c r="U120">
        <f t="shared" si="64"/>
        <v>1471500</v>
      </c>
      <c r="V120">
        <f t="shared" si="65"/>
        <v>2544468.75</v>
      </c>
      <c r="W120">
        <f t="shared" si="66"/>
        <v>195418326.69322711</v>
      </c>
      <c r="X120">
        <f t="shared" si="67"/>
        <v>3753694678.6090622</v>
      </c>
      <c r="Y120">
        <f t="shared" si="48"/>
        <v>118068018.96733405</v>
      </c>
      <c r="Z120">
        <f t="shared" si="70"/>
        <v>3949113005.3022895</v>
      </c>
      <c r="AA120">
        <f t="shared" si="71"/>
        <v>250964302.59083584</v>
      </c>
    </row>
    <row r="121" spans="1:27" x14ac:dyDescent="0.25">
      <c r="A121" s="1">
        <v>84</v>
      </c>
      <c r="B121" s="17">
        <f t="shared" si="49"/>
        <v>10.5</v>
      </c>
      <c r="C121">
        <f t="shared" si="50"/>
        <v>6087.5955000000013</v>
      </c>
      <c r="D121">
        <f t="shared" si="51"/>
        <v>0</v>
      </c>
      <c r="E121">
        <f t="shared" si="52"/>
        <v>0</v>
      </c>
      <c r="F121">
        <f t="shared" si="53"/>
        <v>0</v>
      </c>
      <c r="G121">
        <f t="shared" si="54"/>
        <v>244597.75762500003</v>
      </c>
      <c r="H121">
        <f t="shared" si="55"/>
        <v>1489617.84375</v>
      </c>
      <c r="I121">
        <f t="shared" si="56"/>
        <v>2600236.3314375002</v>
      </c>
      <c r="J121">
        <f t="shared" si="57"/>
        <v>197824414.84063748</v>
      </c>
      <c r="K121">
        <f t="shared" si="58"/>
        <v>3835965083.2586937</v>
      </c>
      <c r="L121">
        <f t="shared" si="59"/>
        <v>117754017.07089043</v>
      </c>
      <c r="M121">
        <f t="shared" si="68"/>
        <v>4033789498.0993314</v>
      </c>
      <c r="N121">
        <f t="shared" si="69"/>
        <v>252696580.20602059</v>
      </c>
      <c r="O121" s="29"/>
      <c r="P121">
        <v>0</v>
      </c>
      <c r="Q121">
        <f t="shared" si="60"/>
        <v>0</v>
      </c>
      <c r="R121">
        <f t="shared" si="61"/>
        <v>0</v>
      </c>
      <c r="S121">
        <f t="shared" si="62"/>
        <v>0</v>
      </c>
      <c r="T121">
        <f t="shared" si="63"/>
        <v>245250</v>
      </c>
      <c r="U121">
        <f t="shared" si="64"/>
        <v>1471500</v>
      </c>
      <c r="V121">
        <f t="shared" si="65"/>
        <v>2575125</v>
      </c>
      <c r="W121">
        <f t="shared" si="66"/>
        <v>195418326.69322711</v>
      </c>
      <c r="X121">
        <f t="shared" si="67"/>
        <v>3798919915.7007375</v>
      </c>
      <c r="Y121">
        <f t="shared" si="48"/>
        <v>118068018.96733405</v>
      </c>
      <c r="Z121">
        <f t="shared" si="70"/>
        <v>3994338242.3939648</v>
      </c>
      <c r="AA121">
        <f t="shared" si="71"/>
        <v>250964302.59083584</v>
      </c>
    </row>
    <row r="122" spans="1:27" x14ac:dyDescent="0.25">
      <c r="A122" s="1">
        <v>85</v>
      </c>
      <c r="B122" s="17">
        <f t="shared" si="49"/>
        <v>10.625</v>
      </c>
      <c r="C122">
        <f t="shared" si="50"/>
        <v>6160.0668750000004</v>
      </c>
      <c r="D122">
        <f t="shared" si="51"/>
        <v>0</v>
      </c>
      <c r="E122">
        <f t="shared" si="52"/>
        <v>0</v>
      </c>
      <c r="F122">
        <f t="shared" si="53"/>
        <v>0</v>
      </c>
      <c r="G122">
        <f t="shared" si="54"/>
        <v>244525.28625000003</v>
      </c>
      <c r="H122">
        <f t="shared" si="55"/>
        <v>1489617.84375</v>
      </c>
      <c r="I122">
        <f t="shared" si="56"/>
        <v>2630806.5216796878</v>
      </c>
      <c r="J122">
        <f t="shared" si="57"/>
        <v>197824414.84063748</v>
      </c>
      <c r="K122">
        <f t="shared" si="58"/>
        <v>3881063361.8035436</v>
      </c>
      <c r="L122">
        <f t="shared" si="59"/>
        <v>117719127.97128558</v>
      </c>
      <c r="M122">
        <f t="shared" si="68"/>
        <v>4078887776.6441813</v>
      </c>
      <c r="N122">
        <f t="shared" si="69"/>
        <v>252669866.95986843</v>
      </c>
      <c r="O122" s="29"/>
      <c r="P122">
        <v>0</v>
      </c>
      <c r="Q122">
        <f t="shared" si="60"/>
        <v>0</v>
      </c>
      <c r="R122">
        <f t="shared" si="61"/>
        <v>0</v>
      </c>
      <c r="S122">
        <f t="shared" si="62"/>
        <v>0</v>
      </c>
      <c r="T122">
        <f t="shared" si="63"/>
        <v>245250</v>
      </c>
      <c r="U122">
        <f t="shared" si="64"/>
        <v>1471500</v>
      </c>
      <c r="V122">
        <f t="shared" si="65"/>
        <v>2605781.25</v>
      </c>
      <c r="W122">
        <f t="shared" si="66"/>
        <v>195418326.69322711</v>
      </c>
      <c r="X122">
        <f t="shared" si="67"/>
        <v>3844145152.7924132</v>
      </c>
      <c r="Y122">
        <f t="shared" si="48"/>
        <v>118068018.96733405</v>
      </c>
      <c r="Z122">
        <f t="shared" si="70"/>
        <v>4039563479.4856405</v>
      </c>
      <c r="AA122">
        <f t="shared" si="71"/>
        <v>250964302.59083584</v>
      </c>
    </row>
    <row r="123" spans="1:27" x14ac:dyDescent="0.25">
      <c r="A123" s="1">
        <v>86</v>
      </c>
      <c r="B123" s="17">
        <f t="shared" si="49"/>
        <v>10.75</v>
      </c>
      <c r="C123">
        <f t="shared" si="50"/>
        <v>6232.5382500000005</v>
      </c>
      <c r="D123">
        <f t="shared" si="51"/>
        <v>0</v>
      </c>
      <c r="E123">
        <f t="shared" si="52"/>
        <v>0</v>
      </c>
      <c r="F123">
        <f t="shared" si="53"/>
        <v>0</v>
      </c>
      <c r="G123">
        <f t="shared" si="54"/>
        <v>244452.81487500001</v>
      </c>
      <c r="H123">
        <f t="shared" si="55"/>
        <v>1489617.84375</v>
      </c>
      <c r="I123">
        <f t="shared" si="56"/>
        <v>2661367.6530000004</v>
      </c>
      <c r="J123">
        <f t="shared" si="57"/>
        <v>197824414.84063748</v>
      </c>
      <c r="K123">
        <f t="shared" si="58"/>
        <v>3926148276.290833</v>
      </c>
      <c r="L123">
        <f t="shared" si="59"/>
        <v>117684238.87168071</v>
      </c>
      <c r="M123">
        <f t="shared" si="68"/>
        <v>4123972691.1314707</v>
      </c>
      <c r="N123">
        <f t="shared" si="69"/>
        <v>252643156.98990595</v>
      </c>
      <c r="O123" s="29"/>
      <c r="P123">
        <v>0</v>
      </c>
      <c r="Q123">
        <f t="shared" si="60"/>
        <v>0</v>
      </c>
      <c r="R123">
        <f t="shared" si="61"/>
        <v>0</v>
      </c>
      <c r="S123">
        <f t="shared" si="62"/>
        <v>0</v>
      </c>
      <c r="T123">
        <f t="shared" si="63"/>
        <v>245250</v>
      </c>
      <c r="U123">
        <f t="shared" si="64"/>
        <v>1471500</v>
      </c>
      <c r="V123">
        <f t="shared" si="65"/>
        <v>2636437.5</v>
      </c>
      <c r="W123">
        <f t="shared" si="66"/>
        <v>195418326.69322711</v>
      </c>
      <c r="X123">
        <f t="shared" si="67"/>
        <v>3889370389.884088</v>
      </c>
      <c r="Y123">
        <f t="shared" si="48"/>
        <v>118068018.96733405</v>
      </c>
      <c r="Z123">
        <f t="shared" si="70"/>
        <v>4084788716.5773153</v>
      </c>
      <c r="AA123">
        <f t="shared" si="71"/>
        <v>250964302.59083584</v>
      </c>
    </row>
    <row r="124" spans="1:27" x14ac:dyDescent="0.25">
      <c r="A124" s="1">
        <v>87</v>
      </c>
      <c r="B124" s="17">
        <f t="shared" si="49"/>
        <v>10.875</v>
      </c>
      <c r="C124">
        <f t="shared" si="50"/>
        <v>6305.0096249999997</v>
      </c>
      <c r="D124">
        <f t="shared" si="51"/>
        <v>0</v>
      </c>
      <c r="E124">
        <f t="shared" si="52"/>
        <v>0</v>
      </c>
      <c r="F124">
        <f t="shared" si="53"/>
        <v>0</v>
      </c>
      <c r="G124">
        <f t="shared" si="54"/>
        <v>244380.34350000002</v>
      </c>
      <c r="H124">
        <f t="shared" si="55"/>
        <v>1489617.84375</v>
      </c>
      <c r="I124">
        <f t="shared" si="56"/>
        <v>2691919.7253984376</v>
      </c>
      <c r="J124">
        <f t="shared" si="57"/>
        <v>197824414.84063748</v>
      </c>
      <c r="K124">
        <f t="shared" si="58"/>
        <v>3971219826.720561</v>
      </c>
      <c r="L124">
        <f t="shared" si="59"/>
        <v>117649349.77207589</v>
      </c>
      <c r="M124">
        <f t="shared" si="68"/>
        <v>4169044241.5611987</v>
      </c>
      <c r="N124">
        <f t="shared" si="69"/>
        <v>252616450.29784119</v>
      </c>
      <c r="O124" s="29"/>
      <c r="P124">
        <v>0</v>
      </c>
      <c r="Q124">
        <f t="shared" si="60"/>
        <v>0</v>
      </c>
      <c r="R124">
        <f t="shared" si="61"/>
        <v>0</v>
      </c>
      <c r="S124">
        <f t="shared" si="62"/>
        <v>0</v>
      </c>
      <c r="T124">
        <f t="shared" si="63"/>
        <v>245250</v>
      </c>
      <c r="U124">
        <f t="shared" si="64"/>
        <v>1471500</v>
      </c>
      <c r="V124">
        <f t="shared" si="65"/>
        <v>2667093.75</v>
      </c>
      <c r="W124">
        <f t="shared" si="66"/>
        <v>195418326.69322711</v>
      </c>
      <c r="X124">
        <f t="shared" si="67"/>
        <v>3934595626.9757638</v>
      </c>
      <c r="Y124">
        <f t="shared" si="48"/>
        <v>118068018.96733405</v>
      </c>
      <c r="Z124">
        <f t="shared" si="70"/>
        <v>4130013953.6689911</v>
      </c>
      <c r="AA124">
        <f t="shared" si="71"/>
        <v>250964302.59083584</v>
      </c>
    </row>
    <row r="125" spans="1:27" x14ac:dyDescent="0.25">
      <c r="A125" s="1">
        <v>88</v>
      </c>
      <c r="B125" s="17">
        <f t="shared" si="49"/>
        <v>11</v>
      </c>
      <c r="C125">
        <f t="shared" si="50"/>
        <v>6377.4810000000007</v>
      </c>
      <c r="D125">
        <f t="shared" si="51"/>
        <v>0</v>
      </c>
      <c r="E125">
        <f t="shared" si="52"/>
        <v>0</v>
      </c>
      <c r="F125">
        <f t="shared" si="53"/>
        <v>0</v>
      </c>
      <c r="G125">
        <f t="shared" si="54"/>
        <v>244307.87212500002</v>
      </c>
      <c r="H125">
        <f t="shared" si="55"/>
        <v>1489617.84375</v>
      </c>
      <c r="I125">
        <f t="shared" si="56"/>
        <v>2722462.7388750003</v>
      </c>
      <c r="J125">
        <f t="shared" si="57"/>
        <v>197824414.84063748</v>
      </c>
      <c r="K125">
        <f t="shared" si="58"/>
        <v>4016278013.09273</v>
      </c>
      <c r="L125">
        <f t="shared" si="59"/>
        <v>117614460.67247105</v>
      </c>
      <c r="M125">
        <f t="shared" si="68"/>
        <v>4214102427.9333677</v>
      </c>
      <c r="N125">
        <f t="shared" si="69"/>
        <v>252589746.88538301</v>
      </c>
      <c r="O125" s="29"/>
      <c r="P125">
        <v>0</v>
      </c>
      <c r="Q125">
        <f t="shared" si="60"/>
        <v>0</v>
      </c>
      <c r="R125">
        <f t="shared" si="61"/>
        <v>0</v>
      </c>
      <c r="S125">
        <f t="shared" si="62"/>
        <v>0</v>
      </c>
      <c r="T125">
        <f t="shared" si="63"/>
        <v>245250</v>
      </c>
      <c r="U125">
        <f t="shared" si="64"/>
        <v>1471500</v>
      </c>
      <c r="V125">
        <f t="shared" si="65"/>
        <v>2697750</v>
      </c>
      <c r="W125">
        <f t="shared" si="66"/>
        <v>195418326.69322711</v>
      </c>
      <c r="X125">
        <f t="shared" si="67"/>
        <v>3979820864.0674391</v>
      </c>
      <c r="Y125">
        <f t="shared" si="48"/>
        <v>118068018.96733405</v>
      </c>
      <c r="Z125">
        <f t="shared" si="70"/>
        <v>4175239190.7606664</v>
      </c>
      <c r="AA125">
        <f t="shared" si="71"/>
        <v>250964302.59083584</v>
      </c>
    </row>
    <row r="126" spans="1:27" x14ac:dyDescent="0.25">
      <c r="A126" s="1">
        <v>89</v>
      </c>
      <c r="B126" s="17">
        <f t="shared" si="49"/>
        <v>11.125</v>
      </c>
      <c r="C126">
        <f t="shared" si="50"/>
        <v>6449.9523750000008</v>
      </c>
      <c r="D126">
        <f t="shared" si="51"/>
        <v>0</v>
      </c>
      <c r="E126">
        <f t="shared" si="52"/>
        <v>0</v>
      </c>
      <c r="F126">
        <f t="shared" si="53"/>
        <v>0</v>
      </c>
      <c r="G126">
        <f t="shared" si="54"/>
        <v>244235.40075000003</v>
      </c>
      <c r="H126">
        <f t="shared" si="55"/>
        <v>1489617.84375</v>
      </c>
      <c r="I126">
        <f t="shared" si="56"/>
        <v>2752996.6934296875</v>
      </c>
      <c r="J126">
        <f t="shared" si="57"/>
        <v>197824414.84063748</v>
      </c>
      <c r="K126">
        <f t="shared" si="58"/>
        <v>4061322835.4073372</v>
      </c>
      <c r="L126">
        <f t="shared" si="59"/>
        <v>117579571.5728662</v>
      </c>
      <c r="M126">
        <f t="shared" si="68"/>
        <v>4259147250.2479749</v>
      </c>
      <c r="N126">
        <f t="shared" si="69"/>
        <v>252563046.75424141</v>
      </c>
      <c r="O126" s="29"/>
      <c r="P126">
        <v>0</v>
      </c>
      <c r="Q126">
        <f t="shared" si="60"/>
        <v>0</v>
      </c>
      <c r="R126">
        <f t="shared" si="61"/>
        <v>0</v>
      </c>
      <c r="S126">
        <f t="shared" si="62"/>
        <v>0</v>
      </c>
      <c r="T126">
        <f t="shared" si="63"/>
        <v>245250</v>
      </c>
      <c r="U126">
        <f t="shared" si="64"/>
        <v>1471500</v>
      </c>
      <c r="V126">
        <f t="shared" si="65"/>
        <v>2728406.25</v>
      </c>
      <c r="W126">
        <f t="shared" si="66"/>
        <v>195418326.69322711</v>
      </c>
      <c r="X126">
        <f t="shared" si="67"/>
        <v>4025046101.1591148</v>
      </c>
      <c r="Y126">
        <f t="shared" si="48"/>
        <v>118068018.96733405</v>
      </c>
      <c r="Z126">
        <f t="shared" si="70"/>
        <v>4220464427.8523421</v>
      </c>
      <c r="AA126">
        <f t="shared" si="71"/>
        <v>250964302.59083584</v>
      </c>
    </row>
    <row r="127" spans="1:27" x14ac:dyDescent="0.25">
      <c r="A127" s="1">
        <v>90</v>
      </c>
      <c r="B127" s="17">
        <f t="shared" si="49"/>
        <v>11.25</v>
      </c>
      <c r="C127">
        <f t="shared" si="50"/>
        <v>6522.4237499999999</v>
      </c>
      <c r="D127">
        <f t="shared" si="51"/>
        <v>0</v>
      </c>
      <c r="E127">
        <f t="shared" si="52"/>
        <v>0</v>
      </c>
      <c r="F127">
        <f t="shared" si="53"/>
        <v>0</v>
      </c>
      <c r="G127">
        <f t="shared" si="54"/>
        <v>244162.92937500004</v>
      </c>
      <c r="H127">
        <f t="shared" si="55"/>
        <v>1489617.84375</v>
      </c>
      <c r="I127">
        <f t="shared" si="56"/>
        <v>2783521.5890625003</v>
      </c>
      <c r="J127">
        <f t="shared" si="57"/>
        <v>197824414.84063748</v>
      </c>
      <c r="K127">
        <f t="shared" si="58"/>
        <v>4106354293.6643839</v>
      </c>
      <c r="L127">
        <f t="shared" si="59"/>
        <v>117544682.47326136</v>
      </c>
      <c r="M127">
        <f t="shared" si="68"/>
        <v>4304178708.5050211</v>
      </c>
      <c r="N127">
        <f t="shared" si="69"/>
        <v>252536349.90612721</v>
      </c>
      <c r="O127" s="29"/>
      <c r="P127">
        <v>0</v>
      </c>
      <c r="Q127">
        <f t="shared" si="60"/>
        <v>0</v>
      </c>
      <c r="R127">
        <f t="shared" si="61"/>
        <v>0</v>
      </c>
      <c r="S127">
        <f t="shared" si="62"/>
        <v>0</v>
      </c>
      <c r="T127">
        <f t="shared" si="63"/>
        <v>245250</v>
      </c>
      <c r="U127">
        <f t="shared" si="64"/>
        <v>1471500</v>
      </c>
      <c r="V127">
        <f t="shared" si="65"/>
        <v>2759062.5</v>
      </c>
      <c r="W127">
        <f t="shared" si="66"/>
        <v>195418326.69322711</v>
      </c>
      <c r="X127">
        <f t="shared" si="67"/>
        <v>4070271338.2507901</v>
      </c>
      <c r="Y127">
        <f t="shared" si="48"/>
        <v>118068018.96733405</v>
      </c>
      <c r="Z127">
        <f t="shared" si="70"/>
        <v>4265689664.9440174</v>
      </c>
      <c r="AA127">
        <f t="shared" si="71"/>
        <v>250964302.59083584</v>
      </c>
    </row>
    <row r="128" spans="1:27" x14ac:dyDescent="0.25">
      <c r="A128" s="1">
        <v>91</v>
      </c>
      <c r="B128" s="17">
        <f t="shared" si="49"/>
        <v>11.375</v>
      </c>
      <c r="C128">
        <f t="shared" si="50"/>
        <v>6594.8951250000009</v>
      </c>
      <c r="D128">
        <f t="shared" si="51"/>
        <v>0</v>
      </c>
      <c r="E128">
        <f t="shared" si="52"/>
        <v>0</v>
      </c>
      <c r="F128">
        <f t="shared" si="53"/>
        <v>0</v>
      </c>
      <c r="G128">
        <f t="shared" si="54"/>
        <v>244090.45800000001</v>
      </c>
      <c r="H128">
        <f t="shared" si="55"/>
        <v>1489617.84375</v>
      </c>
      <c r="I128">
        <f t="shared" si="56"/>
        <v>2814037.4257734376</v>
      </c>
      <c r="J128">
        <f t="shared" si="57"/>
        <v>197824414.84063748</v>
      </c>
      <c r="K128">
        <f t="shared" si="58"/>
        <v>4151372387.8638701</v>
      </c>
      <c r="L128">
        <f t="shared" si="59"/>
        <v>117509793.37365651</v>
      </c>
      <c r="M128">
        <f t="shared" si="68"/>
        <v>4349196802.7045078</v>
      </c>
      <c r="N128">
        <f t="shared" si="69"/>
        <v>252509656.3427524</v>
      </c>
      <c r="O128" s="29"/>
      <c r="P128">
        <v>0</v>
      </c>
      <c r="Q128">
        <f t="shared" si="60"/>
        <v>0</v>
      </c>
      <c r="R128">
        <f t="shared" si="61"/>
        <v>0</v>
      </c>
      <c r="S128">
        <f t="shared" si="62"/>
        <v>0</v>
      </c>
      <c r="T128">
        <f t="shared" si="63"/>
        <v>245250</v>
      </c>
      <c r="U128">
        <f t="shared" si="64"/>
        <v>1471500</v>
      </c>
      <c r="V128">
        <f t="shared" si="65"/>
        <v>2789718.75</v>
      </c>
      <c r="W128">
        <f t="shared" si="66"/>
        <v>195418326.69322711</v>
      </c>
      <c r="X128">
        <f t="shared" si="67"/>
        <v>4115496575.3424659</v>
      </c>
      <c r="Y128">
        <f t="shared" si="48"/>
        <v>118068018.96733405</v>
      </c>
      <c r="Z128">
        <f t="shared" si="70"/>
        <v>4310914902.0356932</v>
      </c>
      <c r="AA128">
        <f t="shared" si="71"/>
        <v>250964302.59083584</v>
      </c>
    </row>
    <row r="129" spans="1:27" x14ac:dyDescent="0.25">
      <c r="A129" s="1">
        <v>92</v>
      </c>
      <c r="B129" s="17">
        <f t="shared" si="49"/>
        <v>11.5</v>
      </c>
      <c r="C129">
        <f t="shared" si="50"/>
        <v>6667.3665000000001</v>
      </c>
      <c r="D129">
        <f t="shared" si="51"/>
        <v>0</v>
      </c>
      <c r="E129">
        <f t="shared" si="52"/>
        <v>0</v>
      </c>
      <c r="F129">
        <f t="shared" si="53"/>
        <v>0</v>
      </c>
      <c r="G129">
        <f t="shared" si="54"/>
        <v>244017.98662500002</v>
      </c>
      <c r="H129">
        <f t="shared" si="55"/>
        <v>1489617.84375</v>
      </c>
      <c r="I129">
        <f t="shared" si="56"/>
        <v>2844544.2035625</v>
      </c>
      <c r="J129">
        <f t="shared" si="57"/>
        <v>197824414.84063748</v>
      </c>
      <c r="K129">
        <f t="shared" si="58"/>
        <v>4196377118.0057955</v>
      </c>
      <c r="L129">
        <f t="shared" si="59"/>
        <v>117474904.27405164</v>
      </c>
      <c r="M129">
        <f t="shared" si="68"/>
        <v>4394201532.8464327</v>
      </c>
      <c r="N129">
        <f t="shared" si="69"/>
        <v>252482966.06582963</v>
      </c>
      <c r="O129" s="29"/>
      <c r="P129">
        <v>0</v>
      </c>
      <c r="Q129">
        <f t="shared" si="60"/>
        <v>0</v>
      </c>
      <c r="R129">
        <f t="shared" si="61"/>
        <v>0</v>
      </c>
      <c r="S129">
        <f t="shared" si="62"/>
        <v>0</v>
      </c>
      <c r="T129">
        <f t="shared" si="63"/>
        <v>245250</v>
      </c>
      <c r="U129">
        <f t="shared" si="64"/>
        <v>1471500</v>
      </c>
      <c r="V129">
        <f t="shared" si="65"/>
        <v>2820375</v>
      </c>
      <c r="W129">
        <f t="shared" si="66"/>
        <v>195418326.69322711</v>
      </c>
      <c r="X129">
        <f t="shared" si="67"/>
        <v>4160721812.4341407</v>
      </c>
      <c r="Y129">
        <f t="shared" si="48"/>
        <v>118068018.96733405</v>
      </c>
      <c r="Z129">
        <f t="shared" si="70"/>
        <v>4356140139.127368</v>
      </c>
      <c r="AA129">
        <f t="shared" si="71"/>
        <v>250964302.59083584</v>
      </c>
    </row>
    <row r="130" spans="1:27" x14ac:dyDescent="0.25">
      <c r="A130" s="1">
        <v>93</v>
      </c>
      <c r="B130" s="17">
        <f t="shared" si="49"/>
        <v>11.625</v>
      </c>
      <c r="C130">
        <f t="shared" si="50"/>
        <v>6739.8378750000002</v>
      </c>
      <c r="D130">
        <f t="shared" si="51"/>
        <v>0</v>
      </c>
      <c r="E130">
        <f t="shared" si="52"/>
        <v>0</v>
      </c>
      <c r="F130">
        <f t="shared" si="53"/>
        <v>0</v>
      </c>
      <c r="G130">
        <f t="shared" si="54"/>
        <v>243945.51525000003</v>
      </c>
      <c r="H130">
        <f t="shared" si="55"/>
        <v>1489617.84375</v>
      </c>
      <c r="I130">
        <f t="shared" si="56"/>
        <v>2875041.9224296878</v>
      </c>
      <c r="J130">
        <f t="shared" si="57"/>
        <v>197824414.84063748</v>
      </c>
      <c r="K130">
        <f t="shared" si="58"/>
        <v>4241368484.0901618</v>
      </c>
      <c r="L130">
        <f t="shared" si="59"/>
        <v>117440015.17444679</v>
      </c>
      <c r="M130">
        <f t="shared" si="68"/>
        <v>4439192898.9307995</v>
      </c>
      <c r="N130">
        <f t="shared" si="69"/>
        <v>252456279.07707286</v>
      </c>
      <c r="O130" s="29"/>
      <c r="P130">
        <v>0</v>
      </c>
      <c r="Q130">
        <f t="shared" si="60"/>
        <v>0</v>
      </c>
      <c r="R130">
        <f t="shared" si="61"/>
        <v>0</v>
      </c>
      <c r="S130">
        <f t="shared" si="62"/>
        <v>0</v>
      </c>
      <c r="T130">
        <f t="shared" si="63"/>
        <v>245250</v>
      </c>
      <c r="U130">
        <f t="shared" si="64"/>
        <v>1471500</v>
      </c>
      <c r="V130">
        <f t="shared" si="65"/>
        <v>2851031.25</v>
      </c>
      <c r="W130">
        <f t="shared" si="66"/>
        <v>195418326.69322711</v>
      </c>
      <c r="X130">
        <f t="shared" si="67"/>
        <v>4205947049.5258169</v>
      </c>
      <c r="Y130">
        <f t="shared" si="48"/>
        <v>118068018.96733405</v>
      </c>
      <c r="Z130">
        <f t="shared" si="70"/>
        <v>4401365376.2190437</v>
      </c>
      <c r="AA130">
        <f t="shared" si="71"/>
        <v>250964302.59083584</v>
      </c>
    </row>
    <row r="131" spans="1:27" x14ac:dyDescent="0.25">
      <c r="A131" s="1">
        <v>94</v>
      </c>
      <c r="B131" s="17">
        <f t="shared" si="49"/>
        <v>11.75</v>
      </c>
      <c r="C131">
        <f t="shared" si="50"/>
        <v>6812.3092500000012</v>
      </c>
      <c r="D131">
        <f t="shared" si="51"/>
        <v>0</v>
      </c>
      <c r="E131">
        <f t="shared" si="52"/>
        <v>0</v>
      </c>
      <c r="F131">
        <f t="shared" si="53"/>
        <v>0</v>
      </c>
      <c r="G131">
        <f t="shared" si="54"/>
        <v>243873.04387500003</v>
      </c>
      <c r="H131">
        <f t="shared" si="55"/>
        <v>1489617.84375</v>
      </c>
      <c r="I131">
        <f t="shared" si="56"/>
        <v>2905530.5823750002</v>
      </c>
      <c r="J131">
        <f t="shared" si="57"/>
        <v>197824414.84063748</v>
      </c>
      <c r="K131">
        <f t="shared" si="58"/>
        <v>4286346486.1169662</v>
      </c>
      <c r="L131">
        <f t="shared" si="59"/>
        <v>117405126.07484195</v>
      </c>
      <c r="M131">
        <f t="shared" si="68"/>
        <v>4484170900.9576035</v>
      </c>
      <c r="N131">
        <f t="shared" si="69"/>
        <v>252429595.37819695</v>
      </c>
      <c r="O131" s="29"/>
      <c r="P131">
        <v>0</v>
      </c>
      <c r="Q131">
        <f t="shared" si="60"/>
        <v>0</v>
      </c>
      <c r="R131">
        <f t="shared" si="61"/>
        <v>0</v>
      </c>
      <c r="S131">
        <f t="shared" si="62"/>
        <v>0</v>
      </c>
      <c r="T131">
        <f t="shared" si="63"/>
        <v>245250</v>
      </c>
      <c r="U131">
        <f t="shared" si="64"/>
        <v>1471500</v>
      </c>
      <c r="V131">
        <f t="shared" si="65"/>
        <v>2881687.5</v>
      </c>
      <c r="W131">
        <f t="shared" si="66"/>
        <v>195418326.69322711</v>
      </c>
      <c r="X131">
        <f t="shared" si="67"/>
        <v>4251172286.6174917</v>
      </c>
      <c r="Y131">
        <f t="shared" si="48"/>
        <v>118068018.96733405</v>
      </c>
      <c r="Z131">
        <f t="shared" si="70"/>
        <v>4446590613.3107185</v>
      </c>
      <c r="AA131">
        <f t="shared" si="71"/>
        <v>250964302.59083584</v>
      </c>
    </row>
    <row r="132" spans="1:27" x14ac:dyDescent="0.25">
      <c r="A132" s="1">
        <v>95</v>
      </c>
      <c r="B132" s="17">
        <f t="shared" si="49"/>
        <v>11.875</v>
      </c>
      <c r="C132">
        <f t="shared" si="50"/>
        <v>6884.7806250000003</v>
      </c>
      <c r="D132">
        <f t="shared" si="51"/>
        <v>0</v>
      </c>
      <c r="E132">
        <f t="shared" si="52"/>
        <v>0</v>
      </c>
      <c r="F132">
        <f t="shared" si="53"/>
        <v>0</v>
      </c>
      <c r="G132">
        <f t="shared" si="54"/>
        <v>243800.57250000001</v>
      </c>
      <c r="H132">
        <f t="shared" si="55"/>
        <v>1489617.84375</v>
      </c>
      <c r="I132">
        <f t="shared" si="56"/>
        <v>2936010.1833984382</v>
      </c>
      <c r="J132">
        <f t="shared" si="57"/>
        <v>197824414.84063748</v>
      </c>
      <c r="K132">
        <f t="shared" si="58"/>
        <v>4331311124.0862103</v>
      </c>
      <c r="L132">
        <f t="shared" si="59"/>
        <v>117370236.9752371</v>
      </c>
      <c r="M132">
        <f t="shared" si="68"/>
        <v>4529135538.9268475</v>
      </c>
      <c r="N132">
        <f t="shared" si="69"/>
        <v>252402914.97091764</v>
      </c>
      <c r="O132" s="29"/>
      <c r="P132">
        <v>0</v>
      </c>
      <c r="Q132">
        <f t="shared" si="60"/>
        <v>0</v>
      </c>
      <c r="R132">
        <f t="shared" si="61"/>
        <v>0</v>
      </c>
      <c r="S132">
        <f t="shared" si="62"/>
        <v>0</v>
      </c>
      <c r="T132">
        <f t="shared" si="63"/>
        <v>245250</v>
      </c>
      <c r="U132">
        <f t="shared" si="64"/>
        <v>1471500</v>
      </c>
      <c r="V132">
        <f t="shared" si="65"/>
        <v>2912343.75</v>
      </c>
      <c r="W132">
        <f t="shared" si="66"/>
        <v>195418326.69322711</v>
      </c>
      <c r="X132">
        <f t="shared" si="67"/>
        <v>4296397523.7091675</v>
      </c>
      <c r="Y132">
        <f t="shared" si="48"/>
        <v>118068018.96733405</v>
      </c>
      <c r="Z132">
        <f t="shared" si="70"/>
        <v>4491815850.4023943</v>
      </c>
      <c r="AA132">
        <f t="shared" si="71"/>
        <v>250964302.59083584</v>
      </c>
    </row>
    <row r="133" spans="1:27" x14ac:dyDescent="0.25">
      <c r="A133" s="1">
        <v>96</v>
      </c>
      <c r="B133" s="17">
        <f t="shared" si="49"/>
        <v>12</v>
      </c>
      <c r="C133">
        <f t="shared" si="50"/>
        <v>6957.2520000000004</v>
      </c>
      <c r="D133">
        <f t="shared" si="51"/>
        <v>0</v>
      </c>
      <c r="E133">
        <f t="shared" si="52"/>
        <v>0</v>
      </c>
      <c r="F133">
        <f t="shared" si="53"/>
        <v>0</v>
      </c>
      <c r="G133">
        <f t="shared" si="54"/>
        <v>243728.10112500002</v>
      </c>
      <c r="H133">
        <f t="shared" si="55"/>
        <v>1489617.84375</v>
      </c>
      <c r="I133">
        <f t="shared" si="56"/>
        <v>2966480.7255000002</v>
      </c>
      <c r="J133">
        <f t="shared" si="57"/>
        <v>197824414.84063748</v>
      </c>
      <c r="K133">
        <f t="shared" si="58"/>
        <v>4376262397.9978933</v>
      </c>
      <c r="L133">
        <f t="shared" si="59"/>
        <v>117335347.87563226</v>
      </c>
      <c r="M133">
        <f t="shared" si="68"/>
        <v>4574086812.8385305</v>
      </c>
      <c r="N133">
        <f t="shared" si="69"/>
        <v>252376237.85695165</v>
      </c>
      <c r="O133" s="29"/>
      <c r="P133">
        <v>0</v>
      </c>
      <c r="Q133">
        <f t="shared" si="60"/>
        <v>0</v>
      </c>
      <c r="R133">
        <f t="shared" si="61"/>
        <v>0</v>
      </c>
      <c r="S133">
        <f t="shared" si="62"/>
        <v>0</v>
      </c>
      <c r="T133">
        <f t="shared" si="63"/>
        <v>245250</v>
      </c>
      <c r="U133">
        <f t="shared" si="64"/>
        <v>1471500</v>
      </c>
      <c r="V133">
        <f t="shared" si="65"/>
        <v>2943000</v>
      </c>
      <c r="W133">
        <f t="shared" si="66"/>
        <v>195418326.69322711</v>
      </c>
      <c r="X133">
        <f t="shared" si="67"/>
        <v>4341622760.8008423</v>
      </c>
      <c r="Y133">
        <f t="shared" si="48"/>
        <v>118068018.96733405</v>
      </c>
      <c r="Z133">
        <f t="shared" si="70"/>
        <v>4537041087.4940691</v>
      </c>
      <c r="AA133">
        <f t="shared" si="71"/>
        <v>250964302.59083584</v>
      </c>
    </row>
    <row r="134" spans="1:27" x14ac:dyDescent="0.25">
      <c r="A134" s="1">
        <v>97</v>
      </c>
      <c r="B134" s="17">
        <f t="shared" si="49"/>
        <v>12.125</v>
      </c>
      <c r="C134">
        <f t="shared" si="50"/>
        <v>7029.7233750000005</v>
      </c>
      <c r="D134">
        <f t="shared" si="51"/>
        <v>0</v>
      </c>
      <c r="E134">
        <f t="shared" si="52"/>
        <v>0</v>
      </c>
      <c r="F134">
        <f t="shared" si="53"/>
        <v>0</v>
      </c>
      <c r="G134">
        <f t="shared" si="54"/>
        <v>243655.62975000002</v>
      </c>
      <c r="H134">
        <f t="shared" si="55"/>
        <v>1489617.84375</v>
      </c>
      <c r="I134">
        <f t="shared" si="56"/>
        <v>2996942.2086796877</v>
      </c>
      <c r="J134">
        <f t="shared" si="57"/>
        <v>197824414.84063748</v>
      </c>
      <c r="K134">
        <f t="shared" si="58"/>
        <v>4421200307.8520164</v>
      </c>
      <c r="L134">
        <f t="shared" si="59"/>
        <v>117300458.77602741</v>
      </c>
      <c r="M134">
        <f t="shared" si="68"/>
        <v>4619024722.6926537</v>
      </c>
      <c r="N134">
        <f t="shared" si="69"/>
        <v>252349564.03801686</v>
      </c>
      <c r="O134" s="29"/>
      <c r="P134">
        <v>0</v>
      </c>
      <c r="Q134">
        <f t="shared" si="60"/>
        <v>0</v>
      </c>
      <c r="R134">
        <f t="shared" si="61"/>
        <v>0</v>
      </c>
      <c r="S134">
        <f t="shared" si="62"/>
        <v>0</v>
      </c>
      <c r="T134">
        <f t="shared" si="63"/>
        <v>245250</v>
      </c>
      <c r="U134">
        <f t="shared" si="64"/>
        <v>1471500</v>
      </c>
      <c r="V134">
        <f t="shared" si="65"/>
        <v>2973656.25</v>
      </c>
      <c r="W134">
        <f t="shared" si="66"/>
        <v>195418326.69322711</v>
      </c>
      <c r="X134">
        <f t="shared" si="67"/>
        <v>4386847997.892518</v>
      </c>
      <c r="Y134">
        <f t="shared" si="48"/>
        <v>118068018.96733405</v>
      </c>
      <c r="Z134">
        <f t="shared" si="70"/>
        <v>4582266324.5857449</v>
      </c>
      <c r="AA134">
        <f t="shared" si="71"/>
        <v>250964302.59083584</v>
      </c>
    </row>
    <row r="135" spans="1:27" x14ac:dyDescent="0.25">
      <c r="A135" s="1">
        <v>98</v>
      </c>
      <c r="B135" s="17">
        <f t="shared" si="49"/>
        <v>12.25</v>
      </c>
      <c r="C135">
        <f t="shared" si="50"/>
        <v>7102.1947500000006</v>
      </c>
      <c r="D135">
        <f t="shared" si="51"/>
        <v>0</v>
      </c>
      <c r="E135">
        <f t="shared" si="52"/>
        <v>0</v>
      </c>
      <c r="F135">
        <f t="shared" si="53"/>
        <v>0</v>
      </c>
      <c r="G135">
        <f t="shared" si="54"/>
        <v>243583.15837500003</v>
      </c>
      <c r="H135">
        <f t="shared" si="55"/>
        <v>1489617.84375</v>
      </c>
      <c r="I135">
        <f t="shared" si="56"/>
        <v>3027394.6329375003</v>
      </c>
      <c r="J135">
        <f t="shared" si="57"/>
        <v>197824414.84063748</v>
      </c>
      <c r="K135">
        <f t="shared" si="58"/>
        <v>4466124853.6485777</v>
      </c>
      <c r="L135">
        <f t="shared" si="59"/>
        <v>117265569.67642257</v>
      </c>
      <c r="M135">
        <f t="shared" si="68"/>
        <v>4663949268.4892149</v>
      </c>
      <c r="N135">
        <f t="shared" si="69"/>
        <v>252322893.51583189</v>
      </c>
      <c r="O135" s="29"/>
      <c r="P135">
        <v>0</v>
      </c>
      <c r="Q135">
        <f t="shared" si="60"/>
        <v>0</v>
      </c>
      <c r="R135">
        <f t="shared" si="61"/>
        <v>0</v>
      </c>
      <c r="S135">
        <f t="shared" si="62"/>
        <v>0</v>
      </c>
      <c r="T135">
        <f t="shared" si="63"/>
        <v>245250</v>
      </c>
      <c r="U135">
        <f t="shared" si="64"/>
        <v>1471500</v>
      </c>
      <c r="V135">
        <f t="shared" si="65"/>
        <v>3004312.5</v>
      </c>
      <c r="W135">
        <f t="shared" si="66"/>
        <v>195418326.69322711</v>
      </c>
      <c r="X135">
        <f t="shared" si="67"/>
        <v>4432073234.9841938</v>
      </c>
      <c r="Y135">
        <f t="shared" si="48"/>
        <v>118068018.96733405</v>
      </c>
      <c r="Z135">
        <f t="shared" si="70"/>
        <v>4627491561.6774206</v>
      </c>
      <c r="AA135">
        <f t="shared" si="71"/>
        <v>250964302.59083584</v>
      </c>
    </row>
    <row r="136" spans="1:27" x14ac:dyDescent="0.25">
      <c r="A136" s="1">
        <v>99</v>
      </c>
      <c r="B136" s="17">
        <f t="shared" si="49"/>
        <v>12.375</v>
      </c>
      <c r="C136">
        <f t="shared" si="50"/>
        <v>7174.6661250000006</v>
      </c>
      <c r="D136">
        <f t="shared" si="51"/>
        <v>0</v>
      </c>
      <c r="E136">
        <f t="shared" si="52"/>
        <v>0</v>
      </c>
      <c r="F136">
        <f t="shared" si="53"/>
        <v>0</v>
      </c>
      <c r="G136">
        <f t="shared" si="54"/>
        <v>243510.68700000003</v>
      </c>
      <c r="H136">
        <f t="shared" si="55"/>
        <v>1489617.84375</v>
      </c>
      <c r="I136">
        <f t="shared" si="56"/>
        <v>3057837.9982734378</v>
      </c>
      <c r="J136">
        <f t="shared" si="57"/>
        <v>197824414.84063748</v>
      </c>
      <c r="K136">
        <f t="shared" si="58"/>
        <v>4511036035.3875799</v>
      </c>
      <c r="L136">
        <f t="shared" si="59"/>
        <v>117230680.57681772</v>
      </c>
      <c r="M136">
        <f t="shared" si="68"/>
        <v>4708860450.2282171</v>
      </c>
      <c r="N136">
        <f t="shared" si="69"/>
        <v>252296226.29211652</v>
      </c>
      <c r="O136" s="29"/>
      <c r="P136">
        <v>0</v>
      </c>
      <c r="Q136">
        <f t="shared" si="60"/>
        <v>0</v>
      </c>
      <c r="R136">
        <f t="shared" si="61"/>
        <v>0</v>
      </c>
      <c r="S136">
        <f t="shared" si="62"/>
        <v>0</v>
      </c>
      <c r="T136">
        <f t="shared" si="63"/>
        <v>245250</v>
      </c>
      <c r="U136">
        <f t="shared" si="64"/>
        <v>1471500</v>
      </c>
      <c r="V136">
        <f t="shared" si="65"/>
        <v>3034968.75</v>
      </c>
      <c r="W136">
        <f t="shared" si="66"/>
        <v>195418326.69322711</v>
      </c>
      <c r="X136">
        <f t="shared" si="67"/>
        <v>4477298472.0758696</v>
      </c>
      <c r="Y136">
        <f t="shared" si="48"/>
        <v>118068018.96733405</v>
      </c>
      <c r="Z136">
        <f t="shared" si="70"/>
        <v>4672716798.7690964</v>
      </c>
      <c r="AA136">
        <f t="shared" si="71"/>
        <v>250964302.59083584</v>
      </c>
    </row>
    <row r="137" spans="1:27" x14ac:dyDescent="0.25">
      <c r="A137" s="1">
        <v>100</v>
      </c>
      <c r="B137" s="17">
        <f t="shared" si="49"/>
        <v>12.5</v>
      </c>
      <c r="C137">
        <f t="shared" si="50"/>
        <v>7247.1375000000007</v>
      </c>
      <c r="D137">
        <f t="shared" si="51"/>
        <v>0</v>
      </c>
      <c r="E137">
        <f t="shared" si="52"/>
        <v>0</v>
      </c>
      <c r="F137">
        <f t="shared" si="53"/>
        <v>0</v>
      </c>
      <c r="G137">
        <f t="shared" si="54"/>
        <v>243438.21562500001</v>
      </c>
      <c r="H137">
        <f t="shared" si="55"/>
        <v>1489617.84375</v>
      </c>
      <c r="I137">
        <f t="shared" si="56"/>
        <v>3088272.3046875005</v>
      </c>
      <c r="J137">
        <f t="shared" si="57"/>
        <v>197824414.84063748</v>
      </c>
      <c r="K137">
        <f t="shared" si="58"/>
        <v>4555933853.0690203</v>
      </c>
      <c r="L137">
        <f t="shared" si="59"/>
        <v>117195791.47721288</v>
      </c>
      <c r="M137">
        <f t="shared" si="68"/>
        <v>4753758267.9096575</v>
      </c>
      <c r="N137">
        <f t="shared" si="69"/>
        <v>252269562.36859149</v>
      </c>
      <c r="O137" s="29"/>
      <c r="P137">
        <v>0</v>
      </c>
      <c r="Q137">
        <f t="shared" si="60"/>
        <v>0</v>
      </c>
      <c r="R137">
        <f t="shared" si="61"/>
        <v>0</v>
      </c>
      <c r="S137">
        <f t="shared" si="62"/>
        <v>0</v>
      </c>
      <c r="T137">
        <f t="shared" si="63"/>
        <v>245250</v>
      </c>
      <c r="U137">
        <f t="shared" si="64"/>
        <v>1471500</v>
      </c>
      <c r="V137">
        <f t="shared" si="65"/>
        <v>3065625</v>
      </c>
      <c r="W137">
        <f t="shared" si="66"/>
        <v>195418326.69322711</v>
      </c>
      <c r="X137">
        <f t="shared" si="67"/>
        <v>4522523709.1675444</v>
      </c>
      <c r="Y137">
        <f t="shared" si="48"/>
        <v>118068018.96733405</v>
      </c>
      <c r="Z137">
        <f t="shared" si="70"/>
        <v>4717942035.8607712</v>
      </c>
      <c r="AA137">
        <f t="shared" si="71"/>
        <v>250964302.59083584</v>
      </c>
    </row>
    <row r="138" spans="1:27" x14ac:dyDescent="0.25">
      <c r="A138" s="1">
        <v>101</v>
      </c>
      <c r="B138" s="17">
        <f t="shared" si="49"/>
        <v>12.625</v>
      </c>
      <c r="C138">
        <f t="shared" si="50"/>
        <v>7319.6088750000008</v>
      </c>
      <c r="D138">
        <f t="shared" si="51"/>
        <v>0</v>
      </c>
      <c r="E138">
        <f t="shared" si="52"/>
        <v>0</v>
      </c>
      <c r="F138">
        <f t="shared" si="53"/>
        <v>0</v>
      </c>
      <c r="G138">
        <f t="shared" si="54"/>
        <v>243365.74425000002</v>
      </c>
      <c r="H138">
        <f t="shared" si="55"/>
        <v>1489617.84375</v>
      </c>
      <c r="I138">
        <f t="shared" si="56"/>
        <v>3118697.5521796877</v>
      </c>
      <c r="J138">
        <f t="shared" si="57"/>
        <v>197824414.84063748</v>
      </c>
      <c r="K138">
        <f t="shared" si="58"/>
        <v>4600818306.6929007</v>
      </c>
      <c r="L138">
        <f t="shared" si="59"/>
        <v>117160902.37760802</v>
      </c>
      <c r="M138">
        <f t="shared" si="68"/>
        <v>4798642721.5335379</v>
      </c>
      <c r="N138">
        <f t="shared" si="69"/>
        <v>252242901.74697846</v>
      </c>
      <c r="O138" s="29"/>
      <c r="P138">
        <v>0</v>
      </c>
      <c r="Q138">
        <f t="shared" si="60"/>
        <v>0</v>
      </c>
      <c r="R138">
        <f t="shared" si="61"/>
        <v>0</v>
      </c>
      <c r="S138">
        <f t="shared" si="62"/>
        <v>0</v>
      </c>
      <c r="T138">
        <f t="shared" si="63"/>
        <v>245250</v>
      </c>
      <c r="U138">
        <f t="shared" si="64"/>
        <v>1471500</v>
      </c>
      <c r="V138">
        <f t="shared" si="65"/>
        <v>3096281.25</v>
      </c>
      <c r="W138">
        <f t="shared" si="66"/>
        <v>195418326.69322711</v>
      </c>
      <c r="X138">
        <f t="shared" si="67"/>
        <v>4567748946.2592201</v>
      </c>
      <c r="Y138">
        <f t="shared" si="48"/>
        <v>118068018.96733405</v>
      </c>
      <c r="Z138">
        <f t="shared" si="70"/>
        <v>4763167272.9524469</v>
      </c>
      <c r="AA138">
        <f t="shared" si="71"/>
        <v>250964302.59083584</v>
      </c>
    </row>
    <row r="139" spans="1:27" x14ac:dyDescent="0.25">
      <c r="A139" s="1">
        <v>102</v>
      </c>
      <c r="B139" s="17">
        <f t="shared" si="49"/>
        <v>12.75</v>
      </c>
      <c r="C139">
        <f t="shared" si="50"/>
        <v>7392.08025</v>
      </c>
      <c r="D139">
        <f t="shared" si="51"/>
        <v>0</v>
      </c>
      <c r="E139">
        <f t="shared" si="52"/>
        <v>0</v>
      </c>
      <c r="F139">
        <f t="shared" si="53"/>
        <v>0</v>
      </c>
      <c r="G139">
        <f t="shared" si="54"/>
        <v>243293.27287500002</v>
      </c>
      <c r="H139">
        <f t="shared" si="55"/>
        <v>1489617.84375</v>
      </c>
      <c r="I139">
        <f t="shared" si="56"/>
        <v>3149113.7407499999</v>
      </c>
      <c r="J139">
        <f t="shared" si="57"/>
        <v>197824414.84063748</v>
      </c>
      <c r="K139">
        <f t="shared" si="58"/>
        <v>4645689396.2592201</v>
      </c>
      <c r="L139">
        <f t="shared" si="59"/>
        <v>117126013.27800317</v>
      </c>
      <c r="M139">
        <f t="shared" si="68"/>
        <v>4843513811.0998573</v>
      </c>
      <c r="N139">
        <f t="shared" si="69"/>
        <v>252216244.42900008</v>
      </c>
      <c r="O139" s="29"/>
      <c r="P139">
        <v>0</v>
      </c>
      <c r="Q139">
        <f t="shared" si="60"/>
        <v>0</v>
      </c>
      <c r="R139">
        <f t="shared" si="61"/>
        <v>0</v>
      </c>
      <c r="S139">
        <f t="shared" si="62"/>
        <v>0</v>
      </c>
      <c r="T139">
        <f t="shared" si="63"/>
        <v>245250</v>
      </c>
      <c r="U139">
        <f t="shared" si="64"/>
        <v>1471500</v>
      </c>
      <c r="V139">
        <f t="shared" si="65"/>
        <v>3126937.5</v>
      </c>
      <c r="W139">
        <f t="shared" si="66"/>
        <v>195418326.69322711</v>
      </c>
      <c r="X139">
        <f t="shared" si="67"/>
        <v>4612974183.3508949</v>
      </c>
      <c r="Y139">
        <f t="shared" si="48"/>
        <v>118068018.96733405</v>
      </c>
      <c r="Z139">
        <f t="shared" si="70"/>
        <v>4808392510.0441217</v>
      </c>
      <c r="AA139">
        <f t="shared" si="71"/>
        <v>250964302.59083584</v>
      </c>
    </row>
    <row r="140" spans="1:27" x14ac:dyDescent="0.25">
      <c r="A140" s="1">
        <v>103</v>
      </c>
      <c r="B140" s="17">
        <f t="shared" si="49"/>
        <v>12.875</v>
      </c>
      <c r="C140">
        <f t="shared" si="50"/>
        <v>7464.551625000001</v>
      </c>
      <c r="D140">
        <f t="shared" si="51"/>
        <v>0</v>
      </c>
      <c r="E140">
        <f t="shared" si="52"/>
        <v>0</v>
      </c>
      <c r="F140">
        <f t="shared" si="53"/>
        <v>0</v>
      </c>
      <c r="G140">
        <f t="shared" si="54"/>
        <v>243220.80150000003</v>
      </c>
      <c r="H140">
        <f t="shared" si="55"/>
        <v>1489617.84375</v>
      </c>
      <c r="I140">
        <f t="shared" si="56"/>
        <v>3179520.8703984381</v>
      </c>
      <c r="J140">
        <f t="shared" si="57"/>
        <v>197824414.84063748</v>
      </c>
      <c r="K140">
        <f t="shared" si="58"/>
        <v>4690547121.7679806</v>
      </c>
      <c r="L140">
        <f t="shared" si="59"/>
        <v>117091124.17839833</v>
      </c>
      <c r="M140">
        <f t="shared" si="68"/>
        <v>4888371536.6086178</v>
      </c>
      <c r="N140">
        <f t="shared" si="69"/>
        <v>252189590.41638005</v>
      </c>
      <c r="O140" s="29"/>
      <c r="P140">
        <v>0</v>
      </c>
      <c r="Q140">
        <f t="shared" si="60"/>
        <v>0</v>
      </c>
      <c r="R140">
        <f t="shared" si="61"/>
        <v>0</v>
      </c>
      <c r="S140">
        <f t="shared" si="62"/>
        <v>0</v>
      </c>
      <c r="T140">
        <f t="shared" si="63"/>
        <v>245250</v>
      </c>
      <c r="U140">
        <f t="shared" si="64"/>
        <v>1471500</v>
      </c>
      <c r="V140">
        <f t="shared" si="65"/>
        <v>3157593.75</v>
      </c>
      <c r="W140">
        <f t="shared" si="66"/>
        <v>195418326.69322711</v>
      </c>
      <c r="X140">
        <f t="shared" si="67"/>
        <v>4658199420.4425707</v>
      </c>
      <c r="Y140">
        <f t="shared" si="48"/>
        <v>118068018.96733405</v>
      </c>
      <c r="Z140">
        <f t="shared" si="70"/>
        <v>4853617747.1357975</v>
      </c>
      <c r="AA140">
        <f t="shared" si="71"/>
        <v>250964302.59083584</v>
      </c>
    </row>
    <row r="141" spans="1:27" x14ac:dyDescent="0.25">
      <c r="A141" s="1">
        <v>104</v>
      </c>
      <c r="B141" s="17">
        <f t="shared" si="49"/>
        <v>13</v>
      </c>
      <c r="C141">
        <f t="shared" si="50"/>
        <v>7537.023000000001</v>
      </c>
      <c r="D141">
        <f t="shared" si="51"/>
        <v>0</v>
      </c>
      <c r="E141">
        <f t="shared" si="52"/>
        <v>0</v>
      </c>
      <c r="F141">
        <f t="shared" si="53"/>
        <v>0</v>
      </c>
      <c r="G141">
        <f t="shared" si="54"/>
        <v>243148.33012500004</v>
      </c>
      <c r="H141">
        <f t="shared" si="55"/>
        <v>1489617.84375</v>
      </c>
      <c r="I141">
        <f t="shared" si="56"/>
        <v>3209918.9411250004</v>
      </c>
      <c r="J141">
        <f t="shared" si="57"/>
        <v>197824414.84063748</v>
      </c>
      <c r="K141">
        <f t="shared" si="58"/>
        <v>4735391483.2191782</v>
      </c>
      <c r="L141">
        <f t="shared" si="59"/>
        <v>117056235.07879348</v>
      </c>
      <c r="M141">
        <f t="shared" si="68"/>
        <v>4933215898.0598154</v>
      </c>
      <c r="N141">
        <f t="shared" si="69"/>
        <v>252162939.71084297</v>
      </c>
      <c r="O141" s="29"/>
      <c r="P141">
        <v>0</v>
      </c>
      <c r="Q141">
        <f t="shared" si="60"/>
        <v>0</v>
      </c>
      <c r="R141">
        <f t="shared" si="61"/>
        <v>0</v>
      </c>
      <c r="S141">
        <f t="shared" si="62"/>
        <v>0</v>
      </c>
      <c r="T141">
        <f t="shared" si="63"/>
        <v>245250</v>
      </c>
      <c r="U141">
        <f t="shared" si="64"/>
        <v>1471500</v>
      </c>
      <c r="V141">
        <f t="shared" si="65"/>
        <v>3188250</v>
      </c>
      <c r="W141">
        <f t="shared" si="66"/>
        <v>195418326.69322711</v>
      </c>
      <c r="X141">
        <f t="shared" si="67"/>
        <v>4703424657.5342464</v>
      </c>
      <c r="Y141">
        <f t="shared" si="48"/>
        <v>118068018.96733405</v>
      </c>
      <c r="Z141">
        <f t="shared" si="70"/>
        <v>4898842984.2274733</v>
      </c>
      <c r="AA141">
        <f t="shared" si="71"/>
        <v>250964302.59083584</v>
      </c>
    </row>
    <row r="142" spans="1:27" x14ac:dyDescent="0.25">
      <c r="A142" s="1">
        <v>105</v>
      </c>
      <c r="B142" s="17">
        <f t="shared" si="49"/>
        <v>13.125</v>
      </c>
      <c r="C142">
        <f t="shared" si="50"/>
        <v>7609.4943750000002</v>
      </c>
      <c r="D142">
        <f t="shared" si="51"/>
        <v>0</v>
      </c>
      <c r="E142">
        <f t="shared" si="52"/>
        <v>0</v>
      </c>
      <c r="F142">
        <f t="shared" si="53"/>
        <v>0</v>
      </c>
      <c r="G142">
        <f t="shared" si="54"/>
        <v>243075.85875000001</v>
      </c>
      <c r="H142">
        <f t="shared" si="55"/>
        <v>1489617.84375</v>
      </c>
      <c r="I142">
        <f t="shared" si="56"/>
        <v>3240307.9529296882</v>
      </c>
      <c r="J142">
        <f t="shared" si="57"/>
        <v>197824414.84063748</v>
      </c>
      <c r="K142">
        <f t="shared" si="58"/>
        <v>4780222480.6128168</v>
      </c>
      <c r="L142">
        <f t="shared" si="59"/>
        <v>117021345.97918864</v>
      </c>
      <c r="M142">
        <f t="shared" si="68"/>
        <v>4978046895.453454</v>
      </c>
      <c r="N142">
        <f t="shared" si="69"/>
        <v>252136292.31411451</v>
      </c>
      <c r="O142" s="29"/>
      <c r="P142">
        <v>0</v>
      </c>
      <c r="Q142">
        <f t="shared" si="60"/>
        <v>0</v>
      </c>
      <c r="R142">
        <f t="shared" si="61"/>
        <v>0</v>
      </c>
      <c r="S142">
        <f t="shared" si="62"/>
        <v>0</v>
      </c>
      <c r="T142">
        <f t="shared" si="63"/>
        <v>245250</v>
      </c>
      <c r="U142">
        <f t="shared" si="64"/>
        <v>1471500</v>
      </c>
      <c r="V142">
        <f t="shared" si="65"/>
        <v>3218906.25</v>
      </c>
      <c r="W142">
        <f t="shared" si="66"/>
        <v>195418326.69322711</v>
      </c>
      <c r="X142">
        <f t="shared" si="67"/>
        <v>4748649894.6259222</v>
      </c>
      <c r="Y142">
        <f t="shared" si="48"/>
        <v>118068018.96733405</v>
      </c>
      <c r="Z142">
        <f t="shared" si="70"/>
        <v>4944068221.319149</v>
      </c>
      <c r="AA142">
        <f t="shared" si="71"/>
        <v>250964302.59083584</v>
      </c>
    </row>
    <row r="143" spans="1:27" x14ac:dyDescent="0.25">
      <c r="A143" s="1">
        <v>106</v>
      </c>
      <c r="B143" s="17">
        <f t="shared" si="49"/>
        <v>13.25</v>
      </c>
      <c r="C143">
        <f t="shared" si="50"/>
        <v>7681.9657500000012</v>
      </c>
      <c r="D143">
        <f t="shared" si="51"/>
        <v>0</v>
      </c>
      <c r="E143">
        <f t="shared" si="52"/>
        <v>0</v>
      </c>
      <c r="F143">
        <f t="shared" si="53"/>
        <v>0</v>
      </c>
      <c r="G143">
        <f t="shared" si="54"/>
        <v>243003.38737500002</v>
      </c>
      <c r="H143">
        <f t="shared" si="55"/>
        <v>1489617.84375</v>
      </c>
      <c r="I143">
        <f t="shared" si="56"/>
        <v>3270687.9058125</v>
      </c>
      <c r="J143">
        <f t="shared" si="57"/>
        <v>197824414.84063748</v>
      </c>
      <c r="K143">
        <f t="shared" si="58"/>
        <v>4825040113.9488935</v>
      </c>
      <c r="L143">
        <f t="shared" si="59"/>
        <v>116986456.87958379</v>
      </c>
      <c r="M143">
        <f t="shared" si="68"/>
        <v>5022864528.7895308</v>
      </c>
      <c r="N143">
        <f t="shared" si="69"/>
        <v>252109648.22792125</v>
      </c>
      <c r="O143" s="29"/>
      <c r="P143">
        <v>0</v>
      </c>
      <c r="Q143">
        <f t="shared" si="60"/>
        <v>0</v>
      </c>
      <c r="R143">
        <f t="shared" si="61"/>
        <v>0</v>
      </c>
      <c r="S143">
        <f t="shared" si="62"/>
        <v>0</v>
      </c>
      <c r="T143">
        <f t="shared" si="63"/>
        <v>245250</v>
      </c>
      <c r="U143">
        <f t="shared" si="64"/>
        <v>1471500</v>
      </c>
      <c r="V143">
        <f t="shared" si="65"/>
        <v>3249562.5</v>
      </c>
      <c r="W143">
        <f t="shared" si="66"/>
        <v>195418326.69322711</v>
      </c>
      <c r="X143">
        <f t="shared" si="67"/>
        <v>4793875131.717598</v>
      </c>
      <c r="Y143">
        <f t="shared" si="48"/>
        <v>118068018.96733405</v>
      </c>
      <c r="Z143">
        <f t="shared" si="70"/>
        <v>4989293458.4108248</v>
      </c>
      <c r="AA143">
        <f t="shared" si="71"/>
        <v>250964302.59083584</v>
      </c>
    </row>
    <row r="144" spans="1:27" x14ac:dyDescent="0.25">
      <c r="A144" s="1">
        <v>107</v>
      </c>
      <c r="B144" s="17">
        <f t="shared" si="49"/>
        <v>13.375</v>
      </c>
      <c r="C144">
        <f t="shared" si="50"/>
        <v>7754.4371250000004</v>
      </c>
      <c r="D144">
        <f t="shared" si="51"/>
        <v>0</v>
      </c>
      <c r="E144">
        <f t="shared" si="52"/>
        <v>0</v>
      </c>
      <c r="F144">
        <f t="shared" si="53"/>
        <v>0</v>
      </c>
      <c r="G144">
        <f t="shared" si="54"/>
        <v>242930.91600000003</v>
      </c>
      <c r="H144">
        <f t="shared" si="55"/>
        <v>1489617.84375</v>
      </c>
      <c r="I144">
        <f t="shared" si="56"/>
        <v>3301058.7997734374</v>
      </c>
      <c r="J144">
        <f t="shared" si="57"/>
        <v>197824414.84063748</v>
      </c>
      <c r="K144">
        <f t="shared" si="58"/>
        <v>4869844383.2274103</v>
      </c>
      <c r="L144">
        <f t="shared" si="59"/>
        <v>116951567.77997893</v>
      </c>
      <c r="M144">
        <f t="shared" si="68"/>
        <v>5067668798.0680475</v>
      </c>
      <c r="N144">
        <f t="shared" si="69"/>
        <v>252083007.45399082</v>
      </c>
      <c r="O144" s="29"/>
      <c r="P144">
        <v>0</v>
      </c>
      <c r="Q144">
        <f t="shared" si="60"/>
        <v>0</v>
      </c>
      <c r="R144">
        <f t="shared" si="61"/>
        <v>0</v>
      </c>
      <c r="S144">
        <f t="shared" si="62"/>
        <v>0</v>
      </c>
      <c r="T144">
        <f t="shared" si="63"/>
        <v>245250</v>
      </c>
      <c r="U144">
        <f t="shared" si="64"/>
        <v>1471500</v>
      </c>
      <c r="V144">
        <f t="shared" si="65"/>
        <v>3280218.75</v>
      </c>
      <c r="W144">
        <f t="shared" si="66"/>
        <v>195418326.69322711</v>
      </c>
      <c r="X144">
        <f t="shared" si="67"/>
        <v>4839100368.8092728</v>
      </c>
      <c r="Y144">
        <f t="shared" si="48"/>
        <v>118068018.96733405</v>
      </c>
      <c r="Z144">
        <f t="shared" si="70"/>
        <v>5034518695.5024996</v>
      </c>
      <c r="AA144">
        <f t="shared" si="71"/>
        <v>250964302.59083584</v>
      </c>
    </row>
    <row r="145" spans="1:27" x14ac:dyDescent="0.25">
      <c r="A145" s="1">
        <v>108</v>
      </c>
      <c r="B145" s="17">
        <f t="shared" si="49"/>
        <v>13.5</v>
      </c>
      <c r="C145">
        <f t="shared" si="50"/>
        <v>7826.9085000000005</v>
      </c>
      <c r="D145">
        <f t="shared" si="51"/>
        <v>0</v>
      </c>
      <c r="E145">
        <f t="shared" si="52"/>
        <v>0</v>
      </c>
      <c r="F145">
        <f t="shared" si="53"/>
        <v>0</v>
      </c>
      <c r="G145">
        <f t="shared" si="54"/>
        <v>242858.44462500003</v>
      </c>
      <c r="H145">
        <f t="shared" si="55"/>
        <v>1489617.84375</v>
      </c>
      <c r="I145">
        <f t="shared" si="56"/>
        <v>3331420.6348125003</v>
      </c>
      <c r="J145">
        <f t="shared" si="57"/>
        <v>197824414.84063748</v>
      </c>
      <c r="K145">
        <f t="shared" si="58"/>
        <v>4914635288.4483671</v>
      </c>
      <c r="L145">
        <f t="shared" si="59"/>
        <v>116916678.68037407</v>
      </c>
      <c r="M145">
        <f t="shared" si="68"/>
        <v>5112459703.2890043</v>
      </c>
      <c r="N145">
        <f t="shared" si="69"/>
        <v>252056369.99405181</v>
      </c>
      <c r="O145" s="29"/>
      <c r="P145">
        <v>0</v>
      </c>
      <c r="Q145">
        <f t="shared" si="60"/>
        <v>0</v>
      </c>
      <c r="R145">
        <f t="shared" si="61"/>
        <v>0</v>
      </c>
      <c r="S145">
        <f t="shared" si="62"/>
        <v>0</v>
      </c>
      <c r="T145">
        <f t="shared" si="63"/>
        <v>245250</v>
      </c>
      <c r="U145">
        <f t="shared" si="64"/>
        <v>1471500</v>
      </c>
      <c r="V145">
        <f t="shared" si="65"/>
        <v>3310875</v>
      </c>
      <c r="W145">
        <f t="shared" si="66"/>
        <v>195418326.69322711</v>
      </c>
      <c r="X145">
        <f t="shared" si="67"/>
        <v>4884325605.9009485</v>
      </c>
      <c r="Y145">
        <f t="shared" si="48"/>
        <v>118068018.96733405</v>
      </c>
      <c r="Z145">
        <f t="shared" si="70"/>
        <v>5079743932.5941753</v>
      </c>
      <c r="AA145">
        <f t="shared" si="71"/>
        <v>250964302.59083584</v>
      </c>
    </row>
    <row r="146" spans="1:27" x14ac:dyDescent="0.25">
      <c r="A146" s="1">
        <v>109</v>
      </c>
      <c r="B146" s="17">
        <f t="shared" si="49"/>
        <v>13.625</v>
      </c>
      <c r="C146">
        <f t="shared" si="50"/>
        <v>7899.3798750000014</v>
      </c>
      <c r="D146">
        <f t="shared" si="51"/>
        <v>0</v>
      </c>
      <c r="E146">
        <f t="shared" si="52"/>
        <v>0</v>
      </c>
      <c r="F146">
        <f t="shared" si="53"/>
        <v>0</v>
      </c>
      <c r="G146">
        <f t="shared" si="54"/>
        <v>242785.97325000001</v>
      </c>
      <c r="H146">
        <f t="shared" si="55"/>
        <v>1489617.84375</v>
      </c>
      <c r="I146">
        <f t="shared" si="56"/>
        <v>3361773.4109296878</v>
      </c>
      <c r="J146">
        <f t="shared" si="57"/>
        <v>197824414.84063748</v>
      </c>
      <c r="K146">
        <f t="shared" si="58"/>
        <v>4959412829.611763</v>
      </c>
      <c r="L146">
        <f t="shared" si="59"/>
        <v>116881789.58076923</v>
      </c>
      <c r="M146">
        <f t="shared" si="68"/>
        <v>5157237244.4524002</v>
      </c>
      <c r="N146">
        <f t="shared" si="69"/>
        <v>252029735.84983385</v>
      </c>
      <c r="O146" s="29"/>
      <c r="P146">
        <v>0</v>
      </c>
      <c r="Q146">
        <f t="shared" si="60"/>
        <v>0</v>
      </c>
      <c r="R146">
        <f t="shared" si="61"/>
        <v>0</v>
      </c>
      <c r="S146">
        <f t="shared" si="62"/>
        <v>0</v>
      </c>
      <c r="T146">
        <f t="shared" si="63"/>
        <v>245250</v>
      </c>
      <c r="U146">
        <f t="shared" si="64"/>
        <v>1471500</v>
      </c>
      <c r="V146">
        <f t="shared" si="65"/>
        <v>3341531.25</v>
      </c>
      <c r="W146">
        <f t="shared" si="66"/>
        <v>195418326.69322711</v>
      </c>
      <c r="X146">
        <f t="shared" si="67"/>
        <v>4929550842.9926233</v>
      </c>
      <c r="Y146">
        <f t="shared" si="48"/>
        <v>118068018.96733405</v>
      </c>
      <c r="Z146">
        <f t="shared" si="70"/>
        <v>5124969169.6858501</v>
      </c>
      <c r="AA146">
        <f t="shared" si="71"/>
        <v>250964302.59083584</v>
      </c>
    </row>
    <row r="147" spans="1:27" x14ac:dyDescent="0.25">
      <c r="A147" s="1">
        <v>110</v>
      </c>
      <c r="B147" s="17">
        <f t="shared" si="49"/>
        <v>13.75</v>
      </c>
      <c r="C147">
        <f t="shared" si="50"/>
        <v>7971.8512500000006</v>
      </c>
      <c r="D147">
        <f t="shared" si="51"/>
        <v>0</v>
      </c>
      <c r="E147">
        <f t="shared" si="52"/>
        <v>0</v>
      </c>
      <c r="F147">
        <f t="shared" si="53"/>
        <v>0</v>
      </c>
      <c r="G147">
        <f t="shared" si="54"/>
        <v>242713.50187500002</v>
      </c>
      <c r="H147">
        <f t="shared" si="55"/>
        <v>1489617.84375</v>
      </c>
      <c r="I147">
        <f t="shared" si="56"/>
        <v>3392117.1281250003</v>
      </c>
      <c r="J147">
        <f t="shared" si="57"/>
        <v>197824414.84063748</v>
      </c>
      <c r="K147">
        <f t="shared" si="58"/>
        <v>5004177006.717597</v>
      </c>
      <c r="L147">
        <f t="shared" si="59"/>
        <v>116846900.48116438</v>
      </c>
      <c r="M147">
        <f t="shared" si="68"/>
        <v>5202001421.5582342</v>
      </c>
      <c r="N147">
        <f t="shared" si="69"/>
        <v>252003105.02306741</v>
      </c>
      <c r="O147" s="29"/>
      <c r="P147"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245250</v>
      </c>
      <c r="U147">
        <f t="shared" si="64"/>
        <v>1471500</v>
      </c>
      <c r="V147">
        <f t="shared" si="65"/>
        <v>3372187.5</v>
      </c>
      <c r="W147">
        <f t="shared" si="66"/>
        <v>195418326.69322711</v>
      </c>
      <c r="X147">
        <f t="shared" si="67"/>
        <v>4974776080.0843</v>
      </c>
      <c r="Y147">
        <f t="shared" si="48"/>
        <v>118068018.96733405</v>
      </c>
      <c r="Z147">
        <f t="shared" si="70"/>
        <v>5170194406.7775269</v>
      </c>
      <c r="AA147">
        <f t="shared" si="71"/>
        <v>250964302.59083584</v>
      </c>
    </row>
    <row r="148" spans="1:27" x14ac:dyDescent="0.25">
      <c r="A148" s="1">
        <v>111</v>
      </c>
      <c r="B148" s="17">
        <f t="shared" si="49"/>
        <v>13.875</v>
      </c>
      <c r="C148">
        <f t="shared" si="50"/>
        <v>8044.3226250000007</v>
      </c>
      <c r="D148">
        <f t="shared" si="51"/>
        <v>0</v>
      </c>
      <c r="E148">
        <f t="shared" si="52"/>
        <v>0</v>
      </c>
      <c r="F148">
        <f t="shared" si="53"/>
        <v>0</v>
      </c>
      <c r="G148">
        <f t="shared" si="54"/>
        <v>242641.03050000002</v>
      </c>
      <c r="H148">
        <f t="shared" si="55"/>
        <v>1489617.84375</v>
      </c>
      <c r="I148">
        <f t="shared" si="56"/>
        <v>3422451.7863984378</v>
      </c>
      <c r="J148">
        <f t="shared" si="57"/>
        <v>197824414.84063748</v>
      </c>
      <c r="K148">
        <f t="shared" si="58"/>
        <v>5048927819.765872</v>
      </c>
      <c r="L148">
        <f t="shared" si="59"/>
        <v>116812011.38155954</v>
      </c>
      <c r="M148">
        <f t="shared" si="68"/>
        <v>5246752234.6065092</v>
      </c>
      <c r="N148">
        <f t="shared" si="69"/>
        <v>251976477.51548415</v>
      </c>
      <c r="O148" s="29"/>
      <c r="P148"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245250</v>
      </c>
      <c r="U148">
        <f t="shared" si="64"/>
        <v>1471500</v>
      </c>
      <c r="V148">
        <f t="shared" si="65"/>
        <v>3402843.75</v>
      </c>
      <c r="W148">
        <f t="shared" si="66"/>
        <v>195418326.69322711</v>
      </c>
      <c r="X148">
        <f t="shared" si="67"/>
        <v>5020001317.1759748</v>
      </c>
      <c r="Y148">
        <f t="shared" si="48"/>
        <v>118068018.96733405</v>
      </c>
      <c r="Z148">
        <f t="shared" si="70"/>
        <v>5215419643.8692017</v>
      </c>
      <c r="AA148">
        <f t="shared" si="71"/>
        <v>250964302.59083584</v>
      </c>
    </row>
    <row r="149" spans="1:27" x14ac:dyDescent="0.25">
      <c r="A149" s="1">
        <v>112</v>
      </c>
      <c r="B149" s="17">
        <f t="shared" si="49"/>
        <v>14</v>
      </c>
      <c r="C149">
        <f t="shared" si="50"/>
        <v>8116.7939999999999</v>
      </c>
      <c r="D149">
        <f t="shared" si="51"/>
        <v>0</v>
      </c>
      <c r="E149">
        <f t="shared" si="52"/>
        <v>0</v>
      </c>
      <c r="F149">
        <f t="shared" si="53"/>
        <v>0</v>
      </c>
      <c r="G149">
        <f t="shared" si="54"/>
        <v>242568.55912500003</v>
      </c>
      <c r="H149">
        <f t="shared" si="55"/>
        <v>1489617.84375</v>
      </c>
      <c r="I149">
        <f t="shared" si="56"/>
        <v>3452777.3857500004</v>
      </c>
      <c r="J149">
        <f t="shared" si="57"/>
        <v>197824414.84063748</v>
      </c>
      <c r="K149">
        <f t="shared" si="58"/>
        <v>5093665268.756587</v>
      </c>
      <c r="L149">
        <f t="shared" si="59"/>
        <v>116777122.28195469</v>
      </c>
      <c r="M149">
        <f t="shared" si="68"/>
        <v>5291489683.5972242</v>
      </c>
      <c r="N149">
        <f t="shared" si="69"/>
        <v>251949853.32881653</v>
      </c>
      <c r="O149" s="29"/>
      <c r="P149"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245250</v>
      </c>
      <c r="U149">
        <f t="shared" si="64"/>
        <v>1471500</v>
      </c>
      <c r="V149">
        <f t="shared" si="65"/>
        <v>3433500</v>
      </c>
      <c r="W149">
        <f t="shared" si="66"/>
        <v>195418326.69322711</v>
      </c>
      <c r="X149">
        <f t="shared" si="67"/>
        <v>5065226554.2676506</v>
      </c>
      <c r="Y149">
        <f t="shared" si="48"/>
        <v>118068018.96733405</v>
      </c>
      <c r="Z149">
        <f t="shared" si="70"/>
        <v>5260644880.9608774</v>
      </c>
      <c r="AA149">
        <f t="shared" si="71"/>
        <v>250964302.59083584</v>
      </c>
    </row>
    <row r="150" spans="1:27" x14ac:dyDescent="0.25">
      <c r="A150" s="1">
        <v>113</v>
      </c>
      <c r="B150" s="17">
        <f t="shared" si="49"/>
        <v>14.125</v>
      </c>
      <c r="C150">
        <f t="shared" si="50"/>
        <v>8189.2653750000009</v>
      </c>
      <c r="D150">
        <f t="shared" si="51"/>
        <v>0</v>
      </c>
      <c r="E150">
        <f t="shared" si="52"/>
        <v>0</v>
      </c>
      <c r="F150">
        <f t="shared" si="53"/>
        <v>0</v>
      </c>
      <c r="G150">
        <f t="shared" si="54"/>
        <v>242496.08775000004</v>
      </c>
      <c r="H150">
        <f t="shared" si="55"/>
        <v>1489617.84375</v>
      </c>
      <c r="I150">
        <f t="shared" si="56"/>
        <v>3483093.926179688</v>
      </c>
      <c r="J150">
        <f t="shared" si="57"/>
        <v>197824414.84063748</v>
      </c>
      <c r="K150">
        <f t="shared" si="58"/>
        <v>5138389353.6897402</v>
      </c>
      <c r="L150">
        <f t="shared" si="59"/>
        <v>116742233.18234985</v>
      </c>
      <c r="M150">
        <f t="shared" si="68"/>
        <v>5336213768.5303774</v>
      </c>
      <c r="N150">
        <f t="shared" si="69"/>
        <v>251923232.46479815</v>
      </c>
      <c r="O150" s="29"/>
      <c r="P150"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245250</v>
      </c>
      <c r="U150">
        <f t="shared" si="64"/>
        <v>1471500</v>
      </c>
      <c r="V150">
        <f t="shared" si="65"/>
        <v>3464156.25</v>
      </c>
      <c r="W150">
        <f t="shared" si="66"/>
        <v>195418326.69322711</v>
      </c>
      <c r="X150">
        <f t="shared" si="67"/>
        <v>5110451791.3593254</v>
      </c>
      <c r="Y150">
        <f t="shared" si="48"/>
        <v>118068018.96733405</v>
      </c>
      <c r="Z150">
        <f t="shared" si="70"/>
        <v>5305870118.0525522</v>
      </c>
      <c r="AA150">
        <f t="shared" si="71"/>
        <v>250964302.59083584</v>
      </c>
    </row>
    <row r="151" spans="1:27" x14ac:dyDescent="0.25">
      <c r="A151" s="1">
        <v>114</v>
      </c>
      <c r="B151" s="17">
        <f t="shared" si="49"/>
        <v>14.25</v>
      </c>
      <c r="C151">
        <f t="shared" si="50"/>
        <v>8261.7367500000018</v>
      </c>
      <c r="D151">
        <f t="shared" si="51"/>
        <v>0</v>
      </c>
      <c r="E151">
        <f t="shared" si="52"/>
        <v>0</v>
      </c>
      <c r="F151">
        <f t="shared" si="53"/>
        <v>0</v>
      </c>
      <c r="G151">
        <f t="shared" si="54"/>
        <v>242423.61637500001</v>
      </c>
      <c r="H151">
        <f t="shared" si="55"/>
        <v>1489617.84375</v>
      </c>
      <c r="I151">
        <f t="shared" si="56"/>
        <v>3513401.4076875001</v>
      </c>
      <c r="J151">
        <f t="shared" si="57"/>
        <v>197824414.84063748</v>
      </c>
      <c r="K151">
        <f t="shared" si="58"/>
        <v>5183100074.5653324</v>
      </c>
      <c r="L151">
        <f t="shared" si="59"/>
        <v>116707344.082745</v>
      </c>
      <c r="M151">
        <f t="shared" si="68"/>
        <v>5380924489.4059696</v>
      </c>
      <c r="N151">
        <f t="shared" si="69"/>
        <v>251896614.92516345</v>
      </c>
      <c r="O151" s="29"/>
      <c r="P151"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245250</v>
      </c>
      <c r="U151">
        <f t="shared" si="64"/>
        <v>1471500</v>
      </c>
      <c r="V151">
        <f t="shared" si="65"/>
        <v>3494812.5</v>
      </c>
      <c r="W151">
        <f t="shared" si="66"/>
        <v>195418326.69322711</v>
      </c>
      <c r="X151">
        <f t="shared" si="67"/>
        <v>5155677028.4510012</v>
      </c>
      <c r="Y151">
        <f t="shared" si="48"/>
        <v>118068018.96733405</v>
      </c>
      <c r="Z151">
        <f t="shared" si="70"/>
        <v>5351095355.144228</v>
      </c>
      <c r="AA151">
        <f t="shared" si="71"/>
        <v>250964302.59083584</v>
      </c>
    </row>
    <row r="152" spans="1:27" x14ac:dyDescent="0.25">
      <c r="A152" s="1">
        <v>115</v>
      </c>
      <c r="B152" s="17">
        <f t="shared" si="49"/>
        <v>14.375</v>
      </c>
      <c r="C152">
        <f t="shared" si="50"/>
        <v>8334.208125000001</v>
      </c>
      <c r="D152">
        <f t="shared" si="51"/>
        <v>0</v>
      </c>
      <c r="E152">
        <f t="shared" si="52"/>
        <v>0</v>
      </c>
      <c r="F152">
        <f t="shared" si="53"/>
        <v>0</v>
      </c>
      <c r="G152">
        <f t="shared" si="54"/>
        <v>242351.14500000002</v>
      </c>
      <c r="H152">
        <f t="shared" si="55"/>
        <v>1489617.84375</v>
      </c>
      <c r="I152">
        <f t="shared" si="56"/>
        <v>3543699.8302734378</v>
      </c>
      <c r="J152">
        <f t="shared" si="57"/>
        <v>197824414.84063748</v>
      </c>
      <c r="K152">
        <f t="shared" si="58"/>
        <v>5227797431.3833637</v>
      </c>
      <c r="L152">
        <f t="shared" si="59"/>
        <v>116672454.98314016</v>
      </c>
      <c r="M152">
        <f t="shared" si="68"/>
        <v>5425621846.2240009</v>
      </c>
      <c r="N152">
        <f t="shared" si="69"/>
        <v>251870000.71164805</v>
      </c>
      <c r="O152" s="29"/>
      <c r="P152"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245250</v>
      </c>
      <c r="U152">
        <f t="shared" si="64"/>
        <v>1471500</v>
      </c>
      <c r="V152">
        <f t="shared" si="65"/>
        <v>3525468.75</v>
      </c>
      <c r="W152">
        <f t="shared" si="66"/>
        <v>195418326.69322711</v>
      </c>
      <c r="X152">
        <f t="shared" si="67"/>
        <v>5200902265.5426769</v>
      </c>
      <c r="Y152">
        <f t="shared" si="48"/>
        <v>118068018.96733405</v>
      </c>
      <c r="Z152">
        <f t="shared" si="70"/>
        <v>5396320592.2359037</v>
      </c>
      <c r="AA152">
        <f t="shared" si="71"/>
        <v>250964302.59083584</v>
      </c>
    </row>
    <row r="153" spans="1:27" x14ac:dyDescent="0.25">
      <c r="A153" s="1">
        <v>116</v>
      </c>
      <c r="B153" s="17">
        <f t="shared" si="49"/>
        <v>14.5</v>
      </c>
      <c r="C153">
        <f t="shared" si="50"/>
        <v>8406.6795000000002</v>
      </c>
      <c r="D153">
        <f t="shared" si="51"/>
        <v>0</v>
      </c>
      <c r="E153">
        <f t="shared" si="52"/>
        <v>0</v>
      </c>
      <c r="F153">
        <f t="shared" si="53"/>
        <v>0</v>
      </c>
      <c r="G153">
        <f t="shared" si="54"/>
        <v>242278.67362500002</v>
      </c>
      <c r="H153">
        <f t="shared" si="55"/>
        <v>1489617.84375</v>
      </c>
      <c r="I153">
        <f t="shared" si="56"/>
        <v>3573989.1939375005</v>
      </c>
      <c r="J153">
        <f t="shared" si="57"/>
        <v>197824414.84063748</v>
      </c>
      <c r="K153">
        <f t="shared" si="58"/>
        <v>5272481424.143836</v>
      </c>
      <c r="L153">
        <f t="shared" si="59"/>
        <v>116637565.88353531</v>
      </c>
      <c r="M153">
        <f t="shared" si="68"/>
        <v>5470305838.9844732</v>
      </c>
      <c r="N153">
        <f t="shared" si="69"/>
        <v>251843389.82598835</v>
      </c>
      <c r="O153" s="29"/>
      <c r="P153"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245250</v>
      </c>
      <c r="U153">
        <f t="shared" si="64"/>
        <v>1471500</v>
      </c>
      <c r="V153">
        <f t="shared" si="65"/>
        <v>3556125</v>
      </c>
      <c r="W153">
        <f t="shared" si="66"/>
        <v>195418326.69322711</v>
      </c>
      <c r="X153">
        <f t="shared" si="67"/>
        <v>5246127502.6343527</v>
      </c>
      <c r="Y153">
        <f t="shared" si="48"/>
        <v>118068018.96733405</v>
      </c>
      <c r="Z153">
        <f t="shared" si="70"/>
        <v>5441545829.3275795</v>
      </c>
      <c r="AA153">
        <f t="shared" si="71"/>
        <v>250964302.59083584</v>
      </c>
    </row>
    <row r="154" spans="1:27" x14ac:dyDescent="0.25">
      <c r="A154" s="1">
        <v>117</v>
      </c>
      <c r="B154" s="17">
        <f t="shared" si="49"/>
        <v>14.625</v>
      </c>
      <c r="C154">
        <f t="shared" si="50"/>
        <v>8479.1508749999994</v>
      </c>
      <c r="D154">
        <f t="shared" si="51"/>
        <v>0</v>
      </c>
      <c r="E154">
        <f t="shared" si="52"/>
        <v>0</v>
      </c>
      <c r="F154">
        <f t="shared" si="53"/>
        <v>0</v>
      </c>
      <c r="G154">
        <f t="shared" si="54"/>
        <v>242206.20225000003</v>
      </c>
      <c r="H154">
        <f t="shared" si="55"/>
        <v>1489617.84375</v>
      </c>
      <c r="I154">
        <f t="shared" si="56"/>
        <v>3604269.4986796882</v>
      </c>
      <c r="J154">
        <f t="shared" si="57"/>
        <v>197824414.84063748</v>
      </c>
      <c r="K154">
        <f t="shared" si="58"/>
        <v>5317152052.8467474</v>
      </c>
      <c r="L154">
        <f t="shared" si="59"/>
        <v>116602676.78393047</v>
      </c>
      <c r="M154">
        <f t="shared" si="68"/>
        <v>5514976467.6873846</v>
      </c>
      <c r="N154">
        <f t="shared" si="69"/>
        <v>251816782.26992196</v>
      </c>
      <c r="O154" s="29"/>
      <c r="P154"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245250</v>
      </c>
      <c r="U154">
        <f t="shared" si="64"/>
        <v>1471500</v>
      </c>
      <c r="V154">
        <f t="shared" si="65"/>
        <v>3586781.25</v>
      </c>
      <c r="W154">
        <f t="shared" si="66"/>
        <v>195418326.69322711</v>
      </c>
      <c r="X154">
        <f t="shared" si="67"/>
        <v>5291352739.7260275</v>
      </c>
      <c r="Y154">
        <f t="shared" si="48"/>
        <v>118068018.96733405</v>
      </c>
      <c r="Z154">
        <f t="shared" si="70"/>
        <v>5486771066.4192543</v>
      </c>
      <c r="AA154">
        <f t="shared" si="71"/>
        <v>250964302.59083584</v>
      </c>
    </row>
    <row r="155" spans="1:27" x14ac:dyDescent="0.25">
      <c r="A155" s="1">
        <v>118</v>
      </c>
      <c r="B155" s="17">
        <f t="shared" si="49"/>
        <v>14.75</v>
      </c>
      <c r="C155">
        <f t="shared" si="50"/>
        <v>8551.6222500000003</v>
      </c>
      <c r="D155">
        <f t="shared" si="51"/>
        <v>0</v>
      </c>
      <c r="E155">
        <f t="shared" si="52"/>
        <v>0</v>
      </c>
      <c r="F155">
        <f t="shared" si="53"/>
        <v>0</v>
      </c>
      <c r="G155">
        <f t="shared" si="54"/>
        <v>242133.73087500001</v>
      </c>
      <c r="H155">
        <f t="shared" si="55"/>
        <v>1489617.84375</v>
      </c>
      <c r="I155">
        <f t="shared" si="56"/>
        <v>3634540.7445000005</v>
      </c>
      <c r="J155">
        <f t="shared" si="57"/>
        <v>197824414.84063748</v>
      </c>
      <c r="K155">
        <f t="shared" si="58"/>
        <v>5361809317.4920979</v>
      </c>
      <c r="L155">
        <f t="shared" si="59"/>
        <v>116567787.68432562</v>
      </c>
      <c r="M155">
        <f t="shared" si="68"/>
        <v>5559633732.3327351</v>
      </c>
      <c r="N155">
        <f t="shared" si="69"/>
        <v>251790178.04518729</v>
      </c>
      <c r="O155" s="29"/>
      <c r="P155"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245250</v>
      </c>
      <c r="U155">
        <f t="shared" si="64"/>
        <v>1471500</v>
      </c>
      <c r="V155">
        <f t="shared" si="65"/>
        <v>3617437.5</v>
      </c>
      <c r="W155">
        <f t="shared" si="66"/>
        <v>195418326.69322711</v>
      </c>
      <c r="X155">
        <f t="shared" si="67"/>
        <v>5336577976.8177032</v>
      </c>
      <c r="Y155">
        <f t="shared" si="48"/>
        <v>118068018.96733405</v>
      </c>
      <c r="Z155">
        <f t="shared" si="70"/>
        <v>5531996303.5109301</v>
      </c>
      <c r="AA155">
        <f t="shared" si="71"/>
        <v>250964302.59083584</v>
      </c>
    </row>
    <row r="156" spans="1:27" x14ac:dyDescent="0.25">
      <c r="A156" s="1">
        <v>119</v>
      </c>
      <c r="B156" s="17">
        <f t="shared" si="49"/>
        <v>14.875</v>
      </c>
      <c r="C156">
        <f t="shared" si="50"/>
        <v>8624.0936250000013</v>
      </c>
      <c r="D156">
        <f t="shared" si="51"/>
        <v>0</v>
      </c>
      <c r="E156">
        <f t="shared" si="52"/>
        <v>0</v>
      </c>
      <c r="F156">
        <f t="shared" si="53"/>
        <v>0</v>
      </c>
      <c r="G156">
        <f t="shared" si="54"/>
        <v>242061.25950000001</v>
      </c>
      <c r="H156">
        <f t="shared" si="55"/>
        <v>1489617.84375</v>
      </c>
      <c r="I156">
        <f t="shared" si="56"/>
        <v>3664802.9313984378</v>
      </c>
      <c r="J156">
        <f t="shared" si="57"/>
        <v>197824414.84063748</v>
      </c>
      <c r="K156">
        <f t="shared" si="58"/>
        <v>5406453218.0798864</v>
      </c>
      <c r="L156">
        <f t="shared" si="59"/>
        <v>116532898.58472078</v>
      </c>
      <c r="M156">
        <f t="shared" si="68"/>
        <v>5604277632.9205236</v>
      </c>
      <c r="N156">
        <f t="shared" si="69"/>
        <v>251763577.15352386</v>
      </c>
      <c r="O156" s="29"/>
      <c r="P156"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245250</v>
      </c>
      <c r="U156">
        <f t="shared" si="64"/>
        <v>1471500</v>
      </c>
      <c r="V156">
        <f t="shared" si="65"/>
        <v>3648093.75</v>
      </c>
      <c r="W156">
        <f t="shared" si="66"/>
        <v>195418326.69322711</v>
      </c>
      <c r="X156">
        <f t="shared" si="67"/>
        <v>5381803213.9093781</v>
      </c>
      <c r="Y156">
        <f t="shared" si="48"/>
        <v>118068018.96733405</v>
      </c>
      <c r="Z156">
        <f t="shared" si="70"/>
        <v>5577221540.6026049</v>
      </c>
      <c r="AA156">
        <f t="shared" si="71"/>
        <v>250964302.59083584</v>
      </c>
    </row>
    <row r="157" spans="1:27" x14ac:dyDescent="0.25">
      <c r="A157" s="1">
        <v>120</v>
      </c>
      <c r="B157" s="17">
        <f t="shared" si="49"/>
        <v>15</v>
      </c>
      <c r="C157">
        <f t="shared" si="50"/>
        <v>8696.5650000000005</v>
      </c>
      <c r="D157">
        <f t="shared" si="51"/>
        <v>0</v>
      </c>
      <c r="E157">
        <f t="shared" si="52"/>
        <v>0</v>
      </c>
      <c r="F157">
        <f t="shared" si="53"/>
        <v>981000</v>
      </c>
      <c r="G157">
        <f t="shared" si="54"/>
        <v>-739011.21187500004</v>
      </c>
      <c r="H157">
        <f t="shared" si="55"/>
        <v>1489617.84375</v>
      </c>
      <c r="I157">
        <f t="shared" si="56"/>
        <v>3695056.0593750007</v>
      </c>
      <c r="J157">
        <f t="shared" si="57"/>
        <v>197824414.84063748</v>
      </c>
      <c r="K157">
        <f t="shared" si="58"/>
        <v>5451083754.6101179</v>
      </c>
      <c r="L157">
        <f t="shared" si="59"/>
        <v>-355774066.38422024</v>
      </c>
      <c r="M157">
        <f t="shared" si="68"/>
        <v>5648908169.4507551</v>
      </c>
      <c r="N157">
        <f t="shared" si="69"/>
        <v>468180146.84685993</v>
      </c>
      <c r="O157" s="29"/>
      <c r="P157">
        <v>0</v>
      </c>
      <c r="Q157">
        <f t="shared" si="60"/>
        <v>0</v>
      </c>
      <c r="R157">
        <f t="shared" si="61"/>
        <v>0</v>
      </c>
      <c r="S157">
        <f t="shared" si="62"/>
        <v>981000</v>
      </c>
      <c r="T157">
        <f t="shared" si="63"/>
        <v>-735750</v>
      </c>
      <c r="U157">
        <f t="shared" si="64"/>
        <v>1471500</v>
      </c>
      <c r="V157">
        <f t="shared" si="65"/>
        <v>3678750</v>
      </c>
      <c r="W157">
        <f t="shared" si="66"/>
        <v>195418326.69322711</v>
      </c>
      <c r="X157">
        <f t="shared" si="67"/>
        <v>5427028451.0010538</v>
      </c>
      <c r="Y157">
        <f t="shared" si="48"/>
        <v>-354204056.9020021</v>
      </c>
      <c r="Z157">
        <f t="shared" si="70"/>
        <v>5622446777.6942806</v>
      </c>
      <c r="AA157">
        <f t="shared" si="71"/>
        <v>465142959.46195722</v>
      </c>
    </row>
    <row r="158" spans="1:27" x14ac:dyDescent="0.25">
      <c r="A158" s="1">
        <v>121</v>
      </c>
      <c r="B158" s="17">
        <f t="shared" si="49"/>
        <v>15.125</v>
      </c>
      <c r="C158">
        <f t="shared" si="50"/>
        <v>8769.0363750000015</v>
      </c>
      <c r="D158">
        <f t="shared" si="51"/>
        <v>0</v>
      </c>
      <c r="E158">
        <f t="shared" si="52"/>
        <v>0</v>
      </c>
      <c r="F158">
        <f t="shared" si="53"/>
        <v>981000</v>
      </c>
      <c r="G158">
        <f t="shared" si="54"/>
        <v>-739083.68325</v>
      </c>
      <c r="H158">
        <f t="shared" si="55"/>
        <v>1489617.84375</v>
      </c>
      <c r="I158">
        <f t="shared" si="56"/>
        <v>3602675.1284296876</v>
      </c>
      <c r="J158">
        <f t="shared" si="57"/>
        <v>197824414.84063748</v>
      </c>
      <c r="K158">
        <f t="shared" si="58"/>
        <v>5314799978.7160826</v>
      </c>
      <c r="L158">
        <f t="shared" si="59"/>
        <v>-355808955.48382509</v>
      </c>
      <c r="M158">
        <f t="shared" si="68"/>
        <v>5512624393.5567198</v>
      </c>
      <c r="N158">
        <f t="shared" si="69"/>
        <v>468213761.13929617</v>
      </c>
      <c r="O158" s="29"/>
      <c r="P158">
        <v>0</v>
      </c>
      <c r="Q158">
        <f t="shared" si="60"/>
        <v>0</v>
      </c>
      <c r="R158">
        <f t="shared" si="61"/>
        <v>0</v>
      </c>
      <c r="S158">
        <f t="shared" si="62"/>
        <v>981000</v>
      </c>
      <c r="T158">
        <f t="shared" si="63"/>
        <v>-735750</v>
      </c>
      <c r="U158">
        <f t="shared" si="64"/>
        <v>1471500</v>
      </c>
      <c r="V158">
        <f t="shared" si="65"/>
        <v>3586781.25</v>
      </c>
      <c r="W158">
        <f t="shared" si="66"/>
        <v>195418326.69322711</v>
      </c>
      <c r="X158">
        <f t="shared" si="67"/>
        <v>5291352739.7260275</v>
      </c>
      <c r="Y158">
        <f t="shared" si="48"/>
        <v>-354204056.9020021</v>
      </c>
      <c r="Z158">
        <f t="shared" si="70"/>
        <v>5486771066.4192543</v>
      </c>
      <c r="AA158">
        <f t="shared" si="71"/>
        <v>465142959.46195722</v>
      </c>
    </row>
    <row r="159" spans="1:27" x14ac:dyDescent="0.25">
      <c r="A159" s="1">
        <v>122</v>
      </c>
      <c r="B159" s="17">
        <f t="shared" si="49"/>
        <v>15.25</v>
      </c>
      <c r="C159">
        <f t="shared" si="50"/>
        <v>8841.5077500000007</v>
      </c>
      <c r="D159">
        <f t="shared" si="51"/>
        <v>0</v>
      </c>
      <c r="E159">
        <f t="shared" si="52"/>
        <v>0</v>
      </c>
      <c r="F159">
        <f t="shared" si="53"/>
        <v>981000</v>
      </c>
      <c r="G159">
        <f t="shared" si="54"/>
        <v>-739156.15462499997</v>
      </c>
      <c r="H159">
        <f t="shared" si="55"/>
        <v>1489617.84375</v>
      </c>
      <c r="I159">
        <f t="shared" si="56"/>
        <v>3510285.1385625005</v>
      </c>
      <c r="J159">
        <f t="shared" si="57"/>
        <v>197824414.84063748</v>
      </c>
      <c r="K159">
        <f t="shared" si="58"/>
        <v>5178502838.7644892</v>
      </c>
      <c r="L159">
        <f t="shared" si="59"/>
        <v>-355843844.58342993</v>
      </c>
      <c r="M159">
        <f t="shared" si="68"/>
        <v>5376327253.6051264</v>
      </c>
      <c r="N159">
        <f t="shared" si="69"/>
        <v>468247375.66818053</v>
      </c>
      <c r="O159" s="29"/>
      <c r="P159">
        <v>0</v>
      </c>
      <c r="Q159">
        <f t="shared" si="60"/>
        <v>0</v>
      </c>
      <c r="R159">
        <f t="shared" si="61"/>
        <v>0</v>
      </c>
      <c r="S159">
        <f t="shared" si="62"/>
        <v>981000</v>
      </c>
      <c r="T159">
        <f t="shared" si="63"/>
        <v>-735750</v>
      </c>
      <c r="U159">
        <f t="shared" si="64"/>
        <v>1471500</v>
      </c>
      <c r="V159">
        <f t="shared" si="65"/>
        <v>3494812.5</v>
      </c>
      <c r="W159">
        <f t="shared" si="66"/>
        <v>195418326.69322711</v>
      </c>
      <c r="X159">
        <f t="shared" si="67"/>
        <v>5155677028.4510012</v>
      </c>
      <c r="Y159">
        <f t="shared" ref="Y159:Y222" si="72">((T159*sim3_q_0)/(sim3_second_moment_x_0*sim3_thickness_web_0))*((100000000*1000)/1000000000)</f>
        <v>-354204056.9020021</v>
      </c>
      <c r="Z159">
        <f t="shared" si="70"/>
        <v>5351095355.144228</v>
      </c>
      <c r="AA159">
        <f t="shared" si="71"/>
        <v>465142959.46195722</v>
      </c>
    </row>
    <row r="160" spans="1:27" x14ac:dyDescent="0.25">
      <c r="A160" s="1">
        <v>123</v>
      </c>
      <c r="B160" s="17">
        <f t="shared" si="49"/>
        <v>15.375</v>
      </c>
      <c r="C160">
        <f t="shared" si="50"/>
        <v>8913.9791249999998</v>
      </c>
      <c r="D160">
        <f t="shared" si="51"/>
        <v>0</v>
      </c>
      <c r="E160">
        <f t="shared" si="52"/>
        <v>0</v>
      </c>
      <c r="F160">
        <f t="shared" si="53"/>
        <v>981000</v>
      </c>
      <c r="G160">
        <f t="shared" si="54"/>
        <v>-739228.62599999993</v>
      </c>
      <c r="H160">
        <f t="shared" si="55"/>
        <v>1489617.84375</v>
      </c>
      <c r="I160">
        <f t="shared" si="56"/>
        <v>3417886.0897734379</v>
      </c>
      <c r="J160">
        <f t="shared" si="57"/>
        <v>197824414.84063748</v>
      </c>
      <c r="K160">
        <f t="shared" si="58"/>
        <v>5042192334.7553349</v>
      </c>
      <c r="L160">
        <f t="shared" si="59"/>
        <v>-355878733.68303472</v>
      </c>
      <c r="M160">
        <f t="shared" si="68"/>
        <v>5240016749.5959721</v>
      </c>
      <c r="N160">
        <f t="shared" si="69"/>
        <v>468280990.43344843</v>
      </c>
      <c r="O160" s="29"/>
      <c r="P160">
        <v>0</v>
      </c>
      <c r="Q160">
        <f t="shared" si="60"/>
        <v>0</v>
      </c>
      <c r="R160">
        <f t="shared" si="61"/>
        <v>0</v>
      </c>
      <c r="S160">
        <f t="shared" si="62"/>
        <v>981000</v>
      </c>
      <c r="T160">
        <f t="shared" si="63"/>
        <v>-735750</v>
      </c>
      <c r="U160">
        <f t="shared" si="64"/>
        <v>1471500</v>
      </c>
      <c r="V160">
        <f t="shared" si="65"/>
        <v>3402843.75</v>
      </c>
      <c r="W160">
        <f t="shared" si="66"/>
        <v>195418326.69322711</v>
      </c>
      <c r="X160">
        <f t="shared" si="67"/>
        <v>5020001317.1759748</v>
      </c>
      <c r="Y160">
        <f t="shared" si="72"/>
        <v>-354204056.9020021</v>
      </c>
      <c r="Z160">
        <f t="shared" si="70"/>
        <v>5215419643.8692017</v>
      </c>
      <c r="AA160">
        <f t="shared" si="71"/>
        <v>465142959.46195722</v>
      </c>
    </row>
    <row r="161" spans="1:27" x14ac:dyDescent="0.25">
      <c r="A161" s="1">
        <v>124</v>
      </c>
      <c r="B161" s="17">
        <f t="shared" si="49"/>
        <v>15.5</v>
      </c>
      <c r="C161">
        <f t="shared" si="50"/>
        <v>8986.4505000000008</v>
      </c>
      <c r="D161">
        <f t="shared" si="51"/>
        <v>0</v>
      </c>
      <c r="E161">
        <f t="shared" si="52"/>
        <v>0</v>
      </c>
      <c r="F161">
        <f t="shared" si="53"/>
        <v>981000</v>
      </c>
      <c r="G161">
        <f t="shared" si="54"/>
        <v>-739301.09737500001</v>
      </c>
      <c r="H161">
        <f t="shared" si="55"/>
        <v>1489617.84375</v>
      </c>
      <c r="I161">
        <f t="shared" si="56"/>
        <v>3325477.9820625</v>
      </c>
      <c r="J161">
        <f t="shared" si="57"/>
        <v>197824414.84063748</v>
      </c>
      <c r="K161">
        <f t="shared" si="58"/>
        <v>4905868466.6886196</v>
      </c>
      <c r="L161">
        <f t="shared" si="59"/>
        <v>-355913622.78263962</v>
      </c>
      <c r="M161">
        <f t="shared" si="68"/>
        <v>5103692881.5292568</v>
      </c>
      <c r="N161">
        <f t="shared" si="69"/>
        <v>468314605.43503553</v>
      </c>
      <c r="O161" s="29"/>
      <c r="P161">
        <v>0</v>
      </c>
      <c r="Q161">
        <f t="shared" si="60"/>
        <v>0</v>
      </c>
      <c r="R161">
        <f t="shared" si="61"/>
        <v>0</v>
      </c>
      <c r="S161">
        <f t="shared" si="62"/>
        <v>981000</v>
      </c>
      <c r="T161">
        <f t="shared" si="63"/>
        <v>-735750</v>
      </c>
      <c r="U161">
        <f t="shared" si="64"/>
        <v>1471500</v>
      </c>
      <c r="V161">
        <f t="shared" si="65"/>
        <v>3310875</v>
      </c>
      <c r="W161">
        <f t="shared" si="66"/>
        <v>195418326.69322711</v>
      </c>
      <c r="X161">
        <f t="shared" si="67"/>
        <v>4884325605.9009485</v>
      </c>
      <c r="Y161">
        <f t="shared" si="72"/>
        <v>-354204056.9020021</v>
      </c>
      <c r="Z161">
        <f t="shared" si="70"/>
        <v>5079743932.5941753</v>
      </c>
      <c r="AA161">
        <f t="shared" si="71"/>
        <v>465142959.46195722</v>
      </c>
    </row>
    <row r="162" spans="1:27" x14ac:dyDescent="0.25">
      <c r="A162" s="1">
        <v>125</v>
      </c>
      <c r="B162" s="17">
        <f t="shared" si="49"/>
        <v>15.625</v>
      </c>
      <c r="C162">
        <f t="shared" si="50"/>
        <v>9058.921875</v>
      </c>
      <c r="D162">
        <f t="shared" si="51"/>
        <v>0</v>
      </c>
      <c r="E162">
        <f t="shared" si="52"/>
        <v>0</v>
      </c>
      <c r="F162">
        <f t="shared" si="53"/>
        <v>981000</v>
      </c>
      <c r="G162">
        <f t="shared" si="54"/>
        <v>-739373.56874999998</v>
      </c>
      <c r="H162">
        <f t="shared" si="55"/>
        <v>1489617.84375</v>
      </c>
      <c r="I162">
        <f t="shared" si="56"/>
        <v>3233060.815429688</v>
      </c>
      <c r="J162">
        <f t="shared" si="57"/>
        <v>197824414.84063748</v>
      </c>
      <c r="K162">
        <f t="shared" si="58"/>
        <v>4769531234.5643444</v>
      </c>
      <c r="L162">
        <f t="shared" si="59"/>
        <v>-355948511.88224441</v>
      </c>
      <c r="M162">
        <f t="shared" si="68"/>
        <v>4967355649.4049816</v>
      </c>
      <c r="N162">
        <f t="shared" si="69"/>
        <v>468348220.67287707</v>
      </c>
      <c r="O162" s="29"/>
      <c r="P162">
        <v>0</v>
      </c>
      <c r="Q162">
        <f t="shared" si="60"/>
        <v>0</v>
      </c>
      <c r="R162">
        <f t="shared" si="61"/>
        <v>0</v>
      </c>
      <c r="S162">
        <f t="shared" si="62"/>
        <v>981000</v>
      </c>
      <c r="T162">
        <f t="shared" si="63"/>
        <v>-735750</v>
      </c>
      <c r="U162">
        <f t="shared" si="64"/>
        <v>1471500</v>
      </c>
      <c r="V162">
        <f t="shared" si="65"/>
        <v>3218906.25</v>
      </c>
      <c r="W162">
        <f t="shared" si="66"/>
        <v>195418326.69322711</v>
      </c>
      <c r="X162">
        <f t="shared" si="67"/>
        <v>4748649894.6259222</v>
      </c>
      <c r="Y162">
        <f t="shared" si="72"/>
        <v>-354204056.9020021</v>
      </c>
      <c r="Z162">
        <f t="shared" si="70"/>
        <v>4944068221.319149</v>
      </c>
      <c r="AA162">
        <f t="shared" si="71"/>
        <v>465142959.46195722</v>
      </c>
    </row>
    <row r="163" spans="1:27" x14ac:dyDescent="0.25">
      <c r="A163" s="1">
        <v>126</v>
      </c>
      <c r="B163" s="17">
        <f t="shared" si="49"/>
        <v>15.75</v>
      </c>
      <c r="C163">
        <f t="shared" si="50"/>
        <v>9131.393250000001</v>
      </c>
      <c r="D163">
        <f t="shared" si="51"/>
        <v>0</v>
      </c>
      <c r="E163">
        <f t="shared" si="52"/>
        <v>0</v>
      </c>
      <c r="F163">
        <f t="shared" si="53"/>
        <v>981000</v>
      </c>
      <c r="G163">
        <f t="shared" si="54"/>
        <v>-739446.04012499994</v>
      </c>
      <c r="H163">
        <f t="shared" si="55"/>
        <v>1489617.84375</v>
      </c>
      <c r="I163">
        <f t="shared" si="56"/>
        <v>3140634.5898750001</v>
      </c>
      <c r="J163">
        <f t="shared" si="57"/>
        <v>197824414.84063748</v>
      </c>
      <c r="K163">
        <f t="shared" si="58"/>
        <v>4633180638.3825073</v>
      </c>
      <c r="L163">
        <f t="shared" si="59"/>
        <v>-355983400.98184931</v>
      </c>
      <c r="M163">
        <f t="shared" si="68"/>
        <v>4831005053.2231445</v>
      </c>
      <c r="N163">
        <f t="shared" si="69"/>
        <v>468381836.14690876</v>
      </c>
      <c r="O163" s="29"/>
      <c r="P163">
        <v>0</v>
      </c>
      <c r="Q163">
        <f t="shared" si="60"/>
        <v>0</v>
      </c>
      <c r="R163">
        <f t="shared" si="61"/>
        <v>0</v>
      </c>
      <c r="S163">
        <f t="shared" si="62"/>
        <v>981000</v>
      </c>
      <c r="T163">
        <f t="shared" si="63"/>
        <v>-735750</v>
      </c>
      <c r="U163">
        <f t="shared" si="64"/>
        <v>1471500</v>
      </c>
      <c r="V163">
        <f t="shared" si="65"/>
        <v>3126937.5</v>
      </c>
      <c r="W163">
        <f t="shared" si="66"/>
        <v>195418326.69322711</v>
      </c>
      <c r="X163">
        <f t="shared" si="67"/>
        <v>4612974183.3508949</v>
      </c>
      <c r="Y163">
        <f t="shared" si="72"/>
        <v>-354204056.9020021</v>
      </c>
      <c r="Z163">
        <f t="shared" si="70"/>
        <v>4808392510.0441217</v>
      </c>
      <c r="AA163">
        <f t="shared" si="71"/>
        <v>465142959.46195722</v>
      </c>
    </row>
    <row r="164" spans="1:27" x14ac:dyDescent="0.25">
      <c r="A164" s="1">
        <v>127</v>
      </c>
      <c r="B164" s="17">
        <f t="shared" si="49"/>
        <v>15.875</v>
      </c>
      <c r="C164">
        <f t="shared" si="50"/>
        <v>9203.8646250000002</v>
      </c>
      <c r="D164">
        <f t="shared" si="51"/>
        <v>0</v>
      </c>
      <c r="E164">
        <f t="shared" si="52"/>
        <v>0</v>
      </c>
      <c r="F164">
        <f t="shared" si="53"/>
        <v>981000</v>
      </c>
      <c r="G164">
        <f t="shared" si="54"/>
        <v>-739518.51150000002</v>
      </c>
      <c r="H164">
        <f t="shared" si="55"/>
        <v>1489617.84375</v>
      </c>
      <c r="I164">
        <f t="shared" si="56"/>
        <v>3048199.3053984381</v>
      </c>
      <c r="J164">
        <f t="shared" si="57"/>
        <v>197824414.84063748</v>
      </c>
      <c r="K164">
        <f t="shared" si="58"/>
        <v>4496816678.1431122</v>
      </c>
      <c r="L164">
        <f t="shared" si="59"/>
        <v>-356018290.08145416</v>
      </c>
      <c r="M164">
        <f t="shared" si="68"/>
        <v>4694641092.9837494</v>
      </c>
      <c r="N164">
        <f t="shared" si="69"/>
        <v>468415451.85706598</v>
      </c>
      <c r="O164" s="29"/>
      <c r="P164">
        <v>0</v>
      </c>
      <c r="Q164">
        <f t="shared" si="60"/>
        <v>0</v>
      </c>
      <c r="R164">
        <f t="shared" si="61"/>
        <v>0</v>
      </c>
      <c r="S164">
        <f t="shared" si="62"/>
        <v>981000</v>
      </c>
      <c r="T164">
        <f t="shared" si="63"/>
        <v>-735750</v>
      </c>
      <c r="U164">
        <f t="shared" si="64"/>
        <v>1471500</v>
      </c>
      <c r="V164">
        <f t="shared" si="65"/>
        <v>3034968.75</v>
      </c>
      <c r="W164">
        <f t="shared" si="66"/>
        <v>195418326.69322711</v>
      </c>
      <c r="X164">
        <f t="shared" si="67"/>
        <v>4477298472.0758696</v>
      </c>
      <c r="Y164">
        <f t="shared" si="72"/>
        <v>-354204056.9020021</v>
      </c>
      <c r="Z164">
        <f t="shared" si="70"/>
        <v>4672716798.7690964</v>
      </c>
      <c r="AA164">
        <f t="shared" si="71"/>
        <v>465142959.46195722</v>
      </c>
    </row>
    <row r="165" spans="1:27" x14ac:dyDescent="0.25">
      <c r="A165" s="1">
        <v>128</v>
      </c>
      <c r="B165" s="17">
        <f t="shared" ref="B165:B228" si="73">length/length_division*A165</f>
        <v>16</v>
      </c>
      <c r="C165">
        <f t="shared" ref="C165:C228" si="74">sim3_mass_per_length*B165*sim3_gravity</f>
        <v>9276.3360000000011</v>
      </c>
      <c r="D165">
        <f t="shared" ref="D165:D228" si="75">IF(B165&lt;sim3_l_tx,0,sim3_ty)</f>
        <v>0</v>
      </c>
      <c r="E165">
        <f t="shared" ref="E165:E228" si="76">IF(B165&lt;sim3_l_tx,0,sim3_tx)</f>
        <v>0</v>
      </c>
      <c r="F165">
        <f t="shared" ref="F165:F228" si="77">IF(B165&lt;sim3_force_position,0,sim3_force)</f>
        <v>981000</v>
      </c>
      <c r="G165">
        <f t="shared" ref="G165:G228" si="78">sim3_ay-C165-D165-F165</f>
        <v>-739590.98287499999</v>
      </c>
      <c r="H165">
        <f t="shared" ref="H165:H228" si="79">E165-sim3_ax</f>
        <v>1489617.84375</v>
      </c>
      <c r="I165">
        <f t="shared" ref="I165:I228" si="80">(sim3_ay*B165) - (D165*(B165-sim3_l_tx))-(0.5*B165*C165)-(F165*(B165-force_position))</f>
        <v>2955754.9620000003</v>
      </c>
      <c r="J165">
        <f t="shared" ref="J165:J228" si="81">H165/sim3_cross_section_area*10000</f>
        <v>197824414.84063748</v>
      </c>
      <c r="K165">
        <f t="shared" ref="K165:K228" si="82">((I165*(0.5*sim3_depth_of_section))/(sim3_second_moment_x))*(100000000/1000)</f>
        <v>4360439353.8461542</v>
      </c>
      <c r="L165">
        <f t="shared" ref="L165:L228" si="83">((G165*sim3_q)/(sim3_second_moment_x*sim3_thickness_web))*((100000000*1000)/1000000000)</f>
        <v>-356053179.181059</v>
      </c>
      <c r="M165">
        <f t="shared" si="68"/>
        <v>4558263768.6867914</v>
      </c>
      <c r="N165">
        <f t="shared" si="69"/>
        <v>468449067.80328441</v>
      </c>
      <c r="O165" s="29"/>
      <c r="P165">
        <v>0</v>
      </c>
      <c r="Q165">
        <f t="shared" ref="Q165:Q228" si="84">IF(B165&lt;sim3_l_tx_0,0,sim3_ty_0)</f>
        <v>0</v>
      </c>
      <c r="R165">
        <f t="shared" ref="R165:R228" si="85">IF(B165&lt;sim3_l_tx_0,0,sim3_tx_0)</f>
        <v>0</v>
      </c>
      <c r="S165">
        <f t="shared" ref="S165:S228" si="86">IF(B165&lt;sim3_force_position_0,0,sim3_force_0)</f>
        <v>981000</v>
      </c>
      <c r="T165">
        <f t="shared" ref="T165:T228" si="87">sim3_ay_0-P165-Q165-S165</f>
        <v>-735750</v>
      </c>
      <c r="U165">
        <f t="shared" ref="U165:U228" si="88">R165-sim3_ax_0</f>
        <v>1471500</v>
      </c>
      <c r="V165">
        <f t="shared" ref="V165:V228" si="89">(sim3_ay_0*B165) - (Q165*(B165-sim3_l_tx_0))-(0.5*B165*P165)-(S165*(B165-sim3_force_position_0))</f>
        <v>2943000</v>
      </c>
      <c r="W165">
        <f t="shared" ref="W165:W228" si="90">U165/sim3_cross_section_area_0*10000</f>
        <v>195418326.69322711</v>
      </c>
      <c r="X165">
        <f t="shared" ref="X165:X228" si="91">((V165*(0.5*sim3_depth_of_section_0))/(sim3_second_moment_x_0))*(100000000/1000)</f>
        <v>4341622760.8008423</v>
      </c>
      <c r="Y165">
        <f t="shared" si="72"/>
        <v>-354204056.9020021</v>
      </c>
      <c r="Z165">
        <f t="shared" si="70"/>
        <v>4537041087.4940691</v>
      </c>
      <c r="AA165">
        <f t="shared" si="71"/>
        <v>465142959.46195722</v>
      </c>
    </row>
    <row r="166" spans="1:27" x14ac:dyDescent="0.25">
      <c r="A166" s="1">
        <v>129</v>
      </c>
      <c r="B166" s="17">
        <f t="shared" si="73"/>
        <v>16.125</v>
      </c>
      <c r="C166">
        <f t="shared" si="74"/>
        <v>9348.8073750000003</v>
      </c>
      <c r="D166">
        <f t="shared" si="75"/>
        <v>0</v>
      </c>
      <c r="E166">
        <f t="shared" si="76"/>
        <v>0</v>
      </c>
      <c r="F166">
        <f t="shared" si="77"/>
        <v>981000</v>
      </c>
      <c r="G166">
        <f t="shared" si="78"/>
        <v>-739663.45424999995</v>
      </c>
      <c r="H166">
        <f t="shared" si="79"/>
        <v>1489617.84375</v>
      </c>
      <c r="I166">
        <f t="shared" si="80"/>
        <v>2863301.5596796875</v>
      </c>
      <c r="J166">
        <f t="shared" si="81"/>
        <v>197824414.84063748</v>
      </c>
      <c r="K166">
        <f t="shared" si="82"/>
        <v>4224048665.4916358</v>
      </c>
      <c r="L166">
        <f t="shared" si="83"/>
        <v>-356088068.28066385</v>
      </c>
      <c r="M166">
        <f t="shared" ref="M166:M229" si="92">(ABS(J166)+ABS(K166))/2+SQRT( ((ABS(J166)+ABS(K166))/2)^2 + 0 )</f>
        <v>4421873080.3322735</v>
      </c>
      <c r="N166">
        <f t="shared" ref="N166:N229" si="93">(ABS(J166))/2+SQRT( ((ABS(J166))/2)^2 + (L166^2) )</f>
        <v>468482683.98549956</v>
      </c>
      <c r="O166" s="29"/>
      <c r="P166">
        <v>0</v>
      </c>
      <c r="Q166">
        <f t="shared" si="84"/>
        <v>0</v>
      </c>
      <c r="R166">
        <f t="shared" si="85"/>
        <v>0</v>
      </c>
      <c r="S166">
        <f t="shared" si="86"/>
        <v>981000</v>
      </c>
      <c r="T166">
        <f t="shared" si="87"/>
        <v>-735750</v>
      </c>
      <c r="U166">
        <f t="shared" si="88"/>
        <v>1471500</v>
      </c>
      <c r="V166">
        <f t="shared" si="89"/>
        <v>2851031.25</v>
      </c>
      <c r="W166">
        <f t="shared" si="90"/>
        <v>195418326.69322711</v>
      </c>
      <c r="X166">
        <f t="shared" si="91"/>
        <v>4205947049.5258169</v>
      </c>
      <c r="Y166">
        <f t="shared" si="72"/>
        <v>-354204056.9020021</v>
      </c>
      <c r="Z166">
        <f t="shared" ref="Z166:Z229" si="94">(ABS(W166)+ABS(X166))/2+SQRT( ((ABS(W166)+ABS(X166))/2)^2 + 0 )</f>
        <v>4401365376.2190437</v>
      </c>
      <c r="AA166">
        <f t="shared" ref="AA166:AA229" si="95">(ABS(W166))/2+SQRT( ((ABS(W166))/2)^2 + (Y166^2) )</f>
        <v>465142959.46195722</v>
      </c>
    </row>
    <row r="167" spans="1:27" x14ac:dyDescent="0.25">
      <c r="A167" s="1">
        <v>130</v>
      </c>
      <c r="B167" s="17">
        <f t="shared" si="73"/>
        <v>16.25</v>
      </c>
      <c r="C167">
        <f t="shared" si="74"/>
        <v>9421.2787500000013</v>
      </c>
      <c r="D167">
        <f t="shared" si="75"/>
        <v>0</v>
      </c>
      <c r="E167">
        <f t="shared" si="76"/>
        <v>0</v>
      </c>
      <c r="F167">
        <f t="shared" si="77"/>
        <v>981000</v>
      </c>
      <c r="G167">
        <f t="shared" si="78"/>
        <v>-739735.92562499992</v>
      </c>
      <c r="H167">
        <f t="shared" si="79"/>
        <v>1489617.84375</v>
      </c>
      <c r="I167">
        <f t="shared" si="80"/>
        <v>2770839.0984375007</v>
      </c>
      <c r="J167">
        <f t="shared" si="81"/>
        <v>197824414.84063748</v>
      </c>
      <c r="K167">
        <f t="shared" si="82"/>
        <v>4087644613.0795588</v>
      </c>
      <c r="L167">
        <f t="shared" si="83"/>
        <v>-356122957.38026869</v>
      </c>
      <c r="M167">
        <f t="shared" si="92"/>
        <v>4285469027.9201965</v>
      </c>
      <c r="N167">
        <f t="shared" si="93"/>
        <v>468516300.40364707</v>
      </c>
      <c r="O167" s="29"/>
      <c r="P167">
        <v>0</v>
      </c>
      <c r="Q167">
        <f t="shared" si="84"/>
        <v>0</v>
      </c>
      <c r="R167">
        <f t="shared" si="85"/>
        <v>0</v>
      </c>
      <c r="S167">
        <f t="shared" si="86"/>
        <v>981000</v>
      </c>
      <c r="T167">
        <f t="shared" si="87"/>
        <v>-735750</v>
      </c>
      <c r="U167">
        <f t="shared" si="88"/>
        <v>1471500</v>
      </c>
      <c r="V167">
        <f t="shared" si="89"/>
        <v>2759062.5</v>
      </c>
      <c r="W167">
        <f t="shared" si="90"/>
        <v>195418326.69322711</v>
      </c>
      <c r="X167">
        <f t="shared" si="91"/>
        <v>4070271338.2507901</v>
      </c>
      <c r="Y167">
        <f t="shared" si="72"/>
        <v>-354204056.9020021</v>
      </c>
      <c r="Z167">
        <f t="shared" si="94"/>
        <v>4265689664.9440174</v>
      </c>
      <c r="AA167">
        <f t="shared" si="95"/>
        <v>465142959.46195722</v>
      </c>
    </row>
    <row r="168" spans="1:27" x14ac:dyDescent="0.25">
      <c r="A168" s="1">
        <v>131</v>
      </c>
      <c r="B168" s="17">
        <f t="shared" si="73"/>
        <v>16.375</v>
      </c>
      <c r="C168">
        <f t="shared" si="74"/>
        <v>9493.7501250000005</v>
      </c>
      <c r="D168">
        <f t="shared" si="75"/>
        <v>0</v>
      </c>
      <c r="E168">
        <f t="shared" si="76"/>
        <v>0</v>
      </c>
      <c r="F168">
        <f t="shared" si="77"/>
        <v>981000</v>
      </c>
      <c r="G168">
        <f t="shared" si="78"/>
        <v>-739808.397</v>
      </c>
      <c r="H168">
        <f t="shared" si="79"/>
        <v>1489617.84375</v>
      </c>
      <c r="I168">
        <f t="shared" si="80"/>
        <v>2678367.5782734379</v>
      </c>
      <c r="J168">
        <f t="shared" si="81"/>
        <v>197824414.84063748</v>
      </c>
      <c r="K168">
        <f t="shared" si="82"/>
        <v>3951227196.6099186</v>
      </c>
      <c r="L168">
        <f t="shared" si="83"/>
        <v>-356157846.4798736</v>
      </c>
      <c r="M168">
        <f t="shared" si="92"/>
        <v>4149051611.4505563</v>
      </c>
      <c r="N168">
        <f t="shared" si="93"/>
        <v>468549917.05766267</v>
      </c>
      <c r="O168" s="29"/>
      <c r="P168">
        <v>0</v>
      </c>
      <c r="Q168">
        <f t="shared" si="84"/>
        <v>0</v>
      </c>
      <c r="R168">
        <f t="shared" si="85"/>
        <v>0</v>
      </c>
      <c r="S168">
        <f t="shared" si="86"/>
        <v>981000</v>
      </c>
      <c r="T168">
        <f t="shared" si="87"/>
        <v>-735750</v>
      </c>
      <c r="U168">
        <f t="shared" si="88"/>
        <v>1471500</v>
      </c>
      <c r="V168">
        <f t="shared" si="89"/>
        <v>2667093.75</v>
      </c>
      <c r="W168">
        <f t="shared" si="90"/>
        <v>195418326.69322711</v>
      </c>
      <c r="X168">
        <f t="shared" si="91"/>
        <v>3934595626.9757638</v>
      </c>
      <c r="Y168">
        <f t="shared" si="72"/>
        <v>-354204056.9020021</v>
      </c>
      <c r="Z168">
        <f t="shared" si="94"/>
        <v>4130013953.6689911</v>
      </c>
      <c r="AA168">
        <f t="shared" si="95"/>
        <v>465142959.46195722</v>
      </c>
    </row>
    <row r="169" spans="1:27" x14ac:dyDescent="0.25">
      <c r="A169" s="1">
        <v>132</v>
      </c>
      <c r="B169" s="17">
        <f t="shared" si="73"/>
        <v>16.5</v>
      </c>
      <c r="C169">
        <f t="shared" si="74"/>
        <v>9566.2214999999997</v>
      </c>
      <c r="D169">
        <f t="shared" si="75"/>
        <v>0</v>
      </c>
      <c r="E169">
        <f t="shared" si="76"/>
        <v>0</v>
      </c>
      <c r="F169">
        <f t="shared" si="77"/>
        <v>981000</v>
      </c>
      <c r="G169">
        <f t="shared" si="78"/>
        <v>-739880.86837499996</v>
      </c>
      <c r="H169">
        <f t="shared" si="79"/>
        <v>1489617.84375</v>
      </c>
      <c r="I169">
        <f t="shared" si="80"/>
        <v>2585886.9991875007</v>
      </c>
      <c r="J169">
        <f t="shared" si="81"/>
        <v>197824414.84063748</v>
      </c>
      <c r="K169">
        <f t="shared" si="82"/>
        <v>3814796416.0827198</v>
      </c>
      <c r="L169">
        <f t="shared" si="83"/>
        <v>-356192735.57947838</v>
      </c>
      <c r="M169">
        <f t="shared" si="92"/>
        <v>4012620830.9233575</v>
      </c>
      <c r="N169">
        <f t="shared" si="93"/>
        <v>468583533.94748175</v>
      </c>
      <c r="O169" s="29"/>
      <c r="P169">
        <v>0</v>
      </c>
      <c r="Q169">
        <f t="shared" si="84"/>
        <v>0</v>
      </c>
      <c r="R169">
        <f t="shared" si="85"/>
        <v>0</v>
      </c>
      <c r="S169">
        <f t="shared" si="86"/>
        <v>981000</v>
      </c>
      <c r="T169">
        <f t="shared" si="87"/>
        <v>-735750</v>
      </c>
      <c r="U169">
        <f t="shared" si="88"/>
        <v>1471500</v>
      </c>
      <c r="V169">
        <f t="shared" si="89"/>
        <v>2575125</v>
      </c>
      <c r="W169">
        <f t="shared" si="90"/>
        <v>195418326.69322711</v>
      </c>
      <c r="X169">
        <f t="shared" si="91"/>
        <v>3798919915.7007375</v>
      </c>
      <c r="Y169">
        <f t="shared" si="72"/>
        <v>-354204056.9020021</v>
      </c>
      <c r="Z169">
        <f t="shared" si="94"/>
        <v>3994338242.3939648</v>
      </c>
      <c r="AA169">
        <f t="shared" si="95"/>
        <v>465142959.46195722</v>
      </c>
    </row>
    <row r="170" spans="1:27" x14ac:dyDescent="0.25">
      <c r="A170" s="1">
        <v>133</v>
      </c>
      <c r="B170" s="17">
        <f t="shared" si="73"/>
        <v>16.625</v>
      </c>
      <c r="C170">
        <f t="shared" si="74"/>
        <v>9638.6928750000006</v>
      </c>
      <c r="D170">
        <f t="shared" si="75"/>
        <v>0</v>
      </c>
      <c r="E170">
        <f t="shared" si="76"/>
        <v>0</v>
      </c>
      <c r="F170">
        <f t="shared" si="77"/>
        <v>981000</v>
      </c>
      <c r="G170">
        <f t="shared" si="78"/>
        <v>-739953.33975000004</v>
      </c>
      <c r="H170">
        <f t="shared" si="79"/>
        <v>1489617.84375</v>
      </c>
      <c r="I170">
        <f t="shared" si="80"/>
        <v>2493397.361179688</v>
      </c>
      <c r="J170">
        <f t="shared" si="81"/>
        <v>197824414.84063748</v>
      </c>
      <c r="K170">
        <f t="shared" si="82"/>
        <v>3678352271.4979591</v>
      </c>
      <c r="L170">
        <f t="shared" si="83"/>
        <v>-356227624.67908329</v>
      </c>
      <c r="M170">
        <f t="shared" si="92"/>
        <v>3876176686.3385968</v>
      </c>
      <c r="N170">
        <f t="shared" si="93"/>
        <v>468617151.07304025</v>
      </c>
      <c r="O170" s="29"/>
      <c r="P170">
        <v>0</v>
      </c>
      <c r="Q170">
        <f t="shared" si="84"/>
        <v>0</v>
      </c>
      <c r="R170">
        <f t="shared" si="85"/>
        <v>0</v>
      </c>
      <c r="S170">
        <f t="shared" si="86"/>
        <v>981000</v>
      </c>
      <c r="T170">
        <f t="shared" si="87"/>
        <v>-735750</v>
      </c>
      <c r="U170">
        <f t="shared" si="88"/>
        <v>1471500</v>
      </c>
      <c r="V170">
        <f t="shared" si="89"/>
        <v>2483156.25</v>
      </c>
      <c r="W170">
        <f t="shared" si="90"/>
        <v>195418326.69322711</v>
      </c>
      <c r="X170">
        <f t="shared" si="91"/>
        <v>3663244204.4257112</v>
      </c>
      <c r="Y170">
        <f t="shared" si="72"/>
        <v>-354204056.9020021</v>
      </c>
      <c r="Z170">
        <f t="shared" si="94"/>
        <v>3858662531.1189384</v>
      </c>
      <c r="AA170">
        <f t="shared" si="95"/>
        <v>465142959.46195722</v>
      </c>
    </row>
    <row r="171" spans="1:27" x14ac:dyDescent="0.25">
      <c r="A171" s="1">
        <v>134</v>
      </c>
      <c r="B171" s="17">
        <f t="shared" si="73"/>
        <v>16.75</v>
      </c>
      <c r="C171">
        <f t="shared" si="74"/>
        <v>9711.1642500000016</v>
      </c>
      <c r="D171">
        <f t="shared" si="75"/>
        <v>0</v>
      </c>
      <c r="E171">
        <f t="shared" si="76"/>
        <v>0</v>
      </c>
      <c r="F171">
        <f t="shared" si="77"/>
        <v>981000</v>
      </c>
      <c r="G171">
        <f t="shared" si="78"/>
        <v>-740025.81112500001</v>
      </c>
      <c r="H171">
        <f t="shared" si="79"/>
        <v>1489617.84375</v>
      </c>
      <c r="I171">
        <f t="shared" si="80"/>
        <v>2400898.6642500004</v>
      </c>
      <c r="J171">
        <f t="shared" si="81"/>
        <v>197824414.84063748</v>
      </c>
      <c r="K171">
        <f t="shared" si="82"/>
        <v>3541894762.8556385</v>
      </c>
      <c r="L171">
        <f t="shared" si="83"/>
        <v>-356262513.77868813</v>
      </c>
      <c r="M171">
        <f t="shared" si="92"/>
        <v>3739719177.6962762</v>
      </c>
      <c r="N171">
        <f t="shared" si="93"/>
        <v>468650768.43427372</v>
      </c>
      <c r="O171" s="29"/>
      <c r="P171">
        <v>0</v>
      </c>
      <c r="Q171">
        <f t="shared" si="84"/>
        <v>0</v>
      </c>
      <c r="R171">
        <f t="shared" si="85"/>
        <v>0</v>
      </c>
      <c r="S171">
        <f t="shared" si="86"/>
        <v>981000</v>
      </c>
      <c r="T171">
        <f t="shared" si="87"/>
        <v>-735750</v>
      </c>
      <c r="U171">
        <f t="shared" si="88"/>
        <v>1471500</v>
      </c>
      <c r="V171">
        <f t="shared" si="89"/>
        <v>2391187.5</v>
      </c>
      <c r="W171">
        <f t="shared" si="90"/>
        <v>195418326.69322711</v>
      </c>
      <c r="X171">
        <f t="shared" si="91"/>
        <v>3527568493.1506848</v>
      </c>
      <c r="Y171">
        <f t="shared" si="72"/>
        <v>-354204056.9020021</v>
      </c>
      <c r="Z171">
        <f t="shared" si="94"/>
        <v>3722986819.8439121</v>
      </c>
      <c r="AA171">
        <f t="shared" si="95"/>
        <v>465142959.46195722</v>
      </c>
    </row>
    <row r="172" spans="1:27" x14ac:dyDescent="0.25">
      <c r="A172" s="1">
        <v>135</v>
      </c>
      <c r="B172" s="17">
        <f t="shared" si="73"/>
        <v>16.875</v>
      </c>
      <c r="C172">
        <f t="shared" si="74"/>
        <v>9783.6356250000008</v>
      </c>
      <c r="D172">
        <f t="shared" si="75"/>
        <v>0</v>
      </c>
      <c r="E172">
        <f t="shared" si="76"/>
        <v>0</v>
      </c>
      <c r="F172">
        <f t="shared" si="77"/>
        <v>981000</v>
      </c>
      <c r="G172">
        <f t="shared" si="78"/>
        <v>-740098.28249999997</v>
      </c>
      <c r="H172">
        <f t="shared" si="79"/>
        <v>1489617.84375</v>
      </c>
      <c r="I172">
        <f t="shared" si="80"/>
        <v>2308390.9083984373</v>
      </c>
      <c r="J172">
        <f t="shared" si="81"/>
        <v>197824414.84063748</v>
      </c>
      <c r="K172">
        <f t="shared" si="82"/>
        <v>3405423890.1557555</v>
      </c>
      <c r="L172">
        <f t="shared" si="83"/>
        <v>-356297402.87829292</v>
      </c>
      <c r="M172">
        <f t="shared" si="92"/>
        <v>3603248304.9963932</v>
      </c>
      <c r="N172">
        <f t="shared" si="93"/>
        <v>468684386.03111786</v>
      </c>
      <c r="O172" s="29"/>
      <c r="P172">
        <v>0</v>
      </c>
      <c r="Q172">
        <f t="shared" si="84"/>
        <v>0</v>
      </c>
      <c r="R172">
        <f t="shared" si="85"/>
        <v>0</v>
      </c>
      <c r="S172">
        <f t="shared" si="86"/>
        <v>981000</v>
      </c>
      <c r="T172">
        <f t="shared" si="87"/>
        <v>-735750</v>
      </c>
      <c r="U172">
        <f t="shared" si="88"/>
        <v>1471500</v>
      </c>
      <c r="V172">
        <f t="shared" si="89"/>
        <v>2299218.75</v>
      </c>
      <c r="W172">
        <f t="shared" si="90"/>
        <v>195418326.69322711</v>
      </c>
      <c r="X172">
        <f t="shared" si="91"/>
        <v>3391892781.8756585</v>
      </c>
      <c r="Y172">
        <f t="shared" si="72"/>
        <v>-354204056.9020021</v>
      </c>
      <c r="Z172">
        <f t="shared" si="94"/>
        <v>3587311108.5688858</v>
      </c>
      <c r="AA172">
        <f t="shared" si="95"/>
        <v>465142959.46195722</v>
      </c>
    </row>
    <row r="173" spans="1:27" x14ac:dyDescent="0.25">
      <c r="A173" s="1">
        <v>136</v>
      </c>
      <c r="B173" s="17">
        <f t="shared" si="73"/>
        <v>17</v>
      </c>
      <c r="C173">
        <f t="shared" si="74"/>
        <v>9856.1070000000018</v>
      </c>
      <c r="D173">
        <f t="shared" si="75"/>
        <v>0</v>
      </c>
      <c r="E173">
        <f t="shared" si="76"/>
        <v>0</v>
      </c>
      <c r="F173">
        <f t="shared" si="77"/>
        <v>981000</v>
      </c>
      <c r="G173">
        <f t="shared" si="78"/>
        <v>-740170.75387499994</v>
      </c>
      <c r="H173">
        <f t="shared" si="79"/>
        <v>1489617.84375</v>
      </c>
      <c r="I173">
        <f t="shared" si="80"/>
        <v>2215874.0936250007</v>
      </c>
      <c r="J173">
        <f t="shared" si="81"/>
        <v>197824414.84063748</v>
      </c>
      <c r="K173">
        <f t="shared" si="82"/>
        <v>3268939653.398315</v>
      </c>
      <c r="L173">
        <f t="shared" si="83"/>
        <v>-356332291.97789776</v>
      </c>
      <c r="M173">
        <f t="shared" si="92"/>
        <v>3466764068.2389526</v>
      </c>
      <c r="N173">
        <f t="shared" si="93"/>
        <v>468718003.86350852</v>
      </c>
      <c r="O173" s="29"/>
      <c r="P173">
        <v>0</v>
      </c>
      <c r="Q173">
        <f t="shared" si="84"/>
        <v>0</v>
      </c>
      <c r="R173">
        <f t="shared" si="85"/>
        <v>0</v>
      </c>
      <c r="S173">
        <f t="shared" si="86"/>
        <v>981000</v>
      </c>
      <c r="T173">
        <f t="shared" si="87"/>
        <v>-735750</v>
      </c>
      <c r="U173">
        <f t="shared" si="88"/>
        <v>1471500</v>
      </c>
      <c r="V173">
        <f t="shared" si="89"/>
        <v>2207250</v>
      </c>
      <c r="W173">
        <f t="shared" si="90"/>
        <v>195418326.69322711</v>
      </c>
      <c r="X173">
        <f t="shared" si="91"/>
        <v>3256217070.6006322</v>
      </c>
      <c r="Y173">
        <f t="shared" si="72"/>
        <v>-354204056.9020021</v>
      </c>
      <c r="Z173">
        <f t="shared" si="94"/>
        <v>3451635397.2938595</v>
      </c>
      <c r="AA173">
        <f t="shared" si="95"/>
        <v>465142959.46195722</v>
      </c>
    </row>
    <row r="174" spans="1:27" x14ac:dyDescent="0.25">
      <c r="A174" s="1">
        <v>137</v>
      </c>
      <c r="B174" s="17">
        <f t="shared" si="73"/>
        <v>17.125</v>
      </c>
      <c r="C174">
        <f t="shared" si="74"/>
        <v>9928.578375000001</v>
      </c>
      <c r="D174">
        <f t="shared" si="75"/>
        <v>0</v>
      </c>
      <c r="E174">
        <f t="shared" si="76"/>
        <v>0</v>
      </c>
      <c r="F174">
        <f t="shared" si="77"/>
        <v>981000</v>
      </c>
      <c r="G174">
        <f t="shared" si="78"/>
        <v>-740243.22525000002</v>
      </c>
      <c r="H174">
        <f t="shared" si="79"/>
        <v>1489617.84375</v>
      </c>
      <c r="I174">
        <f t="shared" si="80"/>
        <v>2123348.2199296877</v>
      </c>
      <c r="J174">
        <f t="shared" si="81"/>
        <v>197824414.84063748</v>
      </c>
      <c r="K174">
        <f t="shared" si="82"/>
        <v>3132442052.5833111</v>
      </c>
      <c r="L174">
        <f t="shared" si="83"/>
        <v>-356367181.07750267</v>
      </c>
      <c r="M174">
        <f t="shared" si="92"/>
        <v>3330266467.4239488</v>
      </c>
      <c r="N174">
        <f t="shared" si="93"/>
        <v>468751621.93138152</v>
      </c>
      <c r="O174" s="29"/>
      <c r="P174">
        <v>0</v>
      </c>
      <c r="Q174">
        <f t="shared" si="84"/>
        <v>0</v>
      </c>
      <c r="R174">
        <f t="shared" si="85"/>
        <v>0</v>
      </c>
      <c r="S174">
        <f t="shared" si="86"/>
        <v>981000</v>
      </c>
      <c r="T174">
        <f t="shared" si="87"/>
        <v>-735750</v>
      </c>
      <c r="U174">
        <f t="shared" si="88"/>
        <v>1471500</v>
      </c>
      <c r="V174">
        <f t="shared" si="89"/>
        <v>2115281.25</v>
      </c>
      <c r="W174">
        <f t="shared" si="90"/>
        <v>195418326.69322711</v>
      </c>
      <c r="X174">
        <f t="shared" si="91"/>
        <v>3120541359.3256059</v>
      </c>
      <c r="Y174">
        <f t="shared" si="72"/>
        <v>-354204056.9020021</v>
      </c>
      <c r="Z174">
        <f t="shared" si="94"/>
        <v>3315959686.0188332</v>
      </c>
      <c r="AA174">
        <f t="shared" si="95"/>
        <v>465142959.46195722</v>
      </c>
    </row>
    <row r="175" spans="1:27" x14ac:dyDescent="0.25">
      <c r="A175" s="1">
        <v>138</v>
      </c>
      <c r="B175" s="17">
        <f t="shared" si="73"/>
        <v>17.25</v>
      </c>
      <c r="C175">
        <f t="shared" si="74"/>
        <v>10001.04975</v>
      </c>
      <c r="D175">
        <f t="shared" si="75"/>
        <v>0</v>
      </c>
      <c r="E175">
        <f t="shared" si="76"/>
        <v>0</v>
      </c>
      <c r="F175">
        <f t="shared" si="77"/>
        <v>981000</v>
      </c>
      <c r="G175">
        <f t="shared" si="78"/>
        <v>-740315.69662499998</v>
      </c>
      <c r="H175">
        <f t="shared" si="79"/>
        <v>1489617.84375</v>
      </c>
      <c r="I175">
        <f t="shared" si="80"/>
        <v>2030813.2873125002</v>
      </c>
      <c r="J175">
        <f t="shared" si="81"/>
        <v>197824414.84063748</v>
      </c>
      <c r="K175">
        <f t="shared" si="82"/>
        <v>2995931087.7107482</v>
      </c>
      <c r="L175">
        <f t="shared" si="83"/>
        <v>-356402070.17710745</v>
      </c>
      <c r="M175">
        <f t="shared" si="92"/>
        <v>3193755502.5513859</v>
      </c>
      <c r="N175">
        <f t="shared" si="93"/>
        <v>468785240.23467243</v>
      </c>
      <c r="O175" s="29"/>
      <c r="P175">
        <v>0</v>
      </c>
      <c r="Q175">
        <f t="shared" si="84"/>
        <v>0</v>
      </c>
      <c r="R175">
        <f t="shared" si="85"/>
        <v>0</v>
      </c>
      <c r="S175">
        <f t="shared" si="86"/>
        <v>981000</v>
      </c>
      <c r="T175">
        <f t="shared" si="87"/>
        <v>-735750</v>
      </c>
      <c r="U175">
        <f t="shared" si="88"/>
        <v>1471500</v>
      </c>
      <c r="V175">
        <f t="shared" si="89"/>
        <v>2023312.5</v>
      </c>
      <c r="W175">
        <f t="shared" si="90"/>
        <v>195418326.69322711</v>
      </c>
      <c r="X175">
        <f t="shared" si="91"/>
        <v>2984865648.0505795</v>
      </c>
      <c r="Y175">
        <f t="shared" si="72"/>
        <v>-354204056.9020021</v>
      </c>
      <c r="Z175">
        <f t="shared" si="94"/>
        <v>3180283974.7438068</v>
      </c>
      <c r="AA175">
        <f t="shared" si="95"/>
        <v>465142959.46195722</v>
      </c>
    </row>
    <row r="176" spans="1:27" x14ac:dyDescent="0.25">
      <c r="A176" s="1">
        <v>139</v>
      </c>
      <c r="B176" s="17">
        <f t="shared" si="73"/>
        <v>17.375</v>
      </c>
      <c r="C176">
        <f t="shared" si="74"/>
        <v>10073.521124999999</v>
      </c>
      <c r="D176">
        <f t="shared" si="75"/>
        <v>0</v>
      </c>
      <c r="E176">
        <f t="shared" si="76"/>
        <v>0</v>
      </c>
      <c r="F176">
        <f t="shared" si="77"/>
        <v>981000</v>
      </c>
      <c r="G176">
        <f t="shared" si="78"/>
        <v>-740388.16799999995</v>
      </c>
      <c r="H176">
        <f t="shared" si="79"/>
        <v>1489617.84375</v>
      </c>
      <c r="I176">
        <f t="shared" si="80"/>
        <v>1938269.2957734372</v>
      </c>
      <c r="J176">
        <f t="shared" si="81"/>
        <v>197824414.84063748</v>
      </c>
      <c r="K176">
        <f t="shared" si="82"/>
        <v>2859406758.7806239</v>
      </c>
      <c r="L176">
        <f t="shared" si="83"/>
        <v>-356436959.2767123</v>
      </c>
      <c r="M176">
        <f t="shared" si="92"/>
        <v>3057231173.6212616</v>
      </c>
      <c r="N176">
        <f t="shared" si="93"/>
        <v>468818858.77331728</v>
      </c>
      <c r="O176" s="29"/>
      <c r="P176">
        <v>0</v>
      </c>
      <c r="Q176">
        <f t="shared" si="84"/>
        <v>0</v>
      </c>
      <c r="R176">
        <f t="shared" si="85"/>
        <v>0</v>
      </c>
      <c r="S176">
        <f t="shared" si="86"/>
        <v>981000</v>
      </c>
      <c r="T176">
        <f t="shared" si="87"/>
        <v>-735750</v>
      </c>
      <c r="U176">
        <f t="shared" si="88"/>
        <v>1471500</v>
      </c>
      <c r="V176">
        <f t="shared" si="89"/>
        <v>1931343.75</v>
      </c>
      <c r="W176">
        <f t="shared" si="90"/>
        <v>195418326.69322711</v>
      </c>
      <c r="X176">
        <f t="shared" si="91"/>
        <v>2849189936.7755532</v>
      </c>
      <c r="Y176">
        <f t="shared" si="72"/>
        <v>-354204056.9020021</v>
      </c>
      <c r="Z176">
        <f t="shared" si="94"/>
        <v>3044608263.4687805</v>
      </c>
      <c r="AA176">
        <f t="shared" si="95"/>
        <v>465142959.46195722</v>
      </c>
    </row>
    <row r="177" spans="1:27" x14ac:dyDescent="0.25">
      <c r="A177" s="1">
        <v>140</v>
      </c>
      <c r="B177" s="17">
        <f t="shared" si="73"/>
        <v>17.5</v>
      </c>
      <c r="C177">
        <f t="shared" si="74"/>
        <v>10145.9925</v>
      </c>
      <c r="D177">
        <f t="shared" si="75"/>
        <v>0</v>
      </c>
      <c r="E177">
        <f t="shared" si="76"/>
        <v>0</v>
      </c>
      <c r="F177">
        <f t="shared" si="77"/>
        <v>981000</v>
      </c>
      <c r="G177">
        <f t="shared" si="78"/>
        <v>-740460.63937500003</v>
      </c>
      <c r="H177">
        <f t="shared" si="79"/>
        <v>1489617.84375</v>
      </c>
      <c r="I177">
        <f t="shared" si="80"/>
        <v>1845716.2453124998</v>
      </c>
      <c r="J177">
        <f t="shared" si="81"/>
        <v>197824414.84063748</v>
      </c>
      <c r="K177">
        <f t="shared" si="82"/>
        <v>2722869065.7929397</v>
      </c>
      <c r="L177">
        <f t="shared" si="83"/>
        <v>-356471848.3763172</v>
      </c>
      <c r="M177">
        <f t="shared" si="92"/>
        <v>2920693480.6335773</v>
      </c>
      <c r="N177">
        <f t="shared" si="93"/>
        <v>468852477.54725182</v>
      </c>
      <c r="O177" s="29"/>
      <c r="P177">
        <v>0</v>
      </c>
      <c r="Q177">
        <f t="shared" si="84"/>
        <v>0</v>
      </c>
      <c r="R177">
        <f t="shared" si="85"/>
        <v>0</v>
      </c>
      <c r="S177">
        <f t="shared" si="86"/>
        <v>981000</v>
      </c>
      <c r="T177">
        <f t="shared" si="87"/>
        <v>-735750</v>
      </c>
      <c r="U177">
        <f t="shared" si="88"/>
        <v>1471500</v>
      </c>
      <c r="V177">
        <f t="shared" si="89"/>
        <v>1839375</v>
      </c>
      <c r="W177">
        <f t="shared" si="90"/>
        <v>195418326.69322711</v>
      </c>
      <c r="X177">
        <f t="shared" si="91"/>
        <v>2713514225.5005269</v>
      </c>
      <c r="Y177">
        <f t="shared" si="72"/>
        <v>-354204056.9020021</v>
      </c>
      <c r="Z177">
        <f t="shared" si="94"/>
        <v>2908932552.1937542</v>
      </c>
      <c r="AA177">
        <f t="shared" si="95"/>
        <v>465142959.46195722</v>
      </c>
    </row>
    <row r="178" spans="1:27" x14ac:dyDescent="0.25">
      <c r="A178" s="1">
        <v>141</v>
      </c>
      <c r="B178" s="17">
        <f t="shared" si="73"/>
        <v>17.625</v>
      </c>
      <c r="C178">
        <f t="shared" si="74"/>
        <v>10218.463875000001</v>
      </c>
      <c r="D178">
        <f t="shared" si="75"/>
        <v>0</v>
      </c>
      <c r="E178">
        <f t="shared" si="76"/>
        <v>0</v>
      </c>
      <c r="F178">
        <f t="shared" si="77"/>
        <v>981000</v>
      </c>
      <c r="G178">
        <f t="shared" si="78"/>
        <v>-740533.11074999999</v>
      </c>
      <c r="H178">
        <f t="shared" si="79"/>
        <v>1489617.84375</v>
      </c>
      <c r="I178">
        <f t="shared" si="80"/>
        <v>1753154.1359296879</v>
      </c>
      <c r="J178">
        <f t="shared" si="81"/>
        <v>197824414.84063748</v>
      </c>
      <c r="K178">
        <f t="shared" si="82"/>
        <v>2586318008.7476954</v>
      </c>
      <c r="L178">
        <f t="shared" si="83"/>
        <v>-356506737.47592199</v>
      </c>
      <c r="M178">
        <f t="shared" si="92"/>
        <v>2784142423.5883331</v>
      </c>
      <c r="N178">
        <f t="shared" si="93"/>
        <v>468886096.5564118</v>
      </c>
      <c r="O178" s="29"/>
      <c r="P178">
        <v>0</v>
      </c>
      <c r="Q178">
        <f t="shared" si="84"/>
        <v>0</v>
      </c>
      <c r="R178">
        <f t="shared" si="85"/>
        <v>0</v>
      </c>
      <c r="S178">
        <f t="shared" si="86"/>
        <v>981000</v>
      </c>
      <c r="T178">
        <f t="shared" si="87"/>
        <v>-735750</v>
      </c>
      <c r="U178">
        <f t="shared" si="88"/>
        <v>1471500</v>
      </c>
      <c r="V178">
        <f t="shared" si="89"/>
        <v>1747406.25</v>
      </c>
      <c r="W178">
        <f t="shared" si="90"/>
        <v>195418326.69322711</v>
      </c>
      <c r="X178">
        <f t="shared" si="91"/>
        <v>2577838514.2255006</v>
      </c>
      <c r="Y178">
        <f t="shared" si="72"/>
        <v>-354204056.9020021</v>
      </c>
      <c r="Z178">
        <f t="shared" si="94"/>
        <v>2773256840.9187279</v>
      </c>
      <c r="AA178">
        <f t="shared" si="95"/>
        <v>465142959.46195722</v>
      </c>
    </row>
    <row r="179" spans="1:27" x14ac:dyDescent="0.25">
      <c r="A179" s="1">
        <v>142</v>
      </c>
      <c r="B179" s="17">
        <f t="shared" si="73"/>
        <v>17.75</v>
      </c>
      <c r="C179">
        <f t="shared" si="74"/>
        <v>10290.935250000002</v>
      </c>
      <c r="D179">
        <f t="shared" si="75"/>
        <v>0</v>
      </c>
      <c r="E179">
        <f t="shared" si="76"/>
        <v>0</v>
      </c>
      <c r="F179">
        <f t="shared" si="77"/>
        <v>981000</v>
      </c>
      <c r="G179">
        <f t="shared" si="78"/>
        <v>-740605.58212499996</v>
      </c>
      <c r="H179">
        <f t="shared" si="79"/>
        <v>1489617.84375</v>
      </c>
      <c r="I179">
        <f t="shared" si="80"/>
        <v>1660582.9676250005</v>
      </c>
      <c r="J179">
        <f t="shared" si="81"/>
        <v>197824414.84063748</v>
      </c>
      <c r="K179">
        <f t="shared" si="82"/>
        <v>2449753587.6448898</v>
      </c>
      <c r="L179">
        <f t="shared" si="83"/>
        <v>-356541626.57552689</v>
      </c>
      <c r="M179">
        <f t="shared" si="92"/>
        <v>2647578002.4855275</v>
      </c>
      <c r="N179">
        <f t="shared" si="93"/>
        <v>468919715.80073339</v>
      </c>
      <c r="O179" s="29"/>
      <c r="P179">
        <v>0</v>
      </c>
      <c r="Q179">
        <f t="shared" si="84"/>
        <v>0</v>
      </c>
      <c r="R179">
        <f t="shared" si="85"/>
        <v>0</v>
      </c>
      <c r="S179">
        <f t="shared" si="86"/>
        <v>981000</v>
      </c>
      <c r="T179">
        <f t="shared" si="87"/>
        <v>-735750</v>
      </c>
      <c r="U179">
        <f t="shared" si="88"/>
        <v>1471500</v>
      </c>
      <c r="V179">
        <f t="shared" si="89"/>
        <v>1655437.5</v>
      </c>
      <c r="W179">
        <f t="shared" si="90"/>
        <v>195418326.69322711</v>
      </c>
      <c r="X179">
        <f t="shared" si="91"/>
        <v>2442162802.9504743</v>
      </c>
      <c r="Y179">
        <f t="shared" si="72"/>
        <v>-354204056.9020021</v>
      </c>
      <c r="Z179">
        <f t="shared" si="94"/>
        <v>2637581129.6437016</v>
      </c>
      <c r="AA179">
        <f t="shared" si="95"/>
        <v>465142959.46195722</v>
      </c>
    </row>
    <row r="180" spans="1:27" x14ac:dyDescent="0.25">
      <c r="A180" s="1">
        <v>143</v>
      </c>
      <c r="B180" s="17">
        <f t="shared" si="73"/>
        <v>17.875</v>
      </c>
      <c r="C180">
        <f t="shared" si="74"/>
        <v>10363.406625000001</v>
      </c>
      <c r="D180">
        <f t="shared" si="75"/>
        <v>0</v>
      </c>
      <c r="E180">
        <f t="shared" si="76"/>
        <v>0</v>
      </c>
      <c r="F180">
        <f t="shared" si="77"/>
        <v>981000</v>
      </c>
      <c r="G180">
        <f t="shared" si="78"/>
        <v>-740678.05349999992</v>
      </c>
      <c r="H180">
        <f t="shared" si="79"/>
        <v>1489617.84375</v>
      </c>
      <c r="I180">
        <f t="shared" si="80"/>
        <v>1568002.7403984377</v>
      </c>
      <c r="J180">
        <f t="shared" si="81"/>
        <v>197824414.84063748</v>
      </c>
      <c r="K180">
        <f t="shared" si="82"/>
        <v>2313175802.4845238</v>
      </c>
      <c r="L180">
        <f t="shared" si="83"/>
        <v>-356576515.67513168</v>
      </c>
      <c r="M180">
        <f t="shared" si="92"/>
        <v>2511000217.3251615</v>
      </c>
      <c r="N180">
        <f t="shared" si="93"/>
        <v>468953335.28015214</v>
      </c>
      <c r="O180" s="29"/>
      <c r="P180">
        <v>0</v>
      </c>
      <c r="Q180">
        <f t="shared" si="84"/>
        <v>0</v>
      </c>
      <c r="R180">
        <f t="shared" si="85"/>
        <v>0</v>
      </c>
      <c r="S180">
        <f t="shared" si="86"/>
        <v>981000</v>
      </c>
      <c r="T180">
        <f t="shared" si="87"/>
        <v>-735750</v>
      </c>
      <c r="U180">
        <f t="shared" si="88"/>
        <v>1471500</v>
      </c>
      <c r="V180">
        <f t="shared" si="89"/>
        <v>1563468.75</v>
      </c>
      <c r="W180">
        <f t="shared" si="90"/>
        <v>195418326.69322711</v>
      </c>
      <c r="X180">
        <f t="shared" si="91"/>
        <v>2306487091.6754475</v>
      </c>
      <c r="Y180">
        <f t="shared" si="72"/>
        <v>-354204056.9020021</v>
      </c>
      <c r="Z180">
        <f t="shared" si="94"/>
        <v>2501905418.3686748</v>
      </c>
      <c r="AA180">
        <f t="shared" si="95"/>
        <v>465142959.46195722</v>
      </c>
    </row>
    <row r="181" spans="1:27" x14ac:dyDescent="0.25">
      <c r="A181" s="1">
        <v>144</v>
      </c>
      <c r="B181" s="17">
        <f t="shared" si="73"/>
        <v>18</v>
      </c>
      <c r="C181">
        <f t="shared" si="74"/>
        <v>10435.878000000001</v>
      </c>
      <c r="D181">
        <f t="shared" si="75"/>
        <v>0</v>
      </c>
      <c r="E181">
        <f t="shared" si="76"/>
        <v>0</v>
      </c>
      <c r="F181">
        <f t="shared" si="77"/>
        <v>981000</v>
      </c>
      <c r="G181">
        <f t="shared" si="78"/>
        <v>-740750.524875</v>
      </c>
      <c r="H181">
        <f t="shared" si="79"/>
        <v>1489617.84375</v>
      </c>
      <c r="I181">
        <f t="shared" si="80"/>
        <v>1475413.4542500004</v>
      </c>
      <c r="J181">
        <f t="shared" si="81"/>
        <v>197824414.84063748</v>
      </c>
      <c r="K181">
        <f t="shared" si="82"/>
        <v>2176584653.2665968</v>
      </c>
      <c r="L181">
        <f t="shared" si="83"/>
        <v>-356611404.77473658</v>
      </c>
      <c r="M181">
        <f t="shared" si="92"/>
        <v>2374409068.1072345</v>
      </c>
      <c r="N181">
        <f t="shared" si="93"/>
        <v>468986954.99460429</v>
      </c>
      <c r="O181" s="29"/>
      <c r="P181">
        <v>0</v>
      </c>
      <c r="Q181">
        <f t="shared" si="84"/>
        <v>0</v>
      </c>
      <c r="R181">
        <f t="shared" si="85"/>
        <v>0</v>
      </c>
      <c r="S181">
        <f t="shared" si="86"/>
        <v>981000</v>
      </c>
      <c r="T181">
        <f t="shared" si="87"/>
        <v>-735750</v>
      </c>
      <c r="U181">
        <f t="shared" si="88"/>
        <v>1471500</v>
      </c>
      <c r="V181">
        <f t="shared" si="89"/>
        <v>1471500</v>
      </c>
      <c r="W181">
        <f t="shared" si="90"/>
        <v>195418326.69322711</v>
      </c>
      <c r="X181">
        <f t="shared" si="91"/>
        <v>2170811380.4004211</v>
      </c>
      <c r="Y181">
        <f t="shared" si="72"/>
        <v>-354204056.9020021</v>
      </c>
      <c r="Z181">
        <f t="shared" si="94"/>
        <v>2366229707.0936484</v>
      </c>
      <c r="AA181">
        <f t="shared" si="95"/>
        <v>465142959.46195722</v>
      </c>
    </row>
    <row r="182" spans="1:27" x14ac:dyDescent="0.25">
      <c r="A182" s="1">
        <v>145</v>
      </c>
      <c r="B182" s="17">
        <f t="shared" si="73"/>
        <v>18.125</v>
      </c>
      <c r="C182">
        <f t="shared" si="74"/>
        <v>10508.349375</v>
      </c>
      <c r="D182">
        <f t="shared" si="75"/>
        <v>0</v>
      </c>
      <c r="E182">
        <f t="shared" si="76"/>
        <v>0</v>
      </c>
      <c r="F182">
        <f t="shared" si="77"/>
        <v>981000</v>
      </c>
      <c r="G182">
        <f t="shared" si="78"/>
        <v>-740822.99624999997</v>
      </c>
      <c r="H182">
        <f t="shared" si="79"/>
        <v>1489617.84375</v>
      </c>
      <c r="I182">
        <f t="shared" si="80"/>
        <v>1382815.1091796877</v>
      </c>
      <c r="J182">
        <f t="shared" si="81"/>
        <v>197824414.84063748</v>
      </c>
      <c r="K182">
        <f t="shared" si="82"/>
        <v>2039980139.9911091</v>
      </c>
      <c r="L182">
        <f t="shared" si="83"/>
        <v>-356646293.87434137</v>
      </c>
      <c r="M182">
        <f t="shared" si="92"/>
        <v>2237804554.8317466</v>
      </c>
      <c r="N182">
        <f t="shared" si="93"/>
        <v>469020574.94402552</v>
      </c>
      <c r="O182" s="29"/>
      <c r="P182">
        <v>0</v>
      </c>
      <c r="Q182">
        <f t="shared" si="84"/>
        <v>0</v>
      </c>
      <c r="R182">
        <f t="shared" si="85"/>
        <v>0</v>
      </c>
      <c r="S182">
        <f t="shared" si="86"/>
        <v>981000</v>
      </c>
      <c r="T182">
        <f t="shared" si="87"/>
        <v>-735750</v>
      </c>
      <c r="U182">
        <f t="shared" si="88"/>
        <v>1471500</v>
      </c>
      <c r="V182">
        <f t="shared" si="89"/>
        <v>1379531.25</v>
      </c>
      <c r="W182">
        <f t="shared" si="90"/>
        <v>195418326.69322711</v>
      </c>
      <c r="X182">
        <f t="shared" si="91"/>
        <v>2035135669.1253951</v>
      </c>
      <c r="Y182">
        <f t="shared" si="72"/>
        <v>-354204056.9020021</v>
      </c>
      <c r="Z182">
        <f t="shared" si="94"/>
        <v>2230553995.8186221</v>
      </c>
      <c r="AA182">
        <f t="shared" si="95"/>
        <v>465142959.46195722</v>
      </c>
    </row>
    <row r="183" spans="1:27" x14ac:dyDescent="0.25">
      <c r="A183" s="1">
        <v>146</v>
      </c>
      <c r="B183" s="17">
        <f t="shared" si="73"/>
        <v>18.25</v>
      </c>
      <c r="C183">
        <f t="shared" si="74"/>
        <v>10580.820750000001</v>
      </c>
      <c r="D183">
        <f t="shared" si="75"/>
        <v>0</v>
      </c>
      <c r="E183">
        <f t="shared" si="76"/>
        <v>0</v>
      </c>
      <c r="F183">
        <f t="shared" si="77"/>
        <v>981000</v>
      </c>
      <c r="G183">
        <f t="shared" si="78"/>
        <v>-740895.46762500005</v>
      </c>
      <c r="H183">
        <f t="shared" si="79"/>
        <v>1489617.84375</v>
      </c>
      <c r="I183">
        <f t="shared" si="80"/>
        <v>1290207.7051875005</v>
      </c>
      <c r="J183">
        <f t="shared" si="81"/>
        <v>197824414.84063748</v>
      </c>
      <c r="K183">
        <f t="shared" si="82"/>
        <v>1903362262.6580617</v>
      </c>
      <c r="L183">
        <f t="shared" si="83"/>
        <v>-356681182.97394633</v>
      </c>
      <c r="M183">
        <f t="shared" si="92"/>
        <v>2101186677.4986992</v>
      </c>
      <c r="N183">
        <f t="shared" si="93"/>
        <v>469054195.12835211</v>
      </c>
      <c r="O183" s="29"/>
      <c r="P183">
        <v>0</v>
      </c>
      <c r="Q183">
        <f t="shared" si="84"/>
        <v>0</v>
      </c>
      <c r="R183">
        <f t="shared" si="85"/>
        <v>0</v>
      </c>
      <c r="S183">
        <f t="shared" si="86"/>
        <v>981000</v>
      </c>
      <c r="T183">
        <f t="shared" si="87"/>
        <v>-735750</v>
      </c>
      <c r="U183">
        <f t="shared" si="88"/>
        <v>1471500</v>
      </c>
      <c r="V183">
        <f t="shared" si="89"/>
        <v>1287562.5</v>
      </c>
      <c r="W183">
        <f t="shared" si="90"/>
        <v>195418326.69322711</v>
      </c>
      <c r="X183">
        <f t="shared" si="91"/>
        <v>1899459957.8503687</v>
      </c>
      <c r="Y183">
        <f t="shared" si="72"/>
        <v>-354204056.9020021</v>
      </c>
      <c r="Z183">
        <f t="shared" si="94"/>
        <v>2094878284.5435958</v>
      </c>
      <c r="AA183">
        <f t="shared" si="95"/>
        <v>465142959.46195722</v>
      </c>
    </row>
    <row r="184" spans="1:27" x14ac:dyDescent="0.25">
      <c r="A184" s="1">
        <v>147</v>
      </c>
      <c r="B184" s="17">
        <f t="shared" si="73"/>
        <v>18.375</v>
      </c>
      <c r="C184">
        <f t="shared" si="74"/>
        <v>10653.292125000002</v>
      </c>
      <c r="D184">
        <f t="shared" si="75"/>
        <v>0</v>
      </c>
      <c r="E184">
        <f t="shared" si="76"/>
        <v>0</v>
      </c>
      <c r="F184">
        <f t="shared" si="77"/>
        <v>981000</v>
      </c>
      <c r="G184">
        <f t="shared" si="78"/>
        <v>-740967.93900000001</v>
      </c>
      <c r="H184">
        <f t="shared" si="79"/>
        <v>1489617.84375</v>
      </c>
      <c r="I184">
        <f t="shared" si="80"/>
        <v>1197591.2422734378</v>
      </c>
      <c r="J184">
        <f t="shared" si="81"/>
        <v>197824414.84063748</v>
      </c>
      <c r="K184">
        <f t="shared" si="82"/>
        <v>1766731021.2674532</v>
      </c>
      <c r="L184">
        <f t="shared" si="83"/>
        <v>-356716072.07355112</v>
      </c>
      <c r="M184">
        <f t="shared" si="92"/>
        <v>1964555436.1080906</v>
      </c>
      <c r="N184">
        <f t="shared" si="93"/>
        <v>469087815.54751968</v>
      </c>
      <c r="O184" s="29"/>
      <c r="P184">
        <v>0</v>
      </c>
      <c r="Q184">
        <f t="shared" si="84"/>
        <v>0</v>
      </c>
      <c r="R184">
        <f t="shared" si="85"/>
        <v>0</v>
      </c>
      <c r="S184">
        <f t="shared" si="86"/>
        <v>981000</v>
      </c>
      <c r="T184">
        <f t="shared" si="87"/>
        <v>-735750</v>
      </c>
      <c r="U184">
        <f t="shared" si="88"/>
        <v>1471500</v>
      </c>
      <c r="V184">
        <f t="shared" si="89"/>
        <v>1195593.75</v>
      </c>
      <c r="W184">
        <f t="shared" si="90"/>
        <v>195418326.69322711</v>
      </c>
      <c r="X184">
        <f t="shared" si="91"/>
        <v>1763784246.5753424</v>
      </c>
      <c r="Y184">
        <f t="shared" si="72"/>
        <v>-354204056.9020021</v>
      </c>
      <c r="Z184">
        <f t="shared" si="94"/>
        <v>1959202573.2685695</v>
      </c>
      <c r="AA184">
        <f t="shared" si="95"/>
        <v>465142959.46195722</v>
      </c>
    </row>
    <row r="185" spans="1:27" x14ac:dyDescent="0.25">
      <c r="A185" s="1">
        <v>148</v>
      </c>
      <c r="B185" s="17">
        <f t="shared" si="73"/>
        <v>18.5</v>
      </c>
      <c r="C185">
        <f t="shared" si="74"/>
        <v>10725.763500000003</v>
      </c>
      <c r="D185">
        <f t="shared" si="75"/>
        <v>0</v>
      </c>
      <c r="E185">
        <f t="shared" si="76"/>
        <v>0</v>
      </c>
      <c r="F185">
        <f t="shared" si="77"/>
        <v>981000</v>
      </c>
      <c r="G185">
        <f t="shared" si="78"/>
        <v>-741040.41037499998</v>
      </c>
      <c r="H185">
        <f t="shared" si="79"/>
        <v>1489617.84375</v>
      </c>
      <c r="I185">
        <f t="shared" si="80"/>
        <v>1104965.7204375006</v>
      </c>
      <c r="J185">
        <f t="shared" si="81"/>
        <v>197824414.84063748</v>
      </c>
      <c r="K185">
        <f t="shared" si="82"/>
        <v>1630086415.8192844</v>
      </c>
      <c r="L185">
        <f t="shared" si="83"/>
        <v>-356750961.17315596</v>
      </c>
      <c r="M185">
        <f t="shared" si="92"/>
        <v>1827910830.6599219</v>
      </c>
      <c r="N185">
        <f t="shared" si="93"/>
        <v>469121436.20146459</v>
      </c>
      <c r="O185" s="29"/>
      <c r="P185">
        <v>0</v>
      </c>
      <c r="Q185">
        <f t="shared" si="84"/>
        <v>0</v>
      </c>
      <c r="R185">
        <f t="shared" si="85"/>
        <v>0</v>
      </c>
      <c r="S185">
        <f t="shared" si="86"/>
        <v>981000</v>
      </c>
      <c r="T185">
        <f t="shared" si="87"/>
        <v>-735750</v>
      </c>
      <c r="U185">
        <f t="shared" si="88"/>
        <v>1471500</v>
      </c>
      <c r="V185">
        <f t="shared" si="89"/>
        <v>1103625</v>
      </c>
      <c r="W185">
        <f t="shared" si="90"/>
        <v>195418326.69322711</v>
      </c>
      <c r="X185">
        <f t="shared" si="91"/>
        <v>1628108535.3003161</v>
      </c>
      <c r="Y185">
        <f t="shared" si="72"/>
        <v>-354204056.9020021</v>
      </c>
      <c r="Z185">
        <f t="shared" si="94"/>
        <v>1823526861.9935431</v>
      </c>
      <c r="AA185">
        <f t="shared" si="95"/>
        <v>465142959.46195722</v>
      </c>
    </row>
    <row r="186" spans="1:27" x14ac:dyDescent="0.25">
      <c r="A186" s="1">
        <v>149</v>
      </c>
      <c r="B186" s="17">
        <f t="shared" si="73"/>
        <v>18.625</v>
      </c>
      <c r="C186">
        <f t="shared" si="74"/>
        <v>10798.234875</v>
      </c>
      <c r="D186">
        <f t="shared" si="75"/>
        <v>0</v>
      </c>
      <c r="E186">
        <f t="shared" si="76"/>
        <v>0</v>
      </c>
      <c r="F186">
        <f t="shared" si="77"/>
        <v>981000</v>
      </c>
      <c r="G186">
        <f t="shared" si="78"/>
        <v>-741112.88174999994</v>
      </c>
      <c r="H186">
        <f t="shared" si="79"/>
        <v>1489617.84375</v>
      </c>
      <c r="I186">
        <f t="shared" si="80"/>
        <v>1012331.139679688</v>
      </c>
      <c r="J186">
        <f t="shared" si="81"/>
        <v>197824414.84063748</v>
      </c>
      <c r="K186">
        <f t="shared" si="82"/>
        <v>1493428446.3135545</v>
      </c>
      <c r="L186">
        <f t="shared" si="83"/>
        <v>-356785850.27276075</v>
      </c>
      <c r="M186">
        <f t="shared" si="92"/>
        <v>1691252861.154192</v>
      </c>
      <c r="N186">
        <f t="shared" si="93"/>
        <v>469155057.09012264</v>
      </c>
      <c r="O186" s="29"/>
      <c r="P186">
        <v>0</v>
      </c>
      <c r="Q186">
        <f t="shared" si="84"/>
        <v>0</v>
      </c>
      <c r="R186">
        <f t="shared" si="85"/>
        <v>0</v>
      </c>
      <c r="S186">
        <f t="shared" si="86"/>
        <v>981000</v>
      </c>
      <c r="T186">
        <f t="shared" si="87"/>
        <v>-735750</v>
      </c>
      <c r="U186">
        <f t="shared" si="88"/>
        <v>1471500</v>
      </c>
      <c r="V186">
        <f t="shared" si="89"/>
        <v>1011656.25</v>
      </c>
      <c r="W186">
        <f t="shared" si="90"/>
        <v>195418326.69322711</v>
      </c>
      <c r="X186">
        <f t="shared" si="91"/>
        <v>1492432824.0252898</v>
      </c>
      <c r="Y186">
        <f t="shared" si="72"/>
        <v>-354204056.9020021</v>
      </c>
      <c r="Z186">
        <f t="shared" si="94"/>
        <v>1687851150.7185168</v>
      </c>
      <c r="AA186">
        <f t="shared" si="95"/>
        <v>465142959.46195722</v>
      </c>
    </row>
    <row r="187" spans="1:27" x14ac:dyDescent="0.25">
      <c r="A187" s="1">
        <v>150</v>
      </c>
      <c r="B187" s="17">
        <f t="shared" si="73"/>
        <v>18.75</v>
      </c>
      <c r="C187">
        <f t="shared" si="74"/>
        <v>10870.706250000001</v>
      </c>
      <c r="D187">
        <f t="shared" si="75"/>
        <v>0</v>
      </c>
      <c r="E187">
        <f t="shared" si="76"/>
        <v>0</v>
      </c>
      <c r="F187">
        <f t="shared" si="77"/>
        <v>981000</v>
      </c>
      <c r="G187">
        <f t="shared" si="78"/>
        <v>-741185.35312499991</v>
      </c>
      <c r="H187">
        <f t="shared" si="79"/>
        <v>1489617.84375</v>
      </c>
      <c r="I187">
        <f t="shared" si="80"/>
        <v>919687.5</v>
      </c>
      <c r="J187">
        <f t="shared" si="81"/>
        <v>197824414.84063748</v>
      </c>
      <c r="K187">
        <f t="shared" si="82"/>
        <v>1356757112.7502635</v>
      </c>
      <c r="L187">
        <f t="shared" si="83"/>
        <v>-356820739.37236559</v>
      </c>
      <c r="M187">
        <f t="shared" si="92"/>
        <v>1554581527.5909009</v>
      </c>
      <c r="N187">
        <f t="shared" si="93"/>
        <v>469188678.21343005</v>
      </c>
      <c r="O187" s="29"/>
      <c r="P187">
        <v>0</v>
      </c>
      <c r="Q187">
        <f t="shared" si="84"/>
        <v>0</v>
      </c>
      <c r="R187">
        <f t="shared" si="85"/>
        <v>0</v>
      </c>
      <c r="S187">
        <f t="shared" si="86"/>
        <v>981000</v>
      </c>
      <c r="T187">
        <f t="shared" si="87"/>
        <v>-735750</v>
      </c>
      <c r="U187">
        <f t="shared" si="88"/>
        <v>1471500</v>
      </c>
      <c r="V187">
        <f t="shared" si="89"/>
        <v>919687.5</v>
      </c>
      <c r="W187">
        <f t="shared" si="90"/>
        <v>195418326.69322711</v>
      </c>
      <c r="X187">
        <f t="shared" si="91"/>
        <v>1356757112.7502635</v>
      </c>
      <c r="Y187">
        <f t="shared" si="72"/>
        <v>-354204056.9020021</v>
      </c>
      <c r="Z187">
        <f t="shared" si="94"/>
        <v>1552175439.4434905</v>
      </c>
      <c r="AA187">
        <f t="shared" si="95"/>
        <v>465142959.46195722</v>
      </c>
    </row>
    <row r="188" spans="1:27" x14ac:dyDescent="0.25">
      <c r="A188" s="1">
        <v>151</v>
      </c>
      <c r="B188" s="17">
        <f t="shared" si="73"/>
        <v>18.875</v>
      </c>
      <c r="C188">
        <f t="shared" si="74"/>
        <v>10943.177625</v>
      </c>
      <c r="D188">
        <f t="shared" si="75"/>
        <v>0</v>
      </c>
      <c r="E188">
        <f t="shared" si="76"/>
        <v>0</v>
      </c>
      <c r="F188">
        <f t="shared" si="77"/>
        <v>981000</v>
      </c>
      <c r="G188">
        <f t="shared" si="78"/>
        <v>-741257.82449999999</v>
      </c>
      <c r="H188">
        <f t="shared" si="79"/>
        <v>1489617.84375</v>
      </c>
      <c r="I188">
        <f t="shared" si="80"/>
        <v>827034.8013984384</v>
      </c>
      <c r="J188">
        <f t="shared" si="81"/>
        <v>197824414.84063748</v>
      </c>
      <c r="K188">
        <f t="shared" si="82"/>
        <v>1220072415.1294138</v>
      </c>
      <c r="L188">
        <f t="shared" si="83"/>
        <v>-356855628.47197044</v>
      </c>
      <c r="M188">
        <f t="shared" si="92"/>
        <v>1417896829.9700513</v>
      </c>
      <c r="N188">
        <f t="shared" si="93"/>
        <v>469222299.5713228</v>
      </c>
      <c r="O188" s="29"/>
      <c r="P188">
        <v>0</v>
      </c>
      <c r="Q188">
        <f t="shared" si="84"/>
        <v>0</v>
      </c>
      <c r="R188">
        <f t="shared" si="85"/>
        <v>0</v>
      </c>
      <c r="S188">
        <f t="shared" si="86"/>
        <v>981000</v>
      </c>
      <c r="T188">
        <f t="shared" si="87"/>
        <v>-735750</v>
      </c>
      <c r="U188">
        <f t="shared" si="88"/>
        <v>1471500</v>
      </c>
      <c r="V188">
        <f t="shared" si="89"/>
        <v>827718.75</v>
      </c>
      <c r="W188">
        <f t="shared" si="90"/>
        <v>195418326.69322711</v>
      </c>
      <c r="X188">
        <f t="shared" si="91"/>
        <v>1221081401.4752371</v>
      </c>
      <c r="Y188">
        <f t="shared" si="72"/>
        <v>-354204056.9020021</v>
      </c>
      <c r="Z188">
        <f t="shared" si="94"/>
        <v>1416499728.1684642</v>
      </c>
      <c r="AA188">
        <f t="shared" si="95"/>
        <v>465142959.46195722</v>
      </c>
    </row>
    <row r="189" spans="1:27" x14ac:dyDescent="0.25">
      <c r="A189" s="1">
        <v>152</v>
      </c>
      <c r="B189" s="17">
        <f t="shared" si="73"/>
        <v>19</v>
      </c>
      <c r="C189">
        <f t="shared" si="74"/>
        <v>11015.649000000001</v>
      </c>
      <c r="D189">
        <f t="shared" si="75"/>
        <v>0</v>
      </c>
      <c r="E189">
        <f t="shared" si="76"/>
        <v>0</v>
      </c>
      <c r="F189">
        <f t="shared" si="77"/>
        <v>981000</v>
      </c>
      <c r="G189">
        <f t="shared" si="78"/>
        <v>-741330.29587499995</v>
      </c>
      <c r="H189">
        <f t="shared" si="79"/>
        <v>1489617.84375</v>
      </c>
      <c r="I189">
        <f t="shared" si="80"/>
        <v>734373.04387500044</v>
      </c>
      <c r="J189">
        <f t="shared" si="81"/>
        <v>197824414.84063748</v>
      </c>
      <c r="K189">
        <f t="shared" si="82"/>
        <v>1083374353.4510016</v>
      </c>
      <c r="L189">
        <f t="shared" si="83"/>
        <v>-356890517.57157534</v>
      </c>
      <c r="M189">
        <f t="shared" si="92"/>
        <v>1281198768.2916391</v>
      </c>
      <c r="N189">
        <f t="shared" si="93"/>
        <v>469255921.16373718</v>
      </c>
      <c r="O189" s="29"/>
      <c r="P189">
        <v>0</v>
      </c>
      <c r="Q189">
        <f t="shared" si="84"/>
        <v>0</v>
      </c>
      <c r="R189">
        <f t="shared" si="85"/>
        <v>0</v>
      </c>
      <c r="S189">
        <f t="shared" si="86"/>
        <v>981000</v>
      </c>
      <c r="T189">
        <f t="shared" si="87"/>
        <v>-735750</v>
      </c>
      <c r="U189">
        <f t="shared" si="88"/>
        <v>1471500</v>
      </c>
      <c r="V189">
        <f t="shared" si="89"/>
        <v>735750</v>
      </c>
      <c r="W189">
        <f t="shared" si="90"/>
        <v>195418326.69322711</v>
      </c>
      <c r="X189">
        <f t="shared" si="91"/>
        <v>1085405690.2002106</v>
      </c>
      <c r="Y189">
        <f t="shared" si="72"/>
        <v>-354204056.9020021</v>
      </c>
      <c r="Z189">
        <f t="shared" si="94"/>
        <v>1280824016.8934376</v>
      </c>
      <c r="AA189">
        <f t="shared" si="95"/>
        <v>465142959.46195722</v>
      </c>
    </row>
    <row r="190" spans="1:27" x14ac:dyDescent="0.25">
      <c r="A190" s="1">
        <v>153</v>
      </c>
      <c r="B190" s="17">
        <f t="shared" si="73"/>
        <v>19.125</v>
      </c>
      <c r="C190">
        <f t="shared" si="74"/>
        <v>11088.120375000002</v>
      </c>
      <c r="D190">
        <f t="shared" si="75"/>
        <v>0</v>
      </c>
      <c r="E190">
        <f t="shared" si="76"/>
        <v>0</v>
      </c>
      <c r="F190">
        <f t="shared" si="77"/>
        <v>981000</v>
      </c>
      <c r="G190">
        <f t="shared" si="78"/>
        <v>-741402.76725000003</v>
      </c>
      <c r="H190">
        <f t="shared" si="79"/>
        <v>1489617.84375</v>
      </c>
      <c r="I190">
        <f t="shared" si="80"/>
        <v>641702.22742968798</v>
      </c>
      <c r="J190">
        <f t="shared" si="81"/>
        <v>197824414.84063748</v>
      </c>
      <c r="K190">
        <f t="shared" si="82"/>
        <v>946662927.71502972</v>
      </c>
      <c r="L190">
        <f t="shared" si="83"/>
        <v>-356925406.67118019</v>
      </c>
      <c r="M190">
        <f t="shared" si="92"/>
        <v>1144487342.5556672</v>
      </c>
      <c r="N190">
        <f t="shared" si="93"/>
        <v>469289542.99060917</v>
      </c>
      <c r="O190" s="29"/>
      <c r="P190">
        <v>0</v>
      </c>
      <c r="Q190">
        <f t="shared" si="84"/>
        <v>0</v>
      </c>
      <c r="R190">
        <f t="shared" si="85"/>
        <v>0</v>
      </c>
      <c r="S190">
        <f t="shared" si="86"/>
        <v>981000</v>
      </c>
      <c r="T190">
        <f t="shared" si="87"/>
        <v>-735750</v>
      </c>
      <c r="U190">
        <f t="shared" si="88"/>
        <v>1471500</v>
      </c>
      <c r="V190">
        <f t="shared" si="89"/>
        <v>643781.25</v>
      </c>
      <c r="W190">
        <f t="shared" si="90"/>
        <v>195418326.69322711</v>
      </c>
      <c r="X190">
        <f t="shared" si="91"/>
        <v>949729978.92518437</v>
      </c>
      <c r="Y190">
        <f t="shared" si="72"/>
        <v>-354204056.9020021</v>
      </c>
      <c r="Z190">
        <f t="shared" si="94"/>
        <v>1145148305.6184115</v>
      </c>
      <c r="AA190">
        <f t="shared" si="95"/>
        <v>465142959.46195722</v>
      </c>
    </row>
    <row r="191" spans="1:27" x14ac:dyDescent="0.25">
      <c r="A191" s="1">
        <v>154</v>
      </c>
      <c r="B191" s="17">
        <f t="shared" si="73"/>
        <v>19.25</v>
      </c>
      <c r="C191">
        <f t="shared" si="74"/>
        <v>11160.59175</v>
      </c>
      <c r="D191">
        <f t="shared" si="75"/>
        <v>0</v>
      </c>
      <c r="E191">
        <f t="shared" si="76"/>
        <v>0</v>
      </c>
      <c r="F191">
        <f t="shared" si="77"/>
        <v>981000</v>
      </c>
      <c r="G191">
        <f t="shared" si="78"/>
        <v>-741475.238625</v>
      </c>
      <c r="H191">
        <f t="shared" si="79"/>
        <v>1489617.84375</v>
      </c>
      <c r="I191">
        <f t="shared" si="80"/>
        <v>549022.35206250008</v>
      </c>
      <c r="J191">
        <f t="shared" si="81"/>
        <v>197824414.84063748</v>
      </c>
      <c r="K191">
        <f t="shared" si="82"/>
        <v>809938137.92149639</v>
      </c>
      <c r="L191">
        <f t="shared" si="83"/>
        <v>-356960295.77078503</v>
      </c>
      <c r="M191">
        <f t="shared" si="92"/>
        <v>1007762552.7621338</v>
      </c>
      <c r="N191">
        <f t="shared" si="93"/>
        <v>469323165.05187488</v>
      </c>
      <c r="O191" s="29"/>
      <c r="P191">
        <v>0</v>
      </c>
      <c r="Q191">
        <f t="shared" si="84"/>
        <v>0</v>
      </c>
      <c r="R191">
        <f t="shared" si="85"/>
        <v>0</v>
      </c>
      <c r="S191">
        <f t="shared" si="86"/>
        <v>981000</v>
      </c>
      <c r="T191">
        <f t="shared" si="87"/>
        <v>-735750</v>
      </c>
      <c r="U191">
        <f t="shared" si="88"/>
        <v>1471500</v>
      </c>
      <c r="V191">
        <f t="shared" si="89"/>
        <v>551812.5</v>
      </c>
      <c r="W191">
        <f t="shared" si="90"/>
        <v>195418326.69322711</v>
      </c>
      <c r="X191">
        <f t="shared" si="91"/>
        <v>814054267.65015805</v>
      </c>
      <c r="Y191">
        <f t="shared" si="72"/>
        <v>-354204056.9020021</v>
      </c>
      <c r="Z191">
        <f t="shared" si="94"/>
        <v>1009472594.3433852</v>
      </c>
      <c r="AA191">
        <f t="shared" si="95"/>
        <v>465142959.46195722</v>
      </c>
    </row>
    <row r="192" spans="1:27" x14ac:dyDescent="0.25">
      <c r="A192" s="1">
        <v>155</v>
      </c>
      <c r="B192" s="17">
        <f t="shared" si="73"/>
        <v>19.375</v>
      </c>
      <c r="C192">
        <f t="shared" si="74"/>
        <v>11233.063125000001</v>
      </c>
      <c r="D192">
        <f t="shared" si="75"/>
        <v>0</v>
      </c>
      <c r="E192">
        <f t="shared" si="76"/>
        <v>0</v>
      </c>
      <c r="F192">
        <f t="shared" si="77"/>
        <v>981000</v>
      </c>
      <c r="G192">
        <f t="shared" si="78"/>
        <v>-741547.71</v>
      </c>
      <c r="H192">
        <f t="shared" si="79"/>
        <v>1489617.84375</v>
      </c>
      <c r="I192">
        <f t="shared" si="80"/>
        <v>456333.41777343769</v>
      </c>
      <c r="J192">
        <f t="shared" si="81"/>
        <v>197824414.84063748</v>
      </c>
      <c r="K192">
        <f t="shared" si="82"/>
        <v>673199984.07040334</v>
      </c>
      <c r="L192">
        <f t="shared" si="83"/>
        <v>-356995184.87038982</v>
      </c>
      <c r="M192">
        <f t="shared" si="92"/>
        <v>871024398.91104078</v>
      </c>
      <c r="N192">
        <f t="shared" si="93"/>
        <v>469356787.34747052</v>
      </c>
      <c r="O192" s="29"/>
      <c r="P192">
        <v>0</v>
      </c>
      <c r="Q192">
        <f t="shared" si="84"/>
        <v>0</v>
      </c>
      <c r="R192">
        <f t="shared" si="85"/>
        <v>0</v>
      </c>
      <c r="S192">
        <f t="shared" si="86"/>
        <v>981000</v>
      </c>
      <c r="T192">
        <f t="shared" si="87"/>
        <v>-735750</v>
      </c>
      <c r="U192">
        <f t="shared" si="88"/>
        <v>1471500</v>
      </c>
      <c r="V192">
        <f t="shared" si="89"/>
        <v>459843.75</v>
      </c>
      <c r="W192">
        <f t="shared" si="90"/>
        <v>195418326.69322711</v>
      </c>
      <c r="X192">
        <f t="shared" si="91"/>
        <v>678378556.37513173</v>
      </c>
      <c r="Y192">
        <f t="shared" si="72"/>
        <v>-354204056.9020021</v>
      </c>
      <c r="Z192">
        <f t="shared" si="94"/>
        <v>873796883.0683589</v>
      </c>
      <c r="AA192">
        <f t="shared" si="95"/>
        <v>465142959.46195722</v>
      </c>
    </row>
    <row r="193" spans="1:27" x14ac:dyDescent="0.25">
      <c r="A193" s="1">
        <v>156</v>
      </c>
      <c r="B193" s="17">
        <f t="shared" si="73"/>
        <v>19.5</v>
      </c>
      <c r="C193">
        <f t="shared" si="74"/>
        <v>11305.534500000002</v>
      </c>
      <c r="D193">
        <f t="shared" si="75"/>
        <v>0</v>
      </c>
      <c r="E193">
        <f t="shared" si="76"/>
        <v>0</v>
      </c>
      <c r="F193">
        <f t="shared" si="77"/>
        <v>981000</v>
      </c>
      <c r="G193">
        <f t="shared" si="78"/>
        <v>-741620.18137499993</v>
      </c>
      <c r="H193">
        <f t="shared" si="79"/>
        <v>1489617.84375</v>
      </c>
      <c r="I193">
        <f t="shared" si="80"/>
        <v>363635.42456250079</v>
      </c>
      <c r="J193">
        <f t="shared" si="81"/>
        <v>197824414.84063748</v>
      </c>
      <c r="K193">
        <f t="shared" si="82"/>
        <v>536448466.16175044</v>
      </c>
      <c r="L193">
        <f t="shared" si="83"/>
        <v>-357030073.96999466</v>
      </c>
      <c r="M193">
        <f t="shared" si="92"/>
        <v>734272881.00238788</v>
      </c>
      <c r="N193">
        <f t="shared" si="93"/>
        <v>469390409.87733239</v>
      </c>
      <c r="O193" s="29"/>
      <c r="P193">
        <v>0</v>
      </c>
      <c r="Q193">
        <f t="shared" si="84"/>
        <v>0</v>
      </c>
      <c r="R193">
        <f t="shared" si="85"/>
        <v>0</v>
      </c>
      <c r="S193">
        <f t="shared" si="86"/>
        <v>981000</v>
      </c>
      <c r="T193">
        <f t="shared" si="87"/>
        <v>-735750</v>
      </c>
      <c r="U193">
        <f t="shared" si="88"/>
        <v>1471500</v>
      </c>
      <c r="V193">
        <f t="shared" si="89"/>
        <v>367875</v>
      </c>
      <c r="W193">
        <f t="shared" si="90"/>
        <v>195418326.69322711</v>
      </c>
      <c r="X193">
        <f t="shared" si="91"/>
        <v>542702845.10010529</v>
      </c>
      <c r="Y193">
        <f t="shared" si="72"/>
        <v>-354204056.9020021</v>
      </c>
      <c r="Z193">
        <f t="shared" si="94"/>
        <v>738121171.79333234</v>
      </c>
      <c r="AA193">
        <f t="shared" si="95"/>
        <v>465142959.46195722</v>
      </c>
    </row>
    <row r="194" spans="1:27" x14ac:dyDescent="0.25">
      <c r="A194" s="1">
        <v>157</v>
      </c>
      <c r="B194" s="17">
        <f t="shared" si="73"/>
        <v>19.625</v>
      </c>
      <c r="C194">
        <f t="shared" si="74"/>
        <v>11378.005875000001</v>
      </c>
      <c r="D194">
        <f t="shared" si="75"/>
        <v>0</v>
      </c>
      <c r="E194">
        <f t="shared" si="76"/>
        <v>0</v>
      </c>
      <c r="F194">
        <f t="shared" si="77"/>
        <v>981000</v>
      </c>
      <c r="G194">
        <f t="shared" si="78"/>
        <v>-741692.65275000001</v>
      </c>
      <c r="H194">
        <f t="shared" si="79"/>
        <v>1489617.84375</v>
      </c>
      <c r="I194">
        <f t="shared" si="80"/>
        <v>270928.37242968846</v>
      </c>
      <c r="J194">
        <f t="shared" si="81"/>
        <v>197824414.84063748</v>
      </c>
      <c r="K194">
        <f t="shared" si="82"/>
        <v>399683584.1955362</v>
      </c>
      <c r="L194">
        <f t="shared" si="83"/>
        <v>-357064963.06959957</v>
      </c>
      <c r="M194">
        <f t="shared" si="92"/>
        <v>597507999.0361737</v>
      </c>
      <c r="N194">
        <f t="shared" si="93"/>
        <v>469424032.6413967</v>
      </c>
      <c r="O194" s="29"/>
      <c r="P194">
        <v>0</v>
      </c>
      <c r="Q194">
        <f t="shared" si="84"/>
        <v>0</v>
      </c>
      <c r="R194">
        <f t="shared" si="85"/>
        <v>0</v>
      </c>
      <c r="S194">
        <f t="shared" si="86"/>
        <v>981000</v>
      </c>
      <c r="T194">
        <f t="shared" si="87"/>
        <v>-735750</v>
      </c>
      <c r="U194">
        <f t="shared" si="88"/>
        <v>1471500</v>
      </c>
      <c r="V194">
        <f t="shared" si="89"/>
        <v>275906.25</v>
      </c>
      <c r="W194">
        <f t="shared" si="90"/>
        <v>195418326.69322711</v>
      </c>
      <c r="X194">
        <f t="shared" si="91"/>
        <v>407027133.82507902</v>
      </c>
      <c r="Y194">
        <f t="shared" si="72"/>
        <v>-354204056.9020021</v>
      </c>
      <c r="Z194">
        <f t="shared" si="94"/>
        <v>602445460.51830614</v>
      </c>
      <c r="AA194">
        <f t="shared" si="95"/>
        <v>465142959.46195722</v>
      </c>
    </row>
    <row r="195" spans="1:27" x14ac:dyDescent="0.25">
      <c r="A195" s="1">
        <v>158</v>
      </c>
      <c r="B195" s="17">
        <f t="shared" si="73"/>
        <v>19.75</v>
      </c>
      <c r="C195">
        <f t="shared" si="74"/>
        <v>11450.477250000002</v>
      </c>
      <c r="D195">
        <f t="shared" si="75"/>
        <v>0</v>
      </c>
      <c r="E195">
        <f t="shared" si="76"/>
        <v>0</v>
      </c>
      <c r="F195">
        <f t="shared" si="77"/>
        <v>981000</v>
      </c>
      <c r="G195">
        <f t="shared" si="78"/>
        <v>-741765.12412499997</v>
      </c>
      <c r="H195">
        <f t="shared" si="79"/>
        <v>1489617.84375</v>
      </c>
      <c r="I195">
        <f t="shared" si="80"/>
        <v>178212.2613750007</v>
      </c>
      <c r="J195">
        <f t="shared" si="81"/>
        <v>197824414.84063748</v>
      </c>
      <c r="K195">
        <f t="shared" si="82"/>
        <v>262905338.1717608</v>
      </c>
      <c r="L195">
        <f t="shared" si="83"/>
        <v>-357099852.16920441</v>
      </c>
      <c r="M195">
        <f t="shared" si="92"/>
        <v>460729753.01239824</v>
      </c>
      <c r="N195">
        <f t="shared" si="93"/>
        <v>469457655.63959968</v>
      </c>
      <c r="O195" s="29"/>
      <c r="P195">
        <v>0</v>
      </c>
      <c r="Q195">
        <f t="shared" si="84"/>
        <v>0</v>
      </c>
      <c r="R195">
        <f t="shared" si="85"/>
        <v>0</v>
      </c>
      <c r="S195">
        <f t="shared" si="86"/>
        <v>981000</v>
      </c>
      <c r="T195">
        <f t="shared" si="87"/>
        <v>-735750</v>
      </c>
      <c r="U195">
        <f t="shared" si="88"/>
        <v>1471500</v>
      </c>
      <c r="V195">
        <f t="shared" si="89"/>
        <v>183937.5</v>
      </c>
      <c r="W195">
        <f t="shared" si="90"/>
        <v>195418326.69322711</v>
      </c>
      <c r="X195">
        <f t="shared" si="91"/>
        <v>271351422.55005264</v>
      </c>
      <c r="Y195">
        <f t="shared" si="72"/>
        <v>-354204056.9020021</v>
      </c>
      <c r="Z195">
        <f t="shared" si="94"/>
        <v>466769749.24327976</v>
      </c>
      <c r="AA195">
        <f t="shared" si="95"/>
        <v>465142959.46195722</v>
      </c>
    </row>
    <row r="196" spans="1:27" x14ac:dyDescent="0.25">
      <c r="A196" s="1">
        <v>159</v>
      </c>
      <c r="B196" s="17">
        <f t="shared" si="73"/>
        <v>19.875</v>
      </c>
      <c r="C196">
        <f t="shared" si="74"/>
        <v>11522.948625000001</v>
      </c>
      <c r="D196">
        <f t="shared" si="75"/>
        <v>0</v>
      </c>
      <c r="E196">
        <f t="shared" si="76"/>
        <v>0</v>
      </c>
      <c r="F196">
        <f t="shared" si="77"/>
        <v>981000</v>
      </c>
      <c r="G196">
        <f t="shared" si="78"/>
        <v>-741837.59549999994</v>
      </c>
      <c r="H196">
        <f t="shared" si="79"/>
        <v>1489617.84375</v>
      </c>
      <c r="I196">
        <f t="shared" si="80"/>
        <v>85487.091398437507</v>
      </c>
      <c r="J196">
        <f t="shared" si="81"/>
        <v>197824414.84063748</v>
      </c>
      <c r="K196">
        <f t="shared" si="82"/>
        <v>126113728.09042414</v>
      </c>
      <c r="L196">
        <f t="shared" si="83"/>
        <v>-357134741.26880926</v>
      </c>
      <c r="M196">
        <f t="shared" si="92"/>
        <v>323938142.93106163</v>
      </c>
      <c r="N196">
        <f t="shared" si="93"/>
        <v>469491278.87187749</v>
      </c>
      <c r="O196" s="29"/>
      <c r="P196">
        <v>0</v>
      </c>
      <c r="Q196">
        <f t="shared" si="84"/>
        <v>0</v>
      </c>
      <c r="R196">
        <f t="shared" si="85"/>
        <v>0</v>
      </c>
      <c r="S196">
        <f t="shared" si="86"/>
        <v>981000</v>
      </c>
      <c r="T196">
        <f t="shared" si="87"/>
        <v>-735750</v>
      </c>
      <c r="U196">
        <f t="shared" si="88"/>
        <v>1471500</v>
      </c>
      <c r="V196">
        <f t="shared" si="89"/>
        <v>91968.75</v>
      </c>
      <c r="W196">
        <f t="shared" si="90"/>
        <v>195418326.69322711</v>
      </c>
      <c r="X196">
        <f t="shared" si="91"/>
        <v>135675711.27502632</v>
      </c>
      <c r="Y196">
        <f t="shared" si="72"/>
        <v>-354204056.9020021</v>
      </c>
      <c r="Z196">
        <f t="shared" si="94"/>
        <v>331094037.96825343</v>
      </c>
      <c r="AA196">
        <f t="shared" si="95"/>
        <v>465142959.46195722</v>
      </c>
    </row>
    <row r="197" spans="1:27" x14ac:dyDescent="0.25">
      <c r="A197" s="1">
        <v>160</v>
      </c>
      <c r="B197" s="17">
        <f t="shared" si="73"/>
        <v>20</v>
      </c>
      <c r="C197">
        <f t="shared" si="74"/>
        <v>11595.42</v>
      </c>
      <c r="D197">
        <f t="shared" si="75"/>
        <v>-744808.921875</v>
      </c>
      <c r="E197">
        <f t="shared" si="76"/>
        <v>-1489617.84375</v>
      </c>
      <c r="F197">
        <f t="shared" si="77"/>
        <v>981000</v>
      </c>
      <c r="G197">
        <f t="shared" si="78"/>
        <v>2898.8549999999814</v>
      </c>
      <c r="H197">
        <f t="shared" si="79"/>
        <v>0</v>
      </c>
      <c r="I197">
        <f t="shared" si="80"/>
        <v>-7247.1375000001863</v>
      </c>
      <c r="J197">
        <f t="shared" si="81"/>
        <v>0</v>
      </c>
      <c r="K197">
        <f t="shared" si="82"/>
        <v>-10691246.04847235</v>
      </c>
      <c r="L197">
        <f t="shared" si="83"/>
        <v>1395563.9841938794</v>
      </c>
      <c r="M197">
        <f t="shared" si="92"/>
        <v>10691246.04847235</v>
      </c>
      <c r="N197">
        <f t="shared" si="93"/>
        <v>1395563.9841938794</v>
      </c>
      <c r="O197" s="29"/>
      <c r="P197">
        <v>0</v>
      </c>
      <c r="Q197">
        <f t="shared" si="84"/>
        <v>-735750</v>
      </c>
      <c r="R197">
        <f t="shared" si="85"/>
        <v>-1471500</v>
      </c>
      <c r="S197">
        <f t="shared" si="86"/>
        <v>981000</v>
      </c>
      <c r="T197">
        <f t="shared" si="87"/>
        <v>0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72"/>
        <v>0</v>
      </c>
      <c r="Z197">
        <f t="shared" si="94"/>
        <v>0</v>
      </c>
      <c r="AA197">
        <f t="shared" si="95"/>
        <v>0</v>
      </c>
    </row>
    <row r="198" spans="1:27" x14ac:dyDescent="0.25">
      <c r="A198" s="1">
        <v>161</v>
      </c>
      <c r="B198" s="17">
        <f t="shared" si="73"/>
        <v>20.125</v>
      </c>
      <c r="C198">
        <f t="shared" si="74"/>
        <v>11667.891375000001</v>
      </c>
      <c r="D198">
        <f t="shared" si="75"/>
        <v>-744808.921875</v>
      </c>
      <c r="E198">
        <f t="shared" si="76"/>
        <v>-1489617.84375</v>
      </c>
      <c r="F198">
        <f t="shared" si="77"/>
        <v>981000</v>
      </c>
      <c r="G198">
        <f t="shared" si="78"/>
        <v>2826.3836250000168</v>
      </c>
      <c r="H198">
        <f t="shared" si="79"/>
        <v>0</v>
      </c>
      <c r="I198">
        <f t="shared" si="80"/>
        <v>-6889.3100859364495</v>
      </c>
      <c r="J198">
        <f t="shared" si="81"/>
        <v>0</v>
      </c>
      <c r="K198">
        <f t="shared" si="82"/>
        <v>-10163365.774827218</v>
      </c>
      <c r="L198">
        <f t="shared" si="83"/>
        <v>1360674.8845890493</v>
      </c>
      <c r="M198">
        <f t="shared" si="92"/>
        <v>10163365.774827218</v>
      </c>
      <c r="N198">
        <f t="shared" si="93"/>
        <v>1360674.8845890493</v>
      </c>
      <c r="O198" s="29"/>
      <c r="P198">
        <v>0</v>
      </c>
      <c r="Q198">
        <f t="shared" si="84"/>
        <v>-735750</v>
      </c>
      <c r="R198">
        <f t="shared" si="85"/>
        <v>-1471500</v>
      </c>
      <c r="S198">
        <f t="shared" si="86"/>
        <v>981000</v>
      </c>
      <c r="T198">
        <f t="shared" si="87"/>
        <v>0</v>
      </c>
      <c r="U198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72"/>
        <v>0</v>
      </c>
      <c r="Z198">
        <f t="shared" si="94"/>
        <v>0</v>
      </c>
      <c r="AA198">
        <f t="shared" si="95"/>
        <v>0</v>
      </c>
    </row>
    <row r="199" spans="1:27" x14ac:dyDescent="0.25">
      <c r="A199" s="1">
        <v>162</v>
      </c>
      <c r="B199" s="17">
        <f t="shared" si="73"/>
        <v>20.25</v>
      </c>
      <c r="C199">
        <f t="shared" si="74"/>
        <v>11740.362750000002</v>
      </c>
      <c r="D199">
        <f t="shared" si="75"/>
        <v>-744808.921875</v>
      </c>
      <c r="E199">
        <f t="shared" si="76"/>
        <v>-1489617.84375</v>
      </c>
      <c r="F199">
        <f t="shared" si="77"/>
        <v>981000</v>
      </c>
      <c r="G199">
        <f t="shared" si="78"/>
        <v>2753.9122500000522</v>
      </c>
      <c r="H199">
        <f t="shared" si="79"/>
        <v>0</v>
      </c>
      <c r="I199">
        <f t="shared" si="80"/>
        <v>-6540.5415937490761</v>
      </c>
      <c r="J199">
        <f t="shared" si="81"/>
        <v>0</v>
      </c>
      <c r="K199">
        <f t="shared" si="82"/>
        <v>-9648849.5587446857</v>
      </c>
      <c r="L199">
        <f t="shared" si="83"/>
        <v>1325785.7849842191</v>
      </c>
      <c r="M199">
        <f t="shared" si="92"/>
        <v>9648849.5587446857</v>
      </c>
      <c r="N199">
        <f t="shared" si="93"/>
        <v>1325785.7849842191</v>
      </c>
      <c r="O199" s="29"/>
      <c r="P199">
        <v>0</v>
      </c>
      <c r="Q199">
        <f t="shared" si="84"/>
        <v>-735750</v>
      </c>
      <c r="R199">
        <f t="shared" si="85"/>
        <v>-1471500</v>
      </c>
      <c r="S199">
        <f t="shared" si="86"/>
        <v>981000</v>
      </c>
      <c r="T199">
        <f t="shared" si="87"/>
        <v>0</v>
      </c>
      <c r="U199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72"/>
        <v>0</v>
      </c>
      <c r="Z199">
        <f t="shared" si="94"/>
        <v>0</v>
      </c>
      <c r="AA199">
        <f t="shared" si="95"/>
        <v>0</v>
      </c>
    </row>
    <row r="200" spans="1:27" x14ac:dyDescent="0.25">
      <c r="A200" s="1">
        <v>163</v>
      </c>
      <c r="B200" s="17">
        <f t="shared" si="73"/>
        <v>20.375</v>
      </c>
      <c r="C200">
        <f t="shared" si="74"/>
        <v>11812.834125000001</v>
      </c>
      <c r="D200">
        <f t="shared" si="75"/>
        <v>-744808.921875</v>
      </c>
      <c r="E200">
        <f t="shared" si="76"/>
        <v>-1489617.84375</v>
      </c>
      <c r="F200">
        <f t="shared" si="77"/>
        <v>981000</v>
      </c>
      <c r="G200">
        <f t="shared" si="78"/>
        <v>2681.4408750000875</v>
      </c>
      <c r="H200">
        <f t="shared" si="79"/>
        <v>0</v>
      </c>
      <c r="I200">
        <f t="shared" si="80"/>
        <v>-6200.8320234371349</v>
      </c>
      <c r="J200">
        <f t="shared" si="81"/>
        <v>0</v>
      </c>
      <c r="K200">
        <f t="shared" si="82"/>
        <v>-9147697.4002233818</v>
      </c>
      <c r="L200">
        <f t="shared" si="83"/>
        <v>1290896.685379389</v>
      </c>
      <c r="M200">
        <f t="shared" si="92"/>
        <v>9147697.4002233818</v>
      </c>
      <c r="N200">
        <f t="shared" si="93"/>
        <v>1290896.685379389</v>
      </c>
      <c r="O200" s="29"/>
      <c r="P200">
        <v>0</v>
      </c>
      <c r="Q200">
        <f t="shared" si="84"/>
        <v>-735750</v>
      </c>
      <c r="R200">
        <f t="shared" si="85"/>
        <v>-1471500</v>
      </c>
      <c r="S200">
        <f t="shared" si="86"/>
        <v>981000</v>
      </c>
      <c r="T200">
        <f t="shared" si="87"/>
        <v>0</v>
      </c>
      <c r="U200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72"/>
        <v>0</v>
      </c>
      <c r="Z200">
        <f t="shared" si="94"/>
        <v>0</v>
      </c>
      <c r="AA200">
        <f t="shared" si="95"/>
        <v>0</v>
      </c>
    </row>
    <row r="201" spans="1:27" x14ac:dyDescent="0.25">
      <c r="A201" s="1">
        <v>164</v>
      </c>
      <c r="B201" s="17">
        <f t="shared" si="73"/>
        <v>20.5</v>
      </c>
      <c r="C201">
        <f t="shared" si="74"/>
        <v>11885.3055</v>
      </c>
      <c r="D201">
        <f t="shared" si="75"/>
        <v>-744808.921875</v>
      </c>
      <c r="E201">
        <f t="shared" si="76"/>
        <v>-1489617.84375</v>
      </c>
      <c r="F201">
        <f t="shared" si="77"/>
        <v>981000</v>
      </c>
      <c r="G201">
        <f t="shared" si="78"/>
        <v>2608.9695000000065</v>
      </c>
      <c r="H201">
        <f t="shared" si="79"/>
        <v>0</v>
      </c>
      <c r="I201">
        <f t="shared" si="80"/>
        <v>-5870.1813749996945</v>
      </c>
      <c r="J201">
        <f t="shared" si="81"/>
        <v>0</v>
      </c>
      <c r="K201">
        <f t="shared" si="82"/>
        <v>-8659909.2992619313</v>
      </c>
      <c r="L201">
        <f t="shared" si="83"/>
        <v>1256007.5857745027</v>
      </c>
      <c r="M201">
        <f t="shared" si="92"/>
        <v>8659909.2992619313</v>
      </c>
      <c r="N201">
        <f t="shared" si="93"/>
        <v>1256007.5857745027</v>
      </c>
      <c r="O201" s="29"/>
      <c r="P201">
        <v>0</v>
      </c>
      <c r="Q201">
        <f t="shared" si="84"/>
        <v>-735750</v>
      </c>
      <c r="R201">
        <f t="shared" si="85"/>
        <v>-1471500</v>
      </c>
      <c r="S201">
        <f t="shared" si="86"/>
        <v>981000</v>
      </c>
      <c r="T201">
        <f t="shared" si="87"/>
        <v>0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72"/>
        <v>0</v>
      </c>
      <c r="Z201">
        <f t="shared" si="94"/>
        <v>0</v>
      </c>
      <c r="AA201">
        <f t="shared" si="95"/>
        <v>0</v>
      </c>
    </row>
    <row r="202" spans="1:27" x14ac:dyDescent="0.25">
      <c r="A202" s="1">
        <v>165</v>
      </c>
      <c r="B202" s="17">
        <f t="shared" si="73"/>
        <v>20.625</v>
      </c>
      <c r="C202">
        <f t="shared" si="74"/>
        <v>11957.776875000001</v>
      </c>
      <c r="D202">
        <f t="shared" si="75"/>
        <v>-744808.921875</v>
      </c>
      <c r="E202">
        <f t="shared" si="76"/>
        <v>-1489617.84375</v>
      </c>
      <c r="F202">
        <f t="shared" si="77"/>
        <v>981000</v>
      </c>
      <c r="G202">
        <f t="shared" si="78"/>
        <v>2536.4981250000419</v>
      </c>
      <c r="H202">
        <f t="shared" si="79"/>
        <v>0</v>
      </c>
      <c r="I202">
        <f t="shared" si="80"/>
        <v>-5548.5896484367549</v>
      </c>
      <c r="J202">
        <f t="shared" si="81"/>
        <v>0</v>
      </c>
      <c r="K202">
        <f t="shared" si="82"/>
        <v>-8185485.2558603343</v>
      </c>
      <c r="L202">
        <f t="shared" si="83"/>
        <v>1221118.4861696723</v>
      </c>
      <c r="M202">
        <f t="shared" si="92"/>
        <v>8185485.2558603343</v>
      </c>
      <c r="N202">
        <f t="shared" si="93"/>
        <v>1221118.4861696723</v>
      </c>
      <c r="O202" s="29"/>
      <c r="P202">
        <v>0</v>
      </c>
      <c r="Q202">
        <f t="shared" si="84"/>
        <v>-735750</v>
      </c>
      <c r="R202">
        <f t="shared" si="85"/>
        <v>-1471500</v>
      </c>
      <c r="S202">
        <f t="shared" si="86"/>
        <v>981000</v>
      </c>
      <c r="T202">
        <f t="shared" si="87"/>
        <v>0</v>
      </c>
      <c r="U202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72"/>
        <v>0</v>
      </c>
      <c r="Z202">
        <f t="shared" si="94"/>
        <v>0</v>
      </c>
      <c r="AA202">
        <f t="shared" si="95"/>
        <v>0</v>
      </c>
    </row>
    <row r="203" spans="1:27" x14ac:dyDescent="0.25">
      <c r="A203" s="1">
        <v>166</v>
      </c>
      <c r="B203" s="17">
        <f t="shared" si="73"/>
        <v>20.75</v>
      </c>
      <c r="C203">
        <f t="shared" si="74"/>
        <v>12030.248250000001</v>
      </c>
      <c r="D203">
        <f t="shared" si="75"/>
        <v>-744808.921875</v>
      </c>
      <c r="E203">
        <f t="shared" si="76"/>
        <v>-1489617.84375</v>
      </c>
      <c r="F203">
        <f t="shared" si="77"/>
        <v>981000</v>
      </c>
      <c r="G203">
        <f t="shared" si="78"/>
        <v>2464.0267499999609</v>
      </c>
      <c r="H203">
        <f t="shared" si="79"/>
        <v>0</v>
      </c>
      <c r="I203">
        <f t="shared" si="80"/>
        <v>-5236.0568437492475</v>
      </c>
      <c r="J203">
        <f t="shared" si="81"/>
        <v>0</v>
      </c>
      <c r="K203">
        <f t="shared" si="82"/>
        <v>-7724425.2700199652</v>
      </c>
      <c r="L203">
        <f t="shared" si="83"/>
        <v>1186229.3865647861</v>
      </c>
      <c r="M203">
        <f t="shared" si="92"/>
        <v>7724425.2700199652</v>
      </c>
      <c r="N203">
        <f t="shared" si="93"/>
        <v>1186229.3865647861</v>
      </c>
      <c r="O203" s="29"/>
      <c r="P203">
        <v>0</v>
      </c>
      <c r="Q203">
        <f t="shared" si="84"/>
        <v>-735750</v>
      </c>
      <c r="R203">
        <f t="shared" si="85"/>
        <v>-1471500</v>
      </c>
      <c r="S203">
        <f t="shared" si="86"/>
        <v>981000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72"/>
        <v>0</v>
      </c>
      <c r="Z203">
        <f t="shared" si="94"/>
        <v>0</v>
      </c>
      <c r="AA203">
        <f t="shared" si="95"/>
        <v>0</v>
      </c>
    </row>
    <row r="204" spans="1:27" x14ac:dyDescent="0.25">
      <c r="A204" s="1">
        <v>167</v>
      </c>
      <c r="B204" s="17">
        <f t="shared" si="73"/>
        <v>20.875</v>
      </c>
      <c r="C204">
        <f t="shared" si="74"/>
        <v>12102.719625000002</v>
      </c>
      <c r="D204">
        <f t="shared" si="75"/>
        <v>-744808.921875</v>
      </c>
      <c r="E204">
        <f t="shared" si="76"/>
        <v>-1489617.84375</v>
      </c>
      <c r="F204">
        <f t="shared" si="77"/>
        <v>981000</v>
      </c>
      <c r="G204">
        <f t="shared" si="78"/>
        <v>2391.5553749999963</v>
      </c>
      <c r="H204">
        <f t="shared" si="79"/>
        <v>0</v>
      </c>
      <c r="I204">
        <f t="shared" si="80"/>
        <v>-4932.5829609371722</v>
      </c>
      <c r="J204">
        <f t="shared" si="81"/>
        <v>0</v>
      </c>
      <c r="K204">
        <f t="shared" si="82"/>
        <v>-7276729.3417408224</v>
      </c>
      <c r="L204">
        <f t="shared" si="83"/>
        <v>1151340.2869599559</v>
      </c>
      <c r="M204">
        <f t="shared" si="92"/>
        <v>7276729.3417408224</v>
      </c>
      <c r="N204">
        <f t="shared" si="93"/>
        <v>1151340.2869599559</v>
      </c>
      <c r="O204" s="29"/>
      <c r="P204">
        <v>0</v>
      </c>
      <c r="Q204">
        <f t="shared" si="84"/>
        <v>-735750</v>
      </c>
      <c r="R204">
        <f t="shared" si="85"/>
        <v>-1471500</v>
      </c>
      <c r="S204">
        <f t="shared" si="86"/>
        <v>981000</v>
      </c>
      <c r="T204">
        <f t="shared" si="87"/>
        <v>0</v>
      </c>
      <c r="U204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72"/>
        <v>0</v>
      </c>
      <c r="Z204">
        <f t="shared" si="94"/>
        <v>0</v>
      </c>
      <c r="AA204">
        <f t="shared" si="95"/>
        <v>0</v>
      </c>
    </row>
    <row r="205" spans="1:27" x14ac:dyDescent="0.25">
      <c r="A205" s="1">
        <v>168</v>
      </c>
      <c r="B205" s="17">
        <f t="shared" si="73"/>
        <v>21</v>
      </c>
      <c r="C205">
        <f t="shared" si="74"/>
        <v>12175.191000000003</v>
      </c>
      <c r="D205">
        <f t="shared" si="75"/>
        <v>-744808.921875</v>
      </c>
      <c r="E205">
        <f t="shared" si="76"/>
        <v>-1489617.84375</v>
      </c>
      <c r="F205">
        <f t="shared" si="77"/>
        <v>981000</v>
      </c>
      <c r="G205">
        <f t="shared" si="78"/>
        <v>2319.0840000000317</v>
      </c>
      <c r="H205">
        <f t="shared" si="79"/>
        <v>0</v>
      </c>
      <c r="I205">
        <f t="shared" si="80"/>
        <v>-4638.1679999995977</v>
      </c>
      <c r="J205">
        <f t="shared" si="81"/>
        <v>0</v>
      </c>
      <c r="K205">
        <f t="shared" si="82"/>
        <v>-6842397.4710215349</v>
      </c>
      <c r="L205">
        <f t="shared" si="83"/>
        <v>1116451.1873551258</v>
      </c>
      <c r="M205">
        <f t="shared" si="92"/>
        <v>6842397.4710215349</v>
      </c>
      <c r="N205">
        <f t="shared" si="93"/>
        <v>1116451.1873551258</v>
      </c>
      <c r="O205" s="29"/>
      <c r="P205">
        <v>0</v>
      </c>
      <c r="Q205">
        <f t="shared" si="84"/>
        <v>-735750</v>
      </c>
      <c r="R205">
        <f t="shared" si="85"/>
        <v>-1471500</v>
      </c>
      <c r="S205">
        <f t="shared" si="86"/>
        <v>981000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72"/>
        <v>0</v>
      </c>
      <c r="Z205">
        <f t="shared" si="94"/>
        <v>0</v>
      </c>
      <c r="AA205">
        <f t="shared" si="95"/>
        <v>0</v>
      </c>
    </row>
    <row r="206" spans="1:27" x14ac:dyDescent="0.25">
      <c r="A206" s="1">
        <v>169</v>
      </c>
      <c r="B206" s="17">
        <f t="shared" si="73"/>
        <v>21.125</v>
      </c>
      <c r="C206">
        <f t="shared" si="74"/>
        <v>12247.662375</v>
      </c>
      <c r="D206">
        <f t="shared" si="75"/>
        <v>-744808.921875</v>
      </c>
      <c r="E206">
        <f t="shared" si="76"/>
        <v>-1489617.84375</v>
      </c>
      <c r="F206">
        <f t="shared" si="77"/>
        <v>981000</v>
      </c>
      <c r="G206">
        <f t="shared" si="78"/>
        <v>2246.6126250000671</v>
      </c>
      <c r="H206">
        <f t="shared" si="79"/>
        <v>0</v>
      </c>
      <c r="I206">
        <f t="shared" si="80"/>
        <v>-4352.8119609374553</v>
      </c>
      <c r="J206">
        <f t="shared" si="81"/>
        <v>0</v>
      </c>
      <c r="K206">
        <f t="shared" si="82"/>
        <v>-6421429.6578634745</v>
      </c>
      <c r="L206">
        <f t="shared" si="83"/>
        <v>1081562.0877502956</v>
      </c>
      <c r="M206">
        <f t="shared" si="92"/>
        <v>6421429.6578634745</v>
      </c>
      <c r="N206">
        <f t="shared" si="93"/>
        <v>1081562.0877502956</v>
      </c>
      <c r="O206" s="29"/>
      <c r="P206">
        <v>0</v>
      </c>
      <c r="Q206">
        <f t="shared" si="84"/>
        <v>-735750</v>
      </c>
      <c r="R206">
        <f t="shared" si="85"/>
        <v>-1471500</v>
      </c>
      <c r="S206">
        <f t="shared" si="86"/>
        <v>981000</v>
      </c>
      <c r="T206">
        <f t="shared" si="87"/>
        <v>0</v>
      </c>
      <c r="U206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72"/>
        <v>0</v>
      </c>
      <c r="Z206">
        <f t="shared" si="94"/>
        <v>0</v>
      </c>
      <c r="AA206">
        <f t="shared" si="95"/>
        <v>0</v>
      </c>
    </row>
    <row r="207" spans="1:27" x14ac:dyDescent="0.25">
      <c r="A207" s="1">
        <v>170</v>
      </c>
      <c r="B207" s="17">
        <f t="shared" si="73"/>
        <v>21.25</v>
      </c>
      <c r="C207">
        <f t="shared" si="74"/>
        <v>12320.133750000001</v>
      </c>
      <c r="D207">
        <f t="shared" si="75"/>
        <v>-744808.921875</v>
      </c>
      <c r="E207">
        <f t="shared" si="76"/>
        <v>-1489617.84375</v>
      </c>
      <c r="F207">
        <f t="shared" si="77"/>
        <v>981000</v>
      </c>
      <c r="G207">
        <f t="shared" si="78"/>
        <v>2174.141249999986</v>
      </c>
      <c r="H207">
        <f t="shared" si="79"/>
        <v>0</v>
      </c>
      <c r="I207">
        <f t="shared" si="80"/>
        <v>-4076.5148437488824</v>
      </c>
      <c r="J207">
        <f t="shared" si="81"/>
        <v>0</v>
      </c>
      <c r="K207">
        <f t="shared" si="82"/>
        <v>-6013825.9022638937</v>
      </c>
      <c r="L207">
        <f t="shared" si="83"/>
        <v>1046672.9881454095</v>
      </c>
      <c r="M207">
        <f t="shared" si="92"/>
        <v>6013825.9022638937</v>
      </c>
      <c r="N207">
        <f t="shared" si="93"/>
        <v>1046672.9881454095</v>
      </c>
      <c r="O207" s="29"/>
      <c r="P207">
        <v>0</v>
      </c>
      <c r="Q207">
        <f t="shared" si="84"/>
        <v>-735750</v>
      </c>
      <c r="R207">
        <f t="shared" si="85"/>
        <v>-1471500</v>
      </c>
      <c r="S207">
        <f t="shared" si="86"/>
        <v>981000</v>
      </c>
      <c r="T207">
        <f t="shared" si="87"/>
        <v>0</v>
      </c>
      <c r="U207">
        <f t="shared" si="88"/>
        <v>0</v>
      </c>
      <c r="V207">
        <f t="shared" si="89"/>
        <v>0</v>
      </c>
      <c r="W207">
        <f t="shared" si="90"/>
        <v>0</v>
      </c>
      <c r="X207">
        <f t="shared" si="91"/>
        <v>0</v>
      </c>
      <c r="Y207">
        <f t="shared" si="72"/>
        <v>0</v>
      </c>
      <c r="Z207">
        <f t="shared" si="94"/>
        <v>0</v>
      </c>
      <c r="AA207">
        <f t="shared" si="95"/>
        <v>0</v>
      </c>
    </row>
    <row r="208" spans="1:27" x14ac:dyDescent="0.25">
      <c r="A208" s="1">
        <v>171</v>
      </c>
      <c r="B208" s="17">
        <f t="shared" si="73"/>
        <v>21.375</v>
      </c>
      <c r="C208">
        <f t="shared" si="74"/>
        <v>12392.605125000002</v>
      </c>
      <c r="D208">
        <f t="shared" si="75"/>
        <v>-744808.921875</v>
      </c>
      <c r="E208">
        <f t="shared" si="76"/>
        <v>-1489617.84375</v>
      </c>
      <c r="F208">
        <f t="shared" si="77"/>
        <v>981000</v>
      </c>
      <c r="G208">
        <f t="shared" si="78"/>
        <v>2101.6698750000214</v>
      </c>
      <c r="H208">
        <f t="shared" si="79"/>
        <v>0</v>
      </c>
      <c r="I208">
        <f t="shared" si="80"/>
        <v>-3809.276648436673</v>
      </c>
      <c r="J208">
        <f t="shared" si="81"/>
        <v>0</v>
      </c>
      <c r="K208">
        <f t="shared" si="82"/>
        <v>-5619586.2042269148</v>
      </c>
      <c r="L208">
        <f t="shared" si="83"/>
        <v>1011783.8885405794</v>
      </c>
      <c r="M208">
        <f t="shared" si="92"/>
        <v>5619586.2042269148</v>
      </c>
      <c r="N208">
        <f t="shared" si="93"/>
        <v>1011783.8885405794</v>
      </c>
      <c r="O208" s="29"/>
      <c r="P208">
        <v>0</v>
      </c>
      <c r="Q208">
        <f t="shared" si="84"/>
        <v>-735750</v>
      </c>
      <c r="R208">
        <f t="shared" si="85"/>
        <v>-1471500</v>
      </c>
      <c r="S208">
        <f t="shared" si="86"/>
        <v>981000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1"/>
        <v>0</v>
      </c>
      <c r="Y208">
        <f t="shared" si="72"/>
        <v>0</v>
      </c>
      <c r="Z208">
        <f t="shared" si="94"/>
        <v>0</v>
      </c>
      <c r="AA208">
        <f t="shared" si="95"/>
        <v>0</v>
      </c>
    </row>
    <row r="209" spans="1:27" x14ac:dyDescent="0.25">
      <c r="A209" s="1">
        <v>172</v>
      </c>
      <c r="B209" s="17">
        <f t="shared" si="73"/>
        <v>21.5</v>
      </c>
      <c r="C209">
        <f t="shared" si="74"/>
        <v>12465.076500000001</v>
      </c>
      <c r="D209">
        <f t="shared" si="75"/>
        <v>-744808.921875</v>
      </c>
      <c r="E209">
        <f t="shared" si="76"/>
        <v>-1489617.84375</v>
      </c>
      <c r="F209">
        <f t="shared" si="77"/>
        <v>981000</v>
      </c>
      <c r="G209">
        <f t="shared" si="78"/>
        <v>2029.1985000000568</v>
      </c>
      <c r="H209">
        <f t="shared" si="79"/>
        <v>0</v>
      </c>
      <c r="I209">
        <f t="shared" si="80"/>
        <v>-3551.0973749998957</v>
      </c>
      <c r="J209">
        <f t="shared" si="81"/>
        <v>0</v>
      </c>
      <c r="K209">
        <f t="shared" si="82"/>
        <v>-5238710.563751163</v>
      </c>
      <c r="L209">
        <f t="shared" si="83"/>
        <v>976894.78893574921</v>
      </c>
      <c r="M209">
        <f t="shared" si="92"/>
        <v>5238710.563751163</v>
      </c>
      <c r="N209">
        <f t="shared" si="93"/>
        <v>976894.78893574921</v>
      </c>
      <c r="O209" s="29"/>
      <c r="P209">
        <v>0</v>
      </c>
      <c r="Q209">
        <f t="shared" si="84"/>
        <v>-735750</v>
      </c>
      <c r="R209">
        <f t="shared" si="85"/>
        <v>-1471500</v>
      </c>
      <c r="S209">
        <f t="shared" si="86"/>
        <v>981000</v>
      </c>
      <c r="T209">
        <f t="shared" si="87"/>
        <v>0</v>
      </c>
      <c r="U209">
        <f t="shared" si="88"/>
        <v>0</v>
      </c>
      <c r="V209">
        <f t="shared" si="89"/>
        <v>0</v>
      </c>
      <c r="W209">
        <f t="shared" si="90"/>
        <v>0</v>
      </c>
      <c r="X209">
        <f t="shared" si="91"/>
        <v>0</v>
      </c>
      <c r="Y209">
        <f t="shared" si="72"/>
        <v>0</v>
      </c>
      <c r="Z209">
        <f t="shared" si="94"/>
        <v>0</v>
      </c>
      <c r="AA209">
        <f t="shared" si="95"/>
        <v>0</v>
      </c>
    </row>
    <row r="210" spans="1:27" x14ac:dyDescent="0.25">
      <c r="A210" s="1">
        <v>173</v>
      </c>
      <c r="B210" s="17">
        <f t="shared" si="73"/>
        <v>21.625</v>
      </c>
      <c r="C210">
        <f t="shared" si="74"/>
        <v>12537.547875000002</v>
      </c>
      <c r="D210">
        <f t="shared" si="75"/>
        <v>-744808.921875</v>
      </c>
      <c r="E210">
        <f t="shared" si="76"/>
        <v>-1489617.84375</v>
      </c>
      <c r="F210">
        <f t="shared" si="77"/>
        <v>981000</v>
      </c>
      <c r="G210">
        <f t="shared" si="78"/>
        <v>1956.7271249999758</v>
      </c>
      <c r="H210">
        <f t="shared" si="79"/>
        <v>0</v>
      </c>
      <c r="I210">
        <f t="shared" si="80"/>
        <v>-3301.9770234376192</v>
      </c>
      <c r="J210">
        <f t="shared" si="81"/>
        <v>0</v>
      </c>
      <c r="K210">
        <f t="shared" si="82"/>
        <v>-4871198.9808352655</v>
      </c>
      <c r="L210">
        <f t="shared" si="83"/>
        <v>942005.68933086307</v>
      </c>
      <c r="M210">
        <f t="shared" si="92"/>
        <v>4871198.9808352655</v>
      </c>
      <c r="N210">
        <f t="shared" si="93"/>
        <v>942005.68933086307</v>
      </c>
      <c r="O210" s="29"/>
      <c r="P210">
        <v>0</v>
      </c>
      <c r="Q210">
        <f t="shared" si="84"/>
        <v>-735750</v>
      </c>
      <c r="R210">
        <f t="shared" si="85"/>
        <v>-1471500</v>
      </c>
      <c r="S210">
        <f t="shared" si="86"/>
        <v>981000</v>
      </c>
      <c r="T210">
        <f t="shared" si="87"/>
        <v>0</v>
      </c>
      <c r="U210">
        <f t="shared" si="88"/>
        <v>0</v>
      </c>
      <c r="V210">
        <f t="shared" si="89"/>
        <v>0</v>
      </c>
      <c r="W210">
        <f t="shared" si="90"/>
        <v>0</v>
      </c>
      <c r="X210">
        <f t="shared" si="91"/>
        <v>0</v>
      </c>
      <c r="Y210">
        <f t="shared" si="72"/>
        <v>0</v>
      </c>
      <c r="Z210">
        <f t="shared" si="94"/>
        <v>0</v>
      </c>
      <c r="AA210">
        <f t="shared" si="95"/>
        <v>0</v>
      </c>
    </row>
    <row r="211" spans="1:27" x14ac:dyDescent="0.25">
      <c r="A211" s="1">
        <v>174</v>
      </c>
      <c r="B211" s="17">
        <f t="shared" si="73"/>
        <v>21.75</v>
      </c>
      <c r="C211">
        <f t="shared" si="74"/>
        <v>12610.019249999999</v>
      </c>
      <c r="D211">
        <f t="shared" si="75"/>
        <v>-744808.921875</v>
      </c>
      <c r="E211">
        <f t="shared" si="76"/>
        <v>-1489617.84375</v>
      </c>
      <c r="F211">
        <f t="shared" si="77"/>
        <v>981000</v>
      </c>
      <c r="G211">
        <f t="shared" si="78"/>
        <v>1884.2557500000112</v>
      </c>
      <c r="H211">
        <f t="shared" si="79"/>
        <v>0</v>
      </c>
      <c r="I211">
        <f t="shared" si="80"/>
        <v>-3061.9155937498435</v>
      </c>
      <c r="J211">
        <f t="shared" si="81"/>
        <v>0</v>
      </c>
      <c r="K211">
        <f t="shared" si="82"/>
        <v>-4517051.4554792214</v>
      </c>
      <c r="L211">
        <f t="shared" si="83"/>
        <v>907116.58972603269</v>
      </c>
      <c r="M211">
        <f t="shared" si="92"/>
        <v>4517051.4554792214</v>
      </c>
      <c r="N211">
        <f t="shared" si="93"/>
        <v>907116.58972603269</v>
      </c>
      <c r="O211" s="29"/>
      <c r="P211">
        <v>0</v>
      </c>
      <c r="Q211">
        <f t="shared" si="84"/>
        <v>-735750</v>
      </c>
      <c r="R211">
        <f t="shared" si="85"/>
        <v>-1471500</v>
      </c>
      <c r="S211">
        <f t="shared" si="86"/>
        <v>981000</v>
      </c>
      <c r="T211">
        <f t="shared" si="87"/>
        <v>0</v>
      </c>
      <c r="U211">
        <f t="shared" si="88"/>
        <v>0</v>
      </c>
      <c r="V211">
        <f t="shared" si="89"/>
        <v>0</v>
      </c>
      <c r="W211">
        <f t="shared" si="90"/>
        <v>0</v>
      </c>
      <c r="X211">
        <f t="shared" si="91"/>
        <v>0</v>
      </c>
      <c r="Y211">
        <f t="shared" si="72"/>
        <v>0</v>
      </c>
      <c r="Z211">
        <f t="shared" si="94"/>
        <v>0</v>
      </c>
      <c r="AA211">
        <f t="shared" si="95"/>
        <v>0</v>
      </c>
    </row>
    <row r="212" spans="1:27" x14ac:dyDescent="0.25">
      <c r="A212" s="1">
        <v>175</v>
      </c>
      <c r="B212" s="17">
        <f t="shared" si="73"/>
        <v>21.875</v>
      </c>
      <c r="C212">
        <f t="shared" si="74"/>
        <v>12682.490625</v>
      </c>
      <c r="D212">
        <f t="shared" si="75"/>
        <v>-744808.921875</v>
      </c>
      <c r="E212">
        <f t="shared" si="76"/>
        <v>-1489617.84375</v>
      </c>
      <c r="F212">
        <f t="shared" si="77"/>
        <v>981000</v>
      </c>
      <c r="G212">
        <f t="shared" si="78"/>
        <v>1811.7843750000466</v>
      </c>
      <c r="H212">
        <f t="shared" si="79"/>
        <v>0</v>
      </c>
      <c r="I212">
        <f t="shared" si="80"/>
        <v>-2830.9130859365687</v>
      </c>
      <c r="J212">
        <f t="shared" si="81"/>
        <v>0</v>
      </c>
      <c r="K212">
        <f t="shared" si="82"/>
        <v>-4176267.9876830303</v>
      </c>
      <c r="L212">
        <f t="shared" si="83"/>
        <v>872227.49012120254</v>
      </c>
      <c r="M212">
        <f t="shared" si="92"/>
        <v>4176267.9876830303</v>
      </c>
      <c r="N212">
        <f t="shared" si="93"/>
        <v>872227.49012120254</v>
      </c>
      <c r="O212" s="29"/>
      <c r="P212">
        <v>0</v>
      </c>
      <c r="Q212">
        <f t="shared" si="84"/>
        <v>-735750</v>
      </c>
      <c r="R212">
        <f t="shared" si="85"/>
        <v>-1471500</v>
      </c>
      <c r="S212">
        <f t="shared" si="86"/>
        <v>981000</v>
      </c>
      <c r="T212">
        <f t="shared" si="87"/>
        <v>0</v>
      </c>
      <c r="U212">
        <f t="shared" si="88"/>
        <v>0</v>
      </c>
      <c r="V212">
        <f t="shared" si="89"/>
        <v>0</v>
      </c>
      <c r="W212">
        <f t="shared" si="90"/>
        <v>0</v>
      </c>
      <c r="X212">
        <f t="shared" si="91"/>
        <v>0</v>
      </c>
      <c r="Y212">
        <f t="shared" si="72"/>
        <v>0</v>
      </c>
      <c r="Z212">
        <f t="shared" si="94"/>
        <v>0</v>
      </c>
      <c r="AA212">
        <f t="shared" si="95"/>
        <v>0</v>
      </c>
    </row>
    <row r="213" spans="1:27" x14ac:dyDescent="0.25">
      <c r="A213" s="1">
        <v>176</v>
      </c>
      <c r="B213" s="17">
        <f t="shared" si="73"/>
        <v>22</v>
      </c>
      <c r="C213">
        <f t="shared" si="74"/>
        <v>12754.962000000001</v>
      </c>
      <c r="D213">
        <f t="shared" si="75"/>
        <v>-744808.921875</v>
      </c>
      <c r="E213">
        <f t="shared" si="76"/>
        <v>-1489617.84375</v>
      </c>
      <c r="F213">
        <f t="shared" si="77"/>
        <v>981000</v>
      </c>
      <c r="G213">
        <f t="shared" si="78"/>
        <v>1739.313000000082</v>
      </c>
      <c r="H213">
        <f t="shared" si="79"/>
        <v>0</v>
      </c>
      <c r="I213">
        <f t="shared" si="80"/>
        <v>-2608.9694999996573</v>
      </c>
      <c r="J213">
        <f t="shared" si="81"/>
        <v>0</v>
      </c>
      <c r="K213">
        <f t="shared" si="82"/>
        <v>-3848848.5774494414</v>
      </c>
      <c r="L213">
        <f t="shared" si="83"/>
        <v>837338.3905163724</v>
      </c>
      <c r="M213">
        <f t="shared" si="92"/>
        <v>3848848.5774494414</v>
      </c>
      <c r="N213">
        <f t="shared" si="93"/>
        <v>837338.3905163724</v>
      </c>
      <c r="O213" s="29"/>
      <c r="P213">
        <v>0</v>
      </c>
      <c r="Q213">
        <f t="shared" si="84"/>
        <v>-735750</v>
      </c>
      <c r="R213">
        <f t="shared" si="85"/>
        <v>-1471500</v>
      </c>
      <c r="S213">
        <f t="shared" si="86"/>
        <v>981000</v>
      </c>
      <c r="T213">
        <f t="shared" si="87"/>
        <v>0</v>
      </c>
      <c r="U213">
        <f t="shared" si="88"/>
        <v>0</v>
      </c>
      <c r="V213">
        <f t="shared" si="89"/>
        <v>0</v>
      </c>
      <c r="W213">
        <f t="shared" si="90"/>
        <v>0</v>
      </c>
      <c r="X213">
        <f t="shared" si="91"/>
        <v>0</v>
      </c>
      <c r="Y213">
        <f t="shared" si="72"/>
        <v>0</v>
      </c>
      <c r="Z213">
        <f t="shared" si="94"/>
        <v>0</v>
      </c>
      <c r="AA213">
        <f t="shared" si="95"/>
        <v>0</v>
      </c>
    </row>
    <row r="214" spans="1:27" x14ac:dyDescent="0.25">
      <c r="A214" s="1">
        <v>177</v>
      </c>
      <c r="B214" s="17">
        <f t="shared" si="73"/>
        <v>22.125</v>
      </c>
      <c r="C214">
        <f t="shared" si="74"/>
        <v>12827.433375000002</v>
      </c>
      <c r="D214">
        <f t="shared" si="75"/>
        <v>-744808.921875</v>
      </c>
      <c r="E214">
        <f t="shared" si="76"/>
        <v>-1489617.84375</v>
      </c>
      <c r="F214">
        <f t="shared" si="77"/>
        <v>981000</v>
      </c>
      <c r="G214">
        <f t="shared" si="78"/>
        <v>1666.8416250000009</v>
      </c>
      <c r="H214">
        <f t="shared" si="79"/>
        <v>0</v>
      </c>
      <c r="I214">
        <f t="shared" si="80"/>
        <v>-2396.0848359372467</v>
      </c>
      <c r="J214">
        <f t="shared" si="81"/>
        <v>0</v>
      </c>
      <c r="K214">
        <f t="shared" si="82"/>
        <v>-3534793.2247757064</v>
      </c>
      <c r="L214">
        <f t="shared" si="83"/>
        <v>802449.29091148626</v>
      </c>
      <c r="M214">
        <f t="shared" si="92"/>
        <v>3534793.2247757064</v>
      </c>
      <c r="N214">
        <f t="shared" si="93"/>
        <v>802449.29091148626</v>
      </c>
      <c r="O214" s="29"/>
      <c r="P214">
        <v>0</v>
      </c>
      <c r="Q214">
        <f t="shared" si="84"/>
        <v>-735750</v>
      </c>
      <c r="R214">
        <f t="shared" si="85"/>
        <v>-1471500</v>
      </c>
      <c r="S214">
        <f t="shared" si="86"/>
        <v>981000</v>
      </c>
      <c r="T214">
        <f t="shared" si="87"/>
        <v>0</v>
      </c>
      <c r="U214">
        <f t="shared" si="88"/>
        <v>0</v>
      </c>
      <c r="V214">
        <f t="shared" si="89"/>
        <v>0</v>
      </c>
      <c r="W214">
        <f t="shared" si="90"/>
        <v>0</v>
      </c>
      <c r="X214">
        <f t="shared" si="91"/>
        <v>0</v>
      </c>
      <c r="Y214">
        <f t="shared" si="72"/>
        <v>0</v>
      </c>
      <c r="Z214">
        <f t="shared" si="94"/>
        <v>0</v>
      </c>
      <c r="AA214">
        <f t="shared" si="95"/>
        <v>0</v>
      </c>
    </row>
    <row r="215" spans="1:27" x14ac:dyDescent="0.25">
      <c r="A215" s="1">
        <v>178</v>
      </c>
      <c r="B215" s="17">
        <f t="shared" si="73"/>
        <v>22.25</v>
      </c>
      <c r="C215">
        <f t="shared" si="74"/>
        <v>12899.904750000002</v>
      </c>
      <c r="D215">
        <f t="shared" si="75"/>
        <v>-744808.921875</v>
      </c>
      <c r="E215">
        <f t="shared" si="76"/>
        <v>-1489617.84375</v>
      </c>
      <c r="F215">
        <f t="shared" si="77"/>
        <v>981000</v>
      </c>
      <c r="G215">
        <f t="shared" si="78"/>
        <v>1594.3702500000363</v>
      </c>
      <c r="H215">
        <f t="shared" si="79"/>
        <v>0</v>
      </c>
      <c r="I215">
        <f t="shared" si="80"/>
        <v>-2192.2590937493369</v>
      </c>
      <c r="J215">
        <f t="shared" si="81"/>
        <v>0</v>
      </c>
      <c r="K215">
        <f t="shared" si="82"/>
        <v>-3234101.9296618248</v>
      </c>
      <c r="L215">
        <f t="shared" si="83"/>
        <v>767560.19130665611</v>
      </c>
      <c r="M215">
        <f t="shared" si="92"/>
        <v>3234101.9296618248</v>
      </c>
      <c r="N215">
        <f t="shared" si="93"/>
        <v>767560.19130665611</v>
      </c>
      <c r="O215" s="29"/>
      <c r="P215">
        <v>0</v>
      </c>
      <c r="Q215">
        <f t="shared" si="84"/>
        <v>-735750</v>
      </c>
      <c r="R215">
        <f t="shared" si="85"/>
        <v>-1471500</v>
      </c>
      <c r="S215">
        <f t="shared" si="86"/>
        <v>981000</v>
      </c>
      <c r="T215">
        <f t="shared" si="87"/>
        <v>0</v>
      </c>
      <c r="U215">
        <f t="shared" si="88"/>
        <v>0</v>
      </c>
      <c r="V215">
        <f t="shared" si="89"/>
        <v>0</v>
      </c>
      <c r="W215">
        <f t="shared" si="90"/>
        <v>0</v>
      </c>
      <c r="X215">
        <f t="shared" si="91"/>
        <v>0</v>
      </c>
      <c r="Y215">
        <f t="shared" si="72"/>
        <v>0</v>
      </c>
      <c r="Z215">
        <f t="shared" si="94"/>
        <v>0</v>
      </c>
      <c r="AA215">
        <f t="shared" si="95"/>
        <v>0</v>
      </c>
    </row>
    <row r="216" spans="1:27" x14ac:dyDescent="0.25">
      <c r="A216" s="1">
        <v>179</v>
      </c>
      <c r="B216" s="17">
        <f t="shared" si="73"/>
        <v>22.375</v>
      </c>
      <c r="C216">
        <f t="shared" si="74"/>
        <v>12972.376125000001</v>
      </c>
      <c r="D216">
        <f t="shared" si="75"/>
        <v>-744808.921875</v>
      </c>
      <c r="E216">
        <f t="shared" si="76"/>
        <v>-1489617.84375</v>
      </c>
      <c r="F216">
        <f t="shared" si="77"/>
        <v>981000</v>
      </c>
      <c r="G216">
        <f t="shared" si="78"/>
        <v>1521.8988749999553</v>
      </c>
      <c r="H216">
        <f t="shared" si="79"/>
        <v>0</v>
      </c>
      <c r="I216">
        <f t="shared" si="80"/>
        <v>-1997.4922734368593</v>
      </c>
      <c r="J216">
        <f t="shared" si="81"/>
        <v>0</v>
      </c>
      <c r="K216">
        <f t="shared" si="82"/>
        <v>-2946774.6921091704</v>
      </c>
      <c r="L216">
        <f t="shared" si="83"/>
        <v>732671.09170176985</v>
      </c>
      <c r="M216">
        <f t="shared" si="92"/>
        <v>2946774.6921091704</v>
      </c>
      <c r="N216">
        <f t="shared" si="93"/>
        <v>732671.09170176985</v>
      </c>
      <c r="O216" s="29"/>
      <c r="P216">
        <v>0</v>
      </c>
      <c r="Q216">
        <f t="shared" si="84"/>
        <v>-735750</v>
      </c>
      <c r="R216">
        <f t="shared" si="85"/>
        <v>-1471500</v>
      </c>
      <c r="S216">
        <f t="shared" si="86"/>
        <v>981000</v>
      </c>
      <c r="T216">
        <f t="shared" si="87"/>
        <v>0</v>
      </c>
      <c r="U216">
        <f t="shared" si="88"/>
        <v>0</v>
      </c>
      <c r="V216">
        <f t="shared" si="89"/>
        <v>0</v>
      </c>
      <c r="W216">
        <f t="shared" si="90"/>
        <v>0</v>
      </c>
      <c r="X216">
        <f t="shared" si="91"/>
        <v>0</v>
      </c>
      <c r="Y216">
        <f t="shared" si="72"/>
        <v>0</v>
      </c>
      <c r="Z216">
        <f t="shared" si="94"/>
        <v>0</v>
      </c>
      <c r="AA216">
        <f t="shared" si="95"/>
        <v>0</v>
      </c>
    </row>
    <row r="217" spans="1:27" x14ac:dyDescent="0.25">
      <c r="A217" s="1">
        <v>180</v>
      </c>
      <c r="B217" s="17">
        <f t="shared" si="73"/>
        <v>22.5</v>
      </c>
      <c r="C217">
        <f t="shared" si="74"/>
        <v>13044.8475</v>
      </c>
      <c r="D217">
        <f t="shared" si="75"/>
        <v>-744808.921875</v>
      </c>
      <c r="E217">
        <f t="shared" si="76"/>
        <v>-1489617.84375</v>
      </c>
      <c r="F217">
        <f t="shared" si="77"/>
        <v>981000</v>
      </c>
      <c r="G217">
        <f t="shared" si="78"/>
        <v>1449.4274999999907</v>
      </c>
      <c r="H217">
        <f t="shared" si="79"/>
        <v>0</v>
      </c>
      <c r="I217">
        <f t="shared" si="80"/>
        <v>-1811.7843749988824</v>
      </c>
      <c r="J217">
        <f t="shared" si="81"/>
        <v>0</v>
      </c>
      <c r="K217">
        <f t="shared" si="82"/>
        <v>-2672811.5121163703</v>
      </c>
      <c r="L217">
        <f t="shared" si="83"/>
        <v>697781.99209693971</v>
      </c>
      <c r="M217">
        <f t="shared" si="92"/>
        <v>2672811.5121163703</v>
      </c>
      <c r="N217">
        <f t="shared" si="93"/>
        <v>697781.99209693971</v>
      </c>
      <c r="O217" s="29"/>
      <c r="P217">
        <v>0</v>
      </c>
      <c r="Q217">
        <f t="shared" si="84"/>
        <v>-735750</v>
      </c>
      <c r="R217">
        <f t="shared" si="85"/>
        <v>-1471500</v>
      </c>
      <c r="S217">
        <f t="shared" si="86"/>
        <v>981000</v>
      </c>
      <c r="T217">
        <f t="shared" si="87"/>
        <v>0</v>
      </c>
      <c r="U217">
        <f t="shared" si="88"/>
        <v>0</v>
      </c>
      <c r="V217">
        <f t="shared" si="89"/>
        <v>0</v>
      </c>
      <c r="W217">
        <f t="shared" si="90"/>
        <v>0</v>
      </c>
      <c r="X217">
        <f t="shared" si="91"/>
        <v>0</v>
      </c>
      <c r="Y217">
        <f t="shared" si="72"/>
        <v>0</v>
      </c>
      <c r="Z217">
        <f t="shared" si="94"/>
        <v>0</v>
      </c>
      <c r="AA217">
        <f t="shared" si="95"/>
        <v>0</v>
      </c>
    </row>
    <row r="218" spans="1:27" x14ac:dyDescent="0.25">
      <c r="A218" s="1">
        <v>181</v>
      </c>
      <c r="B218" s="17">
        <f t="shared" si="73"/>
        <v>22.625</v>
      </c>
      <c r="C218">
        <f t="shared" si="74"/>
        <v>13117.318875000001</v>
      </c>
      <c r="D218">
        <f t="shared" si="75"/>
        <v>-744808.921875</v>
      </c>
      <c r="E218">
        <f t="shared" si="76"/>
        <v>-1489617.84375</v>
      </c>
      <c r="F218">
        <f t="shared" si="77"/>
        <v>981000</v>
      </c>
      <c r="G218">
        <f t="shared" si="78"/>
        <v>1376.9561250000261</v>
      </c>
      <c r="H218">
        <f t="shared" si="79"/>
        <v>0</v>
      </c>
      <c r="I218">
        <f t="shared" si="80"/>
        <v>-1635.1353984363377</v>
      </c>
      <c r="J218">
        <f t="shared" si="81"/>
        <v>0</v>
      </c>
      <c r="K218">
        <f t="shared" si="82"/>
        <v>-2412212.3896847973</v>
      </c>
      <c r="L218">
        <f t="shared" si="83"/>
        <v>662892.89249210956</v>
      </c>
      <c r="M218">
        <f t="shared" si="92"/>
        <v>2412212.3896847973</v>
      </c>
      <c r="N218">
        <f t="shared" si="93"/>
        <v>662892.89249210956</v>
      </c>
      <c r="O218" s="29"/>
      <c r="P218">
        <v>0</v>
      </c>
      <c r="Q218">
        <f t="shared" si="84"/>
        <v>-735750</v>
      </c>
      <c r="R218">
        <f t="shared" si="85"/>
        <v>-1471500</v>
      </c>
      <c r="S218">
        <f t="shared" si="86"/>
        <v>981000</v>
      </c>
      <c r="T218">
        <f t="shared" si="87"/>
        <v>0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1"/>
        <v>0</v>
      </c>
      <c r="Y218">
        <f t="shared" si="72"/>
        <v>0</v>
      </c>
      <c r="Z218">
        <f t="shared" si="94"/>
        <v>0</v>
      </c>
      <c r="AA218">
        <f t="shared" si="95"/>
        <v>0</v>
      </c>
    </row>
    <row r="219" spans="1:27" x14ac:dyDescent="0.25">
      <c r="A219" s="1">
        <v>182</v>
      </c>
      <c r="B219" s="17">
        <f t="shared" si="73"/>
        <v>22.75</v>
      </c>
      <c r="C219">
        <f t="shared" si="74"/>
        <v>13189.790250000002</v>
      </c>
      <c r="D219">
        <f t="shared" si="75"/>
        <v>-744808.921875</v>
      </c>
      <c r="E219">
        <f t="shared" si="76"/>
        <v>-1489617.84375</v>
      </c>
      <c r="F219">
        <f t="shared" si="77"/>
        <v>981000</v>
      </c>
      <c r="G219">
        <f t="shared" si="78"/>
        <v>1304.4847500000615</v>
      </c>
      <c r="H219">
        <f t="shared" si="79"/>
        <v>0</v>
      </c>
      <c r="I219">
        <f t="shared" si="80"/>
        <v>-1467.5453437492251</v>
      </c>
      <c r="J219">
        <f t="shared" si="81"/>
        <v>0</v>
      </c>
      <c r="K219">
        <f t="shared" si="82"/>
        <v>-2164977.3248144523</v>
      </c>
      <c r="L219">
        <f t="shared" si="83"/>
        <v>628003.79288727941</v>
      </c>
      <c r="M219">
        <f t="shared" si="92"/>
        <v>2164977.3248144523</v>
      </c>
      <c r="N219">
        <f t="shared" si="93"/>
        <v>628003.79288727941</v>
      </c>
      <c r="O219" s="29"/>
      <c r="P219">
        <v>0</v>
      </c>
      <c r="Q219">
        <f t="shared" si="84"/>
        <v>-735750</v>
      </c>
      <c r="R219">
        <f t="shared" si="85"/>
        <v>-1471500</v>
      </c>
      <c r="S219">
        <f t="shared" si="86"/>
        <v>981000</v>
      </c>
      <c r="T219">
        <f t="shared" si="87"/>
        <v>0</v>
      </c>
      <c r="U219">
        <f t="shared" si="88"/>
        <v>0</v>
      </c>
      <c r="V219">
        <f t="shared" si="89"/>
        <v>0</v>
      </c>
      <c r="W219">
        <f t="shared" si="90"/>
        <v>0</v>
      </c>
      <c r="X219">
        <f t="shared" si="91"/>
        <v>0</v>
      </c>
      <c r="Y219">
        <f t="shared" si="72"/>
        <v>0</v>
      </c>
      <c r="Z219">
        <f t="shared" si="94"/>
        <v>0</v>
      </c>
      <c r="AA219">
        <f t="shared" si="95"/>
        <v>0</v>
      </c>
    </row>
    <row r="220" spans="1:27" x14ac:dyDescent="0.25">
      <c r="A220" s="1">
        <v>183</v>
      </c>
      <c r="B220" s="17">
        <f t="shared" si="73"/>
        <v>22.875</v>
      </c>
      <c r="C220">
        <f t="shared" si="74"/>
        <v>13262.261625000003</v>
      </c>
      <c r="D220">
        <f t="shared" si="75"/>
        <v>-744808.921875</v>
      </c>
      <c r="E220">
        <f t="shared" si="76"/>
        <v>-1489617.84375</v>
      </c>
      <c r="F220">
        <f t="shared" si="77"/>
        <v>981000</v>
      </c>
      <c r="G220">
        <f t="shared" si="78"/>
        <v>1232.0133749999804</v>
      </c>
      <c r="H220">
        <f t="shared" si="79"/>
        <v>0</v>
      </c>
      <c r="I220">
        <f t="shared" si="80"/>
        <v>-1309.0142109375447</v>
      </c>
      <c r="J220">
        <f t="shared" si="81"/>
        <v>0</v>
      </c>
      <c r="K220">
        <f t="shared" si="82"/>
        <v>-1931106.3175053345</v>
      </c>
      <c r="L220">
        <f t="shared" si="83"/>
        <v>593114.69328239304</v>
      </c>
      <c r="M220">
        <f t="shared" si="92"/>
        <v>1931106.3175053345</v>
      </c>
      <c r="N220">
        <f t="shared" si="93"/>
        <v>593114.69328239304</v>
      </c>
      <c r="O220" s="29"/>
      <c r="P220">
        <v>0</v>
      </c>
      <c r="Q220">
        <f t="shared" si="84"/>
        <v>-735750</v>
      </c>
      <c r="R220">
        <f t="shared" si="85"/>
        <v>-1471500</v>
      </c>
      <c r="S220">
        <f t="shared" si="86"/>
        <v>981000</v>
      </c>
      <c r="T220">
        <f t="shared" si="87"/>
        <v>0</v>
      </c>
      <c r="U220">
        <f t="shared" si="88"/>
        <v>0</v>
      </c>
      <c r="V220">
        <f t="shared" si="89"/>
        <v>0</v>
      </c>
      <c r="W220">
        <f t="shared" si="90"/>
        <v>0</v>
      </c>
      <c r="X220">
        <f t="shared" si="91"/>
        <v>0</v>
      </c>
      <c r="Y220">
        <f t="shared" si="72"/>
        <v>0</v>
      </c>
      <c r="Z220">
        <f t="shared" si="94"/>
        <v>0</v>
      </c>
      <c r="AA220">
        <f t="shared" si="95"/>
        <v>0</v>
      </c>
    </row>
    <row r="221" spans="1:27" x14ac:dyDescent="0.25">
      <c r="A221" s="1">
        <v>184</v>
      </c>
      <c r="B221" s="17">
        <f t="shared" si="73"/>
        <v>23</v>
      </c>
      <c r="C221">
        <f t="shared" si="74"/>
        <v>13334.733</v>
      </c>
      <c r="D221">
        <f t="shared" si="75"/>
        <v>-744808.921875</v>
      </c>
      <c r="E221">
        <f t="shared" si="76"/>
        <v>-1489617.84375</v>
      </c>
      <c r="F221">
        <f t="shared" si="77"/>
        <v>981000</v>
      </c>
      <c r="G221">
        <f t="shared" si="78"/>
        <v>1159.5420000000158</v>
      </c>
      <c r="H221">
        <f t="shared" si="79"/>
        <v>0</v>
      </c>
      <c r="I221">
        <f t="shared" si="80"/>
        <v>-1159.5419999994338</v>
      </c>
      <c r="J221">
        <f t="shared" si="81"/>
        <v>0</v>
      </c>
      <c r="K221">
        <f t="shared" si="82"/>
        <v>-1710599.3677546969</v>
      </c>
      <c r="L221">
        <f t="shared" si="83"/>
        <v>558225.59367756289</v>
      </c>
      <c r="M221">
        <f t="shared" si="92"/>
        <v>1710599.3677546969</v>
      </c>
      <c r="N221">
        <f t="shared" si="93"/>
        <v>558225.59367756289</v>
      </c>
      <c r="O221" s="29"/>
      <c r="P221">
        <v>0</v>
      </c>
      <c r="Q221">
        <f t="shared" si="84"/>
        <v>-735750</v>
      </c>
      <c r="R221">
        <f t="shared" si="85"/>
        <v>-1471500</v>
      </c>
      <c r="S221">
        <f t="shared" si="86"/>
        <v>981000</v>
      </c>
      <c r="T221">
        <f t="shared" si="87"/>
        <v>0</v>
      </c>
      <c r="U221">
        <f t="shared" si="88"/>
        <v>0</v>
      </c>
      <c r="V221">
        <f t="shared" si="89"/>
        <v>0</v>
      </c>
      <c r="W221">
        <f t="shared" si="90"/>
        <v>0</v>
      </c>
      <c r="X221">
        <f t="shared" si="91"/>
        <v>0</v>
      </c>
      <c r="Y221">
        <f t="shared" si="72"/>
        <v>0</v>
      </c>
      <c r="Z221">
        <f t="shared" si="94"/>
        <v>0</v>
      </c>
      <c r="AA221">
        <f t="shared" si="95"/>
        <v>0</v>
      </c>
    </row>
    <row r="222" spans="1:27" x14ac:dyDescent="0.25">
      <c r="A222" s="1">
        <v>185</v>
      </c>
      <c r="B222" s="17">
        <f t="shared" si="73"/>
        <v>23.125</v>
      </c>
      <c r="C222">
        <f t="shared" si="74"/>
        <v>13407.204375000001</v>
      </c>
      <c r="D222">
        <f t="shared" si="75"/>
        <v>-744808.921875</v>
      </c>
      <c r="E222">
        <f t="shared" si="76"/>
        <v>-1489617.84375</v>
      </c>
      <c r="F222">
        <f t="shared" si="77"/>
        <v>981000</v>
      </c>
      <c r="G222">
        <f t="shared" si="78"/>
        <v>1087.0706250000512</v>
      </c>
      <c r="H222">
        <f t="shared" si="79"/>
        <v>0</v>
      </c>
      <c r="I222">
        <f t="shared" si="80"/>
        <v>-1019.1287109367549</v>
      </c>
      <c r="J222">
        <f t="shared" si="81"/>
        <v>0</v>
      </c>
      <c r="K222">
        <f t="shared" si="82"/>
        <v>-1503456.4755652866</v>
      </c>
      <c r="L222">
        <f t="shared" si="83"/>
        <v>523336.49407273281</v>
      </c>
      <c r="M222">
        <f t="shared" si="92"/>
        <v>1503456.4755652866</v>
      </c>
      <c r="N222">
        <f t="shared" si="93"/>
        <v>523336.49407273281</v>
      </c>
      <c r="O222" s="29"/>
      <c r="P222">
        <v>0</v>
      </c>
      <c r="Q222">
        <f t="shared" si="84"/>
        <v>-735750</v>
      </c>
      <c r="R222">
        <f t="shared" si="85"/>
        <v>-1471500</v>
      </c>
      <c r="S222">
        <f t="shared" si="86"/>
        <v>981000</v>
      </c>
      <c r="T222">
        <f t="shared" si="87"/>
        <v>0</v>
      </c>
      <c r="U222">
        <f t="shared" si="88"/>
        <v>0</v>
      </c>
      <c r="V222">
        <f t="shared" si="89"/>
        <v>0</v>
      </c>
      <c r="W222">
        <f t="shared" si="90"/>
        <v>0</v>
      </c>
      <c r="X222">
        <f t="shared" si="91"/>
        <v>0</v>
      </c>
      <c r="Y222">
        <f t="shared" si="72"/>
        <v>0</v>
      </c>
      <c r="Z222">
        <f t="shared" si="94"/>
        <v>0</v>
      </c>
      <c r="AA222">
        <f t="shared" si="95"/>
        <v>0</v>
      </c>
    </row>
    <row r="223" spans="1:27" x14ac:dyDescent="0.25">
      <c r="A223" s="1">
        <v>186</v>
      </c>
      <c r="B223" s="17">
        <f t="shared" si="73"/>
        <v>23.25</v>
      </c>
      <c r="C223">
        <f t="shared" si="74"/>
        <v>13479.67575</v>
      </c>
      <c r="D223">
        <f t="shared" si="75"/>
        <v>-744808.921875</v>
      </c>
      <c r="E223">
        <f t="shared" si="76"/>
        <v>-1489617.84375</v>
      </c>
      <c r="F223">
        <f t="shared" si="77"/>
        <v>981000</v>
      </c>
      <c r="G223">
        <f t="shared" si="78"/>
        <v>1014.5992499999702</v>
      </c>
      <c r="H223">
        <f t="shared" si="79"/>
        <v>0</v>
      </c>
      <c r="I223">
        <f t="shared" si="80"/>
        <v>-887.77434374950826</v>
      </c>
      <c r="J223">
        <f t="shared" si="81"/>
        <v>0</v>
      </c>
      <c r="K223">
        <f t="shared" si="82"/>
        <v>-1309677.6409371039</v>
      </c>
      <c r="L223">
        <f t="shared" si="83"/>
        <v>488447.39446784661</v>
      </c>
      <c r="M223">
        <f t="shared" si="92"/>
        <v>1309677.6409371039</v>
      </c>
      <c r="N223">
        <f t="shared" si="93"/>
        <v>488447.39446784661</v>
      </c>
      <c r="O223" s="29"/>
      <c r="P223">
        <v>0</v>
      </c>
      <c r="Q223">
        <f t="shared" si="84"/>
        <v>-735750</v>
      </c>
      <c r="R223">
        <f t="shared" si="85"/>
        <v>-1471500</v>
      </c>
      <c r="S223">
        <f t="shared" si="86"/>
        <v>981000</v>
      </c>
      <c r="T223">
        <f t="shared" si="87"/>
        <v>0</v>
      </c>
      <c r="U223">
        <f t="shared" si="88"/>
        <v>0</v>
      </c>
      <c r="V223">
        <f t="shared" si="89"/>
        <v>0</v>
      </c>
      <c r="W223">
        <f t="shared" si="90"/>
        <v>0</v>
      </c>
      <c r="X223">
        <f t="shared" si="91"/>
        <v>0</v>
      </c>
      <c r="Y223">
        <f t="shared" ref="Y223:Y241" si="96">((T223*sim3_q_0)/(sim3_second_moment_x_0*sim3_thickness_web_0))*((100000000*1000)/1000000000)</f>
        <v>0</v>
      </c>
      <c r="Z223">
        <f t="shared" si="94"/>
        <v>0</v>
      </c>
      <c r="AA223">
        <f t="shared" si="95"/>
        <v>0</v>
      </c>
    </row>
    <row r="224" spans="1:27" x14ac:dyDescent="0.25">
      <c r="A224" s="1">
        <v>187</v>
      </c>
      <c r="B224" s="17">
        <f t="shared" si="73"/>
        <v>23.375</v>
      </c>
      <c r="C224">
        <f t="shared" si="74"/>
        <v>13552.147125000001</v>
      </c>
      <c r="D224">
        <f t="shared" si="75"/>
        <v>-744808.921875</v>
      </c>
      <c r="E224">
        <f t="shared" si="76"/>
        <v>-1489617.84375</v>
      </c>
      <c r="F224">
        <f t="shared" si="77"/>
        <v>981000</v>
      </c>
      <c r="G224">
        <f t="shared" si="78"/>
        <v>942.12787500000559</v>
      </c>
      <c r="H224">
        <f t="shared" si="79"/>
        <v>0</v>
      </c>
      <c r="I224">
        <f t="shared" si="80"/>
        <v>-765.47889843676239</v>
      </c>
      <c r="J224">
        <f t="shared" si="81"/>
        <v>0</v>
      </c>
      <c r="K224">
        <f t="shared" si="82"/>
        <v>-1129262.8638687748</v>
      </c>
      <c r="L224">
        <f t="shared" si="83"/>
        <v>453558.29486301634</v>
      </c>
      <c r="M224">
        <f t="shared" si="92"/>
        <v>1129262.8638687748</v>
      </c>
      <c r="N224">
        <f t="shared" si="93"/>
        <v>453558.29486301634</v>
      </c>
      <c r="O224" s="29"/>
      <c r="P224">
        <v>0</v>
      </c>
      <c r="Q224">
        <f t="shared" si="84"/>
        <v>-735750</v>
      </c>
      <c r="R224">
        <f t="shared" si="85"/>
        <v>-1471500</v>
      </c>
      <c r="S224">
        <f t="shared" si="86"/>
        <v>981000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</v>
      </c>
      <c r="X224">
        <f t="shared" si="91"/>
        <v>0</v>
      </c>
      <c r="Y224">
        <f t="shared" si="96"/>
        <v>0</v>
      </c>
      <c r="Z224">
        <f t="shared" si="94"/>
        <v>0</v>
      </c>
      <c r="AA224">
        <f t="shared" si="95"/>
        <v>0</v>
      </c>
    </row>
    <row r="225" spans="1:27" x14ac:dyDescent="0.25">
      <c r="A225" s="1">
        <v>188</v>
      </c>
      <c r="B225" s="17">
        <f t="shared" si="73"/>
        <v>23.5</v>
      </c>
      <c r="C225">
        <f t="shared" si="74"/>
        <v>13624.618500000002</v>
      </c>
      <c r="D225">
        <f t="shared" si="75"/>
        <v>-744808.921875</v>
      </c>
      <c r="E225">
        <f t="shared" si="76"/>
        <v>-1489617.84375</v>
      </c>
      <c r="F225">
        <f t="shared" si="77"/>
        <v>981000</v>
      </c>
      <c r="G225">
        <f t="shared" si="78"/>
        <v>869.65650000004098</v>
      </c>
      <c r="H225">
        <f t="shared" si="79"/>
        <v>0</v>
      </c>
      <c r="I225">
        <f t="shared" si="80"/>
        <v>-652.24237499944866</v>
      </c>
      <c r="J225">
        <f t="shared" si="81"/>
        <v>0</v>
      </c>
      <c r="K225">
        <f t="shared" si="82"/>
        <v>-962212.14436167339</v>
      </c>
      <c r="L225">
        <f t="shared" si="83"/>
        <v>418669.1952581862</v>
      </c>
      <c r="M225">
        <f t="shared" si="92"/>
        <v>962212.14436167339</v>
      </c>
      <c r="N225">
        <f t="shared" si="93"/>
        <v>418669.1952581862</v>
      </c>
      <c r="O225" s="29"/>
      <c r="P225">
        <v>0</v>
      </c>
      <c r="Q225">
        <f t="shared" si="84"/>
        <v>-735750</v>
      </c>
      <c r="R225">
        <f t="shared" si="85"/>
        <v>-1471500</v>
      </c>
      <c r="S225">
        <f t="shared" si="86"/>
        <v>981000</v>
      </c>
      <c r="T225">
        <f t="shared" si="87"/>
        <v>0</v>
      </c>
      <c r="U225">
        <f t="shared" si="88"/>
        <v>0</v>
      </c>
      <c r="V225">
        <f t="shared" si="89"/>
        <v>0</v>
      </c>
      <c r="W225">
        <f t="shared" si="90"/>
        <v>0</v>
      </c>
      <c r="X225">
        <f t="shared" si="91"/>
        <v>0</v>
      </c>
      <c r="Y225">
        <f t="shared" si="96"/>
        <v>0</v>
      </c>
      <c r="Z225">
        <f t="shared" si="94"/>
        <v>0</v>
      </c>
      <c r="AA225">
        <f t="shared" si="95"/>
        <v>0</v>
      </c>
    </row>
    <row r="226" spans="1:27" x14ac:dyDescent="0.25">
      <c r="A226" s="1">
        <v>189</v>
      </c>
      <c r="B226" s="17">
        <f t="shared" si="73"/>
        <v>23.625</v>
      </c>
      <c r="C226">
        <f t="shared" si="74"/>
        <v>13697.089875</v>
      </c>
      <c r="D226">
        <f t="shared" si="75"/>
        <v>-744808.921875</v>
      </c>
      <c r="E226">
        <f t="shared" si="76"/>
        <v>-1489617.84375</v>
      </c>
      <c r="F226">
        <f t="shared" si="77"/>
        <v>981000</v>
      </c>
      <c r="G226">
        <f t="shared" si="78"/>
        <v>797.18512500007637</v>
      </c>
      <c r="H226">
        <f t="shared" si="79"/>
        <v>0</v>
      </c>
      <c r="I226">
        <f t="shared" si="80"/>
        <v>-548.06477343849838</v>
      </c>
      <c r="J226">
        <f t="shared" si="81"/>
        <v>0</v>
      </c>
      <c r="K226">
        <f t="shared" si="82"/>
        <v>-808525.48241717357</v>
      </c>
      <c r="L226">
        <f t="shared" si="83"/>
        <v>383780.09565335605</v>
      </c>
      <c r="M226">
        <f t="shared" si="92"/>
        <v>808525.48241717357</v>
      </c>
      <c r="N226">
        <f t="shared" si="93"/>
        <v>383780.09565335605</v>
      </c>
      <c r="O226" s="29"/>
      <c r="P226">
        <v>0</v>
      </c>
      <c r="Q226">
        <f t="shared" si="84"/>
        <v>-735750</v>
      </c>
      <c r="R226">
        <f t="shared" si="85"/>
        <v>-1471500</v>
      </c>
      <c r="S226">
        <f t="shared" si="86"/>
        <v>981000</v>
      </c>
      <c r="T226">
        <f t="shared" si="87"/>
        <v>0</v>
      </c>
      <c r="U226">
        <f t="shared" si="88"/>
        <v>0</v>
      </c>
      <c r="V226">
        <f t="shared" si="89"/>
        <v>0</v>
      </c>
      <c r="W226">
        <f t="shared" si="90"/>
        <v>0</v>
      </c>
      <c r="X226">
        <f t="shared" si="91"/>
        <v>0</v>
      </c>
      <c r="Y226">
        <f t="shared" si="96"/>
        <v>0</v>
      </c>
      <c r="Z226">
        <f t="shared" si="94"/>
        <v>0</v>
      </c>
      <c r="AA226">
        <f t="shared" si="95"/>
        <v>0</v>
      </c>
    </row>
    <row r="227" spans="1:27" x14ac:dyDescent="0.25">
      <c r="A227" s="1">
        <v>190</v>
      </c>
      <c r="B227" s="17">
        <f t="shared" si="73"/>
        <v>23.75</v>
      </c>
      <c r="C227">
        <f t="shared" si="74"/>
        <v>13769.561250000001</v>
      </c>
      <c r="D227">
        <f t="shared" si="75"/>
        <v>-744808.921875</v>
      </c>
      <c r="E227">
        <f t="shared" si="76"/>
        <v>-1489617.84375</v>
      </c>
      <c r="F227">
        <f t="shared" si="77"/>
        <v>981000</v>
      </c>
      <c r="G227">
        <f t="shared" si="78"/>
        <v>724.71374999999534</v>
      </c>
      <c r="H227">
        <f t="shared" si="79"/>
        <v>0</v>
      </c>
      <c r="I227">
        <f t="shared" si="80"/>
        <v>-452.94609374925494</v>
      </c>
      <c r="J227">
        <f t="shared" si="81"/>
        <v>0</v>
      </c>
      <c r="K227">
        <f t="shared" si="82"/>
        <v>-668202.8780284056</v>
      </c>
      <c r="L227">
        <f t="shared" si="83"/>
        <v>348890.99604846985</v>
      </c>
      <c r="M227">
        <f t="shared" si="92"/>
        <v>668202.8780284056</v>
      </c>
      <c r="N227">
        <f t="shared" si="93"/>
        <v>348890.99604846985</v>
      </c>
      <c r="O227" s="29"/>
      <c r="P227">
        <v>0</v>
      </c>
      <c r="Q227">
        <f t="shared" si="84"/>
        <v>-735750</v>
      </c>
      <c r="R227">
        <f t="shared" si="85"/>
        <v>-1471500</v>
      </c>
      <c r="S227">
        <f t="shared" si="86"/>
        <v>981000</v>
      </c>
      <c r="T227">
        <f t="shared" si="87"/>
        <v>0</v>
      </c>
      <c r="U227">
        <f t="shared" si="88"/>
        <v>0</v>
      </c>
      <c r="V227">
        <f t="shared" si="89"/>
        <v>0</v>
      </c>
      <c r="W227">
        <f t="shared" si="90"/>
        <v>0</v>
      </c>
      <c r="X227">
        <f t="shared" si="91"/>
        <v>0</v>
      </c>
      <c r="Y227">
        <f t="shared" si="96"/>
        <v>0</v>
      </c>
      <c r="Z227">
        <f t="shared" si="94"/>
        <v>0</v>
      </c>
      <c r="AA227">
        <f t="shared" si="95"/>
        <v>0</v>
      </c>
    </row>
    <row r="228" spans="1:27" x14ac:dyDescent="0.25">
      <c r="A228" s="1">
        <v>191</v>
      </c>
      <c r="B228" s="17">
        <f t="shared" si="73"/>
        <v>23.875</v>
      </c>
      <c r="C228">
        <f t="shared" si="74"/>
        <v>13842.032625000002</v>
      </c>
      <c r="D228">
        <f t="shared" si="75"/>
        <v>-744808.921875</v>
      </c>
      <c r="E228">
        <f t="shared" si="76"/>
        <v>-1489617.84375</v>
      </c>
      <c r="F228">
        <f t="shared" si="77"/>
        <v>981000</v>
      </c>
      <c r="G228">
        <f t="shared" si="78"/>
        <v>652.24237500003073</v>
      </c>
      <c r="H228">
        <f t="shared" si="79"/>
        <v>0</v>
      </c>
      <c r="I228">
        <f t="shared" si="80"/>
        <v>-366.88633593730628</v>
      </c>
      <c r="J228">
        <f t="shared" si="81"/>
        <v>0</v>
      </c>
      <c r="K228">
        <f t="shared" si="82"/>
        <v>-541244.33120361308</v>
      </c>
      <c r="L228">
        <f t="shared" si="83"/>
        <v>314001.89644363971</v>
      </c>
      <c r="M228">
        <f t="shared" si="92"/>
        <v>541244.33120361308</v>
      </c>
      <c r="N228">
        <f t="shared" si="93"/>
        <v>314001.89644363971</v>
      </c>
      <c r="O228" s="29"/>
      <c r="P228">
        <v>0</v>
      </c>
      <c r="Q228">
        <f t="shared" si="84"/>
        <v>-735750</v>
      </c>
      <c r="R228">
        <f t="shared" si="85"/>
        <v>-1471500</v>
      </c>
      <c r="S228">
        <f t="shared" si="86"/>
        <v>981000</v>
      </c>
      <c r="T228">
        <f t="shared" si="87"/>
        <v>0</v>
      </c>
      <c r="U228">
        <f t="shared" si="88"/>
        <v>0</v>
      </c>
      <c r="V228">
        <f t="shared" si="89"/>
        <v>0</v>
      </c>
      <c r="W228">
        <f t="shared" si="90"/>
        <v>0</v>
      </c>
      <c r="X228">
        <f t="shared" si="91"/>
        <v>0</v>
      </c>
      <c r="Y228">
        <f t="shared" si="96"/>
        <v>0</v>
      </c>
      <c r="Z228">
        <f t="shared" si="94"/>
        <v>0</v>
      </c>
      <c r="AA228">
        <f t="shared" si="95"/>
        <v>0</v>
      </c>
    </row>
    <row r="229" spans="1:27" x14ac:dyDescent="0.25">
      <c r="A229" s="1">
        <v>192</v>
      </c>
      <c r="B229" s="17">
        <f t="shared" ref="B229:B237" si="97">length/length_division*A229</f>
        <v>24</v>
      </c>
      <c r="C229">
        <f t="shared" ref="C229:C241" si="98">sim3_mass_per_length*B229*sim3_gravity</f>
        <v>13914.504000000001</v>
      </c>
      <c r="D229">
        <f t="shared" ref="D229:D241" si="99">IF(B229&lt;sim3_l_tx,0,sim3_ty)</f>
        <v>-744808.921875</v>
      </c>
      <c r="E229">
        <f t="shared" ref="E229:E241" si="100">IF(B229&lt;sim3_l_tx,0,sim3_tx)</f>
        <v>-1489617.84375</v>
      </c>
      <c r="F229">
        <f t="shared" ref="F229:F241" si="101">IF(B229&lt;sim3_force_position,0,sim3_force)</f>
        <v>981000</v>
      </c>
      <c r="G229">
        <f t="shared" ref="G229:G241" si="102">sim3_ay-C229-D229-F229</f>
        <v>579.77099999994971</v>
      </c>
      <c r="H229">
        <f t="shared" ref="H229:H241" si="103">E229-sim3_ax</f>
        <v>0</v>
      </c>
      <c r="I229">
        <f t="shared" ref="I229:I241" si="104">(sim3_ay*B229) - (D229*(B229-sim3_l_tx))-(0.5*B229*C229)-(F229*(B229-force_position))</f>
        <v>-289.88549999892712</v>
      </c>
      <c r="J229">
        <f t="shared" ref="J229:J241" si="105">H229/sim3_cross_section_area*10000</f>
        <v>0</v>
      </c>
      <c r="K229">
        <f t="shared" ref="K229:K241" si="106">((I229*(0.5*sim3_depth_of_section))/(sim3_second_moment_x))*(100000000/1000)</f>
        <v>-427649.84193730028</v>
      </c>
      <c r="L229">
        <f t="shared" ref="L229:L241" si="107">((G229*sim3_q)/(sim3_second_moment_x*sim3_thickness_web))*((100000000*1000)/1000000000)</f>
        <v>279112.79683875345</v>
      </c>
      <c r="M229">
        <f t="shared" si="92"/>
        <v>427649.84193730028</v>
      </c>
      <c r="N229">
        <f t="shared" si="93"/>
        <v>279112.79683875345</v>
      </c>
      <c r="O229" s="29"/>
      <c r="P229">
        <v>0</v>
      </c>
      <c r="Q229">
        <f t="shared" ref="Q229:Q241" si="108">IF(B229&lt;sim3_l_tx_0,0,sim3_ty_0)</f>
        <v>-735750</v>
      </c>
      <c r="R229">
        <f t="shared" ref="R229:R241" si="109">IF(B229&lt;sim3_l_tx_0,0,sim3_tx_0)</f>
        <v>-1471500</v>
      </c>
      <c r="S229">
        <f t="shared" ref="S229:S241" si="110">IF(B229&lt;sim3_force_position_0,0,sim3_force_0)</f>
        <v>981000</v>
      </c>
      <c r="T229">
        <f t="shared" ref="T229:T241" si="111">sim3_ay_0-P229-Q229-S229</f>
        <v>0</v>
      </c>
      <c r="U229">
        <f t="shared" ref="U229:U241" si="112">R229-sim3_ax_0</f>
        <v>0</v>
      </c>
      <c r="V229">
        <f t="shared" ref="V229:V241" si="113">(sim3_ay_0*B229) - (Q229*(B229-sim3_l_tx_0))-(0.5*B229*P229)-(S229*(B229-sim3_force_position_0))</f>
        <v>0</v>
      </c>
      <c r="W229">
        <f t="shared" ref="W229:W241" si="114">U229/sim3_cross_section_area_0*10000</f>
        <v>0</v>
      </c>
      <c r="X229">
        <f t="shared" ref="X229:X241" si="115">((V229*(0.5*sim3_depth_of_section_0))/(sim3_second_moment_x_0))*(100000000/1000)</f>
        <v>0</v>
      </c>
      <c r="Y229">
        <f t="shared" si="96"/>
        <v>0</v>
      </c>
      <c r="Z229">
        <f t="shared" si="94"/>
        <v>0</v>
      </c>
      <c r="AA229">
        <f t="shared" si="95"/>
        <v>0</v>
      </c>
    </row>
    <row r="230" spans="1:27" x14ac:dyDescent="0.25">
      <c r="A230" s="1">
        <v>193</v>
      </c>
      <c r="B230" s="17">
        <f t="shared" si="97"/>
        <v>24.125</v>
      </c>
      <c r="C230">
        <f t="shared" si="98"/>
        <v>13986.975375000002</v>
      </c>
      <c r="D230">
        <f t="shared" si="99"/>
        <v>-744808.921875</v>
      </c>
      <c r="E230">
        <f t="shared" si="100"/>
        <v>-1489617.84375</v>
      </c>
      <c r="F230">
        <f t="shared" si="101"/>
        <v>981000</v>
      </c>
      <c r="G230">
        <f t="shared" si="102"/>
        <v>507.2996249999851</v>
      </c>
      <c r="H230">
        <f t="shared" si="103"/>
        <v>0</v>
      </c>
      <c r="I230">
        <f t="shared" si="104"/>
        <v>-221.94358593784273</v>
      </c>
      <c r="J230">
        <f t="shared" si="105"/>
        <v>0</v>
      </c>
      <c r="K230">
        <f t="shared" si="106"/>
        <v>-327419.41023496294</v>
      </c>
      <c r="L230">
        <f t="shared" si="107"/>
        <v>244223.6972339233</v>
      </c>
      <c r="M230">
        <f t="shared" ref="M230:M241" si="116">(ABS(J230)+ABS(K230))/2+SQRT( ((ABS(J230)+ABS(K230))/2)^2 + 0 )</f>
        <v>327419.41023496294</v>
      </c>
      <c r="N230">
        <f t="shared" ref="N230:N241" si="117">(ABS(J230))/2+SQRT( ((ABS(J230))/2)^2 + (L230^2) )</f>
        <v>244223.6972339233</v>
      </c>
      <c r="O230" s="29"/>
      <c r="P230">
        <v>0</v>
      </c>
      <c r="Q230">
        <f t="shared" si="108"/>
        <v>-735750</v>
      </c>
      <c r="R230">
        <f t="shared" si="109"/>
        <v>-1471500</v>
      </c>
      <c r="S230">
        <f t="shared" si="110"/>
        <v>981000</v>
      </c>
      <c r="T230">
        <f t="shared" si="111"/>
        <v>0</v>
      </c>
      <c r="U230">
        <f t="shared" si="112"/>
        <v>0</v>
      </c>
      <c r="V230">
        <f t="shared" si="113"/>
        <v>0</v>
      </c>
      <c r="W230">
        <f t="shared" si="114"/>
        <v>0</v>
      </c>
      <c r="X230">
        <f t="shared" si="115"/>
        <v>0</v>
      </c>
      <c r="Y230">
        <f t="shared" si="96"/>
        <v>0</v>
      </c>
      <c r="Z230">
        <f t="shared" ref="Z230:Z241" si="118">(ABS(W230)+ABS(X230))/2+SQRT( ((ABS(W230)+ABS(X230))/2)^2 + 0 )</f>
        <v>0</v>
      </c>
      <c r="AA230">
        <f t="shared" ref="AA230:AA241" si="119">(ABS(W230))/2+SQRT( ((ABS(W230))/2)^2 + (Y230^2) )</f>
        <v>0</v>
      </c>
    </row>
    <row r="231" spans="1:27" x14ac:dyDescent="0.25">
      <c r="A231" s="1">
        <v>194</v>
      </c>
      <c r="B231" s="17">
        <f t="shared" si="97"/>
        <v>24.25</v>
      </c>
      <c r="C231">
        <f t="shared" si="98"/>
        <v>14059.446750000001</v>
      </c>
      <c r="D231">
        <f t="shared" si="99"/>
        <v>-744808.921875</v>
      </c>
      <c r="E231">
        <f t="shared" si="100"/>
        <v>-1489617.84375</v>
      </c>
      <c r="F231">
        <f t="shared" si="101"/>
        <v>981000</v>
      </c>
      <c r="G231">
        <f t="shared" si="102"/>
        <v>434.82825000002049</v>
      </c>
      <c r="H231">
        <f t="shared" si="103"/>
        <v>0</v>
      </c>
      <c r="I231">
        <f t="shared" si="104"/>
        <v>-163.06059375032783</v>
      </c>
      <c r="J231">
        <f t="shared" si="105"/>
        <v>0</v>
      </c>
      <c r="K231">
        <f t="shared" si="106"/>
        <v>-240553.03609110531</v>
      </c>
      <c r="L231">
        <f t="shared" si="107"/>
        <v>209334.5976290931</v>
      </c>
      <c r="M231">
        <f t="shared" si="116"/>
        <v>240553.03609110531</v>
      </c>
      <c r="N231">
        <f t="shared" si="117"/>
        <v>209334.5976290931</v>
      </c>
      <c r="O231" s="29"/>
      <c r="P231">
        <v>0</v>
      </c>
      <c r="Q231">
        <f t="shared" si="108"/>
        <v>-735750</v>
      </c>
      <c r="R231">
        <f t="shared" si="109"/>
        <v>-1471500</v>
      </c>
      <c r="S231">
        <f t="shared" si="110"/>
        <v>981000</v>
      </c>
      <c r="T231">
        <f t="shared" si="111"/>
        <v>0</v>
      </c>
      <c r="U231">
        <f t="shared" si="112"/>
        <v>0</v>
      </c>
      <c r="V231">
        <f t="shared" si="113"/>
        <v>0</v>
      </c>
      <c r="W231">
        <f t="shared" si="114"/>
        <v>0</v>
      </c>
      <c r="X231">
        <f t="shared" si="115"/>
        <v>0</v>
      </c>
      <c r="Y231">
        <f t="shared" si="96"/>
        <v>0</v>
      </c>
      <c r="Z231">
        <f t="shared" si="118"/>
        <v>0</v>
      </c>
      <c r="AA231">
        <f t="shared" si="119"/>
        <v>0</v>
      </c>
    </row>
    <row r="232" spans="1:27" x14ac:dyDescent="0.25">
      <c r="A232" s="1">
        <v>195</v>
      </c>
      <c r="B232" s="17">
        <f t="shared" si="97"/>
        <v>24.375</v>
      </c>
      <c r="C232">
        <f t="shared" si="98"/>
        <v>14131.918125</v>
      </c>
      <c r="D232">
        <f t="shared" si="99"/>
        <v>-744808.921875</v>
      </c>
      <c r="E232">
        <f t="shared" si="100"/>
        <v>-1489617.84375</v>
      </c>
      <c r="F232">
        <f t="shared" si="101"/>
        <v>981000</v>
      </c>
      <c r="G232">
        <f t="shared" si="102"/>
        <v>362.35687500005588</v>
      </c>
      <c r="H232">
        <f t="shared" si="103"/>
        <v>0</v>
      </c>
      <c r="I232">
        <f t="shared" si="104"/>
        <v>-113.23652343824506</v>
      </c>
      <c r="J232">
        <f t="shared" si="105"/>
        <v>0</v>
      </c>
      <c r="K232">
        <f t="shared" si="106"/>
        <v>-167050.71950847533</v>
      </c>
      <c r="L232">
        <f t="shared" si="107"/>
        <v>174445.49802426295</v>
      </c>
      <c r="M232">
        <f t="shared" si="116"/>
        <v>167050.71950847533</v>
      </c>
      <c r="N232">
        <f t="shared" si="117"/>
        <v>174445.49802426295</v>
      </c>
      <c r="O232" s="29"/>
      <c r="P232">
        <v>0</v>
      </c>
      <c r="Q232">
        <f t="shared" si="108"/>
        <v>-735750</v>
      </c>
      <c r="R232">
        <f t="shared" si="109"/>
        <v>-1471500</v>
      </c>
      <c r="S232">
        <f t="shared" si="110"/>
        <v>981000</v>
      </c>
      <c r="T232">
        <f t="shared" si="111"/>
        <v>0</v>
      </c>
      <c r="U232">
        <f t="shared" si="112"/>
        <v>0</v>
      </c>
      <c r="V232">
        <f t="shared" si="113"/>
        <v>0</v>
      </c>
      <c r="W232">
        <f t="shared" si="114"/>
        <v>0</v>
      </c>
      <c r="X232">
        <f t="shared" si="115"/>
        <v>0</v>
      </c>
      <c r="Y232">
        <f t="shared" si="96"/>
        <v>0</v>
      </c>
      <c r="Z232">
        <f t="shared" si="118"/>
        <v>0</v>
      </c>
      <c r="AA232">
        <f t="shared" si="119"/>
        <v>0</v>
      </c>
    </row>
    <row r="233" spans="1:27" x14ac:dyDescent="0.25">
      <c r="A233" s="1">
        <v>196</v>
      </c>
      <c r="B233" s="17">
        <f t="shared" si="97"/>
        <v>24.5</v>
      </c>
      <c r="C233">
        <f t="shared" si="98"/>
        <v>14204.389500000001</v>
      </c>
      <c r="D233">
        <f t="shared" si="99"/>
        <v>-744808.921875</v>
      </c>
      <c r="E233">
        <f t="shared" si="100"/>
        <v>-1489617.84375</v>
      </c>
      <c r="F233">
        <f t="shared" si="101"/>
        <v>981000</v>
      </c>
      <c r="G233">
        <f t="shared" si="102"/>
        <v>289.88550000009127</v>
      </c>
      <c r="H233">
        <f t="shared" si="103"/>
        <v>0</v>
      </c>
      <c r="I233">
        <f t="shared" si="104"/>
        <v>-72.471374999731779</v>
      </c>
      <c r="J233">
        <f t="shared" si="105"/>
        <v>0</v>
      </c>
      <c r="K233">
        <f t="shared" si="106"/>
        <v>-106912.46048432507</v>
      </c>
      <c r="L233">
        <f t="shared" si="107"/>
        <v>139556.39841943278</v>
      </c>
      <c r="M233">
        <f t="shared" si="116"/>
        <v>106912.46048432507</v>
      </c>
      <c r="N233">
        <f t="shared" si="117"/>
        <v>139556.39841943278</v>
      </c>
      <c r="O233" s="29"/>
      <c r="P233">
        <v>0</v>
      </c>
      <c r="Q233">
        <f t="shared" si="108"/>
        <v>-735750</v>
      </c>
      <c r="R233">
        <f t="shared" si="109"/>
        <v>-1471500</v>
      </c>
      <c r="S233">
        <f t="shared" si="110"/>
        <v>981000</v>
      </c>
      <c r="T233">
        <f t="shared" si="111"/>
        <v>0</v>
      </c>
      <c r="U233">
        <f t="shared" si="112"/>
        <v>0</v>
      </c>
      <c r="V233">
        <f t="shared" si="113"/>
        <v>0</v>
      </c>
      <c r="W233">
        <f t="shared" si="114"/>
        <v>0</v>
      </c>
      <c r="X233">
        <f t="shared" si="115"/>
        <v>0</v>
      </c>
      <c r="Y233">
        <f t="shared" si="96"/>
        <v>0</v>
      </c>
      <c r="Z233">
        <f t="shared" si="118"/>
        <v>0</v>
      </c>
      <c r="AA233">
        <f t="shared" si="119"/>
        <v>0</v>
      </c>
    </row>
    <row r="234" spans="1:27" x14ac:dyDescent="0.25">
      <c r="A234" s="1">
        <v>197</v>
      </c>
      <c r="B234" s="17">
        <f t="shared" si="97"/>
        <v>24.625</v>
      </c>
      <c r="C234">
        <f t="shared" si="98"/>
        <v>14276.860875000002</v>
      </c>
      <c r="D234">
        <f t="shared" si="99"/>
        <v>-744808.921875</v>
      </c>
      <c r="E234">
        <f t="shared" si="100"/>
        <v>-1489617.84375</v>
      </c>
      <c r="F234">
        <f t="shared" si="101"/>
        <v>981000</v>
      </c>
      <c r="G234">
        <f t="shared" si="102"/>
        <v>217.41412500001024</v>
      </c>
      <c r="H234">
        <f t="shared" si="103"/>
        <v>0</v>
      </c>
      <c r="I234">
        <f t="shared" si="104"/>
        <v>-40.765148436650634</v>
      </c>
      <c r="J234">
        <f t="shared" si="105"/>
        <v>0</v>
      </c>
      <c r="K234">
        <f t="shared" si="106"/>
        <v>-60138.259021402409</v>
      </c>
      <c r="L234">
        <f t="shared" si="107"/>
        <v>104667.29881454655</v>
      </c>
      <c r="M234">
        <f t="shared" si="116"/>
        <v>60138.259021402409</v>
      </c>
      <c r="N234">
        <f t="shared" si="117"/>
        <v>104667.29881454655</v>
      </c>
      <c r="O234" s="29"/>
      <c r="P234">
        <v>0</v>
      </c>
      <c r="Q234">
        <f t="shared" si="108"/>
        <v>-735750</v>
      </c>
      <c r="R234">
        <f t="shared" si="109"/>
        <v>-1471500</v>
      </c>
      <c r="S234">
        <f t="shared" si="110"/>
        <v>981000</v>
      </c>
      <c r="T234">
        <f t="shared" si="111"/>
        <v>0</v>
      </c>
      <c r="U234">
        <f t="shared" si="112"/>
        <v>0</v>
      </c>
      <c r="V234">
        <f t="shared" si="113"/>
        <v>0</v>
      </c>
      <c r="W234">
        <f t="shared" si="114"/>
        <v>0</v>
      </c>
      <c r="X234">
        <f t="shared" si="115"/>
        <v>0</v>
      </c>
      <c r="Y234">
        <f t="shared" si="96"/>
        <v>0</v>
      </c>
      <c r="Z234">
        <f t="shared" si="118"/>
        <v>0</v>
      </c>
      <c r="AA234">
        <f t="shared" si="119"/>
        <v>0</v>
      </c>
    </row>
    <row r="235" spans="1:27" x14ac:dyDescent="0.25">
      <c r="A235" s="1">
        <v>198</v>
      </c>
      <c r="B235" s="17">
        <f t="shared" si="97"/>
        <v>24.75</v>
      </c>
      <c r="C235">
        <f t="shared" si="98"/>
        <v>14349.332250000001</v>
      </c>
      <c r="D235">
        <f t="shared" si="99"/>
        <v>-744808.921875</v>
      </c>
      <c r="E235">
        <f t="shared" si="100"/>
        <v>-1489617.84375</v>
      </c>
      <c r="F235">
        <f t="shared" si="101"/>
        <v>981000</v>
      </c>
      <c r="G235">
        <f t="shared" si="102"/>
        <v>144.94275000004563</v>
      </c>
      <c r="H235">
        <f t="shared" si="103"/>
        <v>0</v>
      </c>
      <c r="I235">
        <f t="shared" si="104"/>
        <v>-18.117843749001622</v>
      </c>
      <c r="J235">
        <f t="shared" si="105"/>
        <v>0</v>
      </c>
      <c r="K235">
        <f t="shared" si="106"/>
        <v>-26728.115119707345</v>
      </c>
      <c r="L235">
        <f t="shared" si="107"/>
        <v>69778.199209716389</v>
      </c>
      <c r="M235">
        <f t="shared" si="116"/>
        <v>26728.115119707345</v>
      </c>
      <c r="N235">
        <f t="shared" si="117"/>
        <v>69778.199209716389</v>
      </c>
      <c r="O235" s="29"/>
      <c r="P235">
        <v>0</v>
      </c>
      <c r="Q235">
        <f t="shared" si="108"/>
        <v>-735750</v>
      </c>
      <c r="R235">
        <f t="shared" si="109"/>
        <v>-1471500</v>
      </c>
      <c r="S235">
        <f t="shared" si="110"/>
        <v>981000</v>
      </c>
      <c r="T235">
        <f t="shared" si="111"/>
        <v>0</v>
      </c>
      <c r="U235">
        <f t="shared" si="112"/>
        <v>0</v>
      </c>
      <c r="V235">
        <f t="shared" si="113"/>
        <v>0</v>
      </c>
      <c r="W235">
        <f t="shared" si="114"/>
        <v>0</v>
      </c>
      <c r="X235">
        <f t="shared" si="115"/>
        <v>0</v>
      </c>
      <c r="Y235">
        <f t="shared" si="96"/>
        <v>0</v>
      </c>
      <c r="Z235">
        <f t="shared" si="118"/>
        <v>0</v>
      </c>
      <c r="AA235">
        <f t="shared" si="119"/>
        <v>0</v>
      </c>
    </row>
    <row r="236" spans="1:27" x14ac:dyDescent="0.25">
      <c r="A236" s="1">
        <v>199</v>
      </c>
      <c r="B236" s="17">
        <f t="shared" si="97"/>
        <v>24.875</v>
      </c>
      <c r="C236">
        <f t="shared" si="98"/>
        <v>14421.803625</v>
      </c>
      <c r="D236">
        <f t="shared" si="99"/>
        <v>-744808.921875</v>
      </c>
      <c r="E236">
        <f t="shared" si="100"/>
        <v>-1489617.84375</v>
      </c>
      <c r="F236">
        <f t="shared" si="101"/>
        <v>981000</v>
      </c>
      <c r="G236">
        <f t="shared" si="102"/>
        <v>72.47137499996461</v>
      </c>
      <c r="H236">
        <f t="shared" si="103"/>
        <v>0</v>
      </c>
      <c r="I236">
        <f t="shared" si="104"/>
        <v>-4.5294609386473894</v>
      </c>
      <c r="J236">
        <f t="shared" si="105"/>
        <v>0</v>
      </c>
      <c r="K236">
        <f t="shared" si="106"/>
        <v>-6682.0287819877185</v>
      </c>
      <c r="L236">
        <f t="shared" si="107"/>
        <v>34889.099604830168</v>
      </c>
      <c r="M236">
        <f t="shared" si="116"/>
        <v>6682.0287819877185</v>
      </c>
      <c r="N236">
        <f t="shared" si="117"/>
        <v>34889.099604830168</v>
      </c>
      <c r="O236" s="29"/>
      <c r="P236">
        <v>0</v>
      </c>
      <c r="Q236">
        <f t="shared" si="108"/>
        <v>-735750</v>
      </c>
      <c r="R236">
        <f t="shared" si="109"/>
        <v>-1471500</v>
      </c>
      <c r="S236">
        <f t="shared" si="110"/>
        <v>981000</v>
      </c>
      <c r="T236">
        <f t="shared" si="111"/>
        <v>0</v>
      </c>
      <c r="U236">
        <f t="shared" si="112"/>
        <v>0</v>
      </c>
      <c r="V236">
        <f t="shared" si="113"/>
        <v>0</v>
      </c>
      <c r="W236">
        <f t="shared" si="114"/>
        <v>0</v>
      </c>
      <c r="X236">
        <f t="shared" si="115"/>
        <v>0</v>
      </c>
      <c r="Y236">
        <f t="shared" si="96"/>
        <v>0</v>
      </c>
      <c r="Z236">
        <f t="shared" si="118"/>
        <v>0</v>
      </c>
      <c r="AA236">
        <f t="shared" si="119"/>
        <v>0</v>
      </c>
    </row>
    <row r="237" spans="1:27" x14ac:dyDescent="0.25">
      <c r="A237" s="1">
        <v>200</v>
      </c>
      <c r="B237" s="17">
        <f t="shared" si="97"/>
        <v>25</v>
      </c>
      <c r="C237">
        <f t="shared" si="98"/>
        <v>14494.275000000001</v>
      </c>
      <c r="D237">
        <f t="shared" si="99"/>
        <v>-744808.921875</v>
      </c>
      <c r="E237">
        <f t="shared" si="100"/>
        <v>-1489617.84375</v>
      </c>
      <c r="F237">
        <f t="shared" si="101"/>
        <v>981000</v>
      </c>
      <c r="G237">
        <f t="shared" si="102"/>
        <v>0</v>
      </c>
      <c r="H237">
        <f t="shared" si="103"/>
        <v>0</v>
      </c>
      <c r="I237">
        <f t="shared" si="104"/>
        <v>0</v>
      </c>
      <c r="J237">
        <f t="shared" si="105"/>
        <v>0</v>
      </c>
      <c r="K237">
        <f t="shared" si="106"/>
        <v>0</v>
      </c>
      <c r="L237">
        <f t="shared" si="107"/>
        <v>0</v>
      </c>
      <c r="M237">
        <f t="shared" si="116"/>
        <v>0</v>
      </c>
      <c r="N237">
        <f t="shared" si="117"/>
        <v>0</v>
      </c>
      <c r="O237" s="29"/>
      <c r="P237">
        <v>0</v>
      </c>
      <c r="Q237">
        <f t="shared" si="108"/>
        <v>-735750</v>
      </c>
      <c r="R237">
        <f t="shared" si="109"/>
        <v>-1471500</v>
      </c>
      <c r="S237">
        <f t="shared" si="110"/>
        <v>981000</v>
      </c>
      <c r="T237">
        <f t="shared" si="111"/>
        <v>0</v>
      </c>
      <c r="U237">
        <f t="shared" si="112"/>
        <v>0</v>
      </c>
      <c r="V237">
        <f t="shared" si="113"/>
        <v>0</v>
      </c>
      <c r="W237">
        <f t="shared" si="114"/>
        <v>0</v>
      </c>
      <c r="X237">
        <f t="shared" si="115"/>
        <v>0</v>
      </c>
      <c r="Y237">
        <f t="shared" si="96"/>
        <v>0</v>
      </c>
      <c r="Z237">
        <f t="shared" si="118"/>
        <v>0</v>
      </c>
      <c r="AA237">
        <f t="shared" si="119"/>
        <v>0</v>
      </c>
    </row>
    <row r="238" spans="1:27" x14ac:dyDescent="0.25">
      <c r="B238">
        <f>(sim3_force_position*1000-1)/1000</f>
        <v>14.999000000000001</v>
      </c>
      <c r="C238">
        <f t="shared" si="98"/>
        <v>8695.9852290000017</v>
      </c>
      <c r="D238">
        <f t="shared" si="99"/>
        <v>0</v>
      </c>
      <c r="E238">
        <f t="shared" si="100"/>
        <v>0</v>
      </c>
      <c r="F238">
        <f t="shared" si="101"/>
        <v>0</v>
      </c>
      <c r="G238">
        <f t="shared" si="102"/>
        <v>241989.36789600001</v>
      </c>
      <c r="H238">
        <f t="shared" si="103"/>
        <v>1489617.84375</v>
      </c>
      <c r="I238">
        <f t="shared" si="104"/>
        <v>3694814.0702969898</v>
      </c>
      <c r="J238">
        <f t="shared" si="105"/>
        <v>197824414.84063748</v>
      </c>
      <c r="K238">
        <f t="shared" si="106"/>
        <v>5450726763.3464546</v>
      </c>
      <c r="L238">
        <f t="shared" si="107"/>
        <v>116498288.59791276</v>
      </c>
      <c r="M238">
        <f t="shared" si="116"/>
        <v>5648551178.1870918</v>
      </c>
      <c r="N238">
        <f t="shared" si="117"/>
        <v>251737192.36388981</v>
      </c>
      <c r="O238" s="29"/>
      <c r="P238">
        <v>0</v>
      </c>
      <c r="Q238">
        <f t="shared" si="108"/>
        <v>0</v>
      </c>
      <c r="R238">
        <f t="shared" si="109"/>
        <v>0</v>
      </c>
      <c r="S238">
        <f t="shared" si="110"/>
        <v>0</v>
      </c>
      <c r="T238">
        <f t="shared" si="111"/>
        <v>245250</v>
      </c>
      <c r="U238">
        <f t="shared" si="112"/>
        <v>1471500</v>
      </c>
      <c r="V238">
        <f t="shared" si="113"/>
        <v>3678504.75</v>
      </c>
      <c r="W238">
        <f t="shared" si="114"/>
        <v>195418326.69322711</v>
      </c>
      <c r="X238">
        <f t="shared" si="115"/>
        <v>5426666649.1043205</v>
      </c>
      <c r="Y238">
        <f t="shared" si="96"/>
        <v>118068018.96733405</v>
      </c>
      <c r="Z238">
        <f t="shared" si="118"/>
        <v>5622084975.7975473</v>
      </c>
      <c r="AA238">
        <f t="shared" si="119"/>
        <v>250964302.59083584</v>
      </c>
    </row>
    <row r="239" spans="1:27" x14ac:dyDescent="0.25">
      <c r="B239">
        <f>sim3_force_position</f>
        <v>15</v>
      </c>
      <c r="C239">
        <f t="shared" si="98"/>
        <v>8696.5650000000005</v>
      </c>
      <c r="D239">
        <f t="shared" si="99"/>
        <v>0</v>
      </c>
      <c r="E239">
        <f t="shared" si="100"/>
        <v>0</v>
      </c>
      <c r="F239">
        <f t="shared" si="101"/>
        <v>981000</v>
      </c>
      <c r="G239">
        <f t="shared" si="102"/>
        <v>-739011.21187500004</v>
      </c>
      <c r="H239">
        <f t="shared" si="103"/>
        <v>1489617.84375</v>
      </c>
      <c r="I239">
        <f t="shared" si="104"/>
        <v>3695056.0593750007</v>
      </c>
      <c r="J239">
        <f t="shared" si="105"/>
        <v>197824414.84063748</v>
      </c>
      <c r="K239">
        <f t="shared" si="106"/>
        <v>5451083754.6101179</v>
      </c>
      <c r="L239">
        <f t="shared" si="107"/>
        <v>-355774066.38422024</v>
      </c>
      <c r="M239">
        <f t="shared" si="116"/>
        <v>5648908169.4507551</v>
      </c>
      <c r="N239">
        <f t="shared" si="117"/>
        <v>468180146.84685993</v>
      </c>
      <c r="O239" s="29"/>
      <c r="P239">
        <v>0</v>
      </c>
      <c r="Q239">
        <f t="shared" si="108"/>
        <v>0</v>
      </c>
      <c r="R239">
        <f t="shared" si="109"/>
        <v>0</v>
      </c>
      <c r="S239">
        <f t="shared" si="110"/>
        <v>981000</v>
      </c>
      <c r="T239">
        <f t="shared" si="111"/>
        <v>-735750</v>
      </c>
      <c r="U239">
        <f t="shared" si="112"/>
        <v>1471500</v>
      </c>
      <c r="V239">
        <f t="shared" si="113"/>
        <v>3678750</v>
      </c>
      <c r="W239">
        <f t="shared" si="114"/>
        <v>195418326.69322711</v>
      </c>
      <c r="X239">
        <f t="shared" si="115"/>
        <v>5427028451.0010538</v>
      </c>
      <c r="Y239">
        <f t="shared" si="96"/>
        <v>-354204056.9020021</v>
      </c>
      <c r="Z239">
        <f t="shared" si="118"/>
        <v>5622446777.6942806</v>
      </c>
      <c r="AA239">
        <f t="shared" si="119"/>
        <v>465142959.46195722</v>
      </c>
    </row>
    <row r="240" spans="1:27" x14ac:dyDescent="0.25">
      <c r="B240">
        <f>(sim3_l_tx*1000-1)/1000</f>
        <v>19.998999999999999</v>
      </c>
      <c r="C240">
        <f t="shared" si="98"/>
        <v>11594.840229000001</v>
      </c>
      <c r="D240">
        <f t="shared" si="99"/>
        <v>0</v>
      </c>
      <c r="E240">
        <f t="shared" si="100"/>
        <v>0</v>
      </c>
      <c r="F240">
        <f t="shared" si="101"/>
        <v>981000</v>
      </c>
      <c r="G240">
        <f t="shared" si="102"/>
        <v>-741909.48710399994</v>
      </c>
      <c r="H240">
        <f t="shared" si="103"/>
        <v>1489617.84375</v>
      </c>
      <c r="I240">
        <f t="shared" si="104"/>
        <v>-6505.227723008953</v>
      </c>
      <c r="J240">
        <f t="shared" si="105"/>
        <v>197824414.84063748</v>
      </c>
      <c r="K240">
        <f t="shared" si="106"/>
        <v>-9596753.2267782241</v>
      </c>
      <c r="L240">
        <f t="shared" si="107"/>
        <v>-357169351.25561726</v>
      </c>
      <c r="M240">
        <f t="shared" si="116"/>
        <v>207421168.06741571</v>
      </c>
      <c r="N240">
        <f t="shared" si="117"/>
        <v>469524633.34950781</v>
      </c>
      <c r="O240" s="29"/>
      <c r="P240">
        <v>0</v>
      </c>
      <c r="Q240">
        <f t="shared" si="108"/>
        <v>0</v>
      </c>
      <c r="R240">
        <f t="shared" si="109"/>
        <v>0</v>
      </c>
      <c r="S240">
        <f t="shared" si="110"/>
        <v>981000</v>
      </c>
      <c r="T240">
        <f t="shared" si="111"/>
        <v>-735750</v>
      </c>
      <c r="U240">
        <f t="shared" si="112"/>
        <v>1471500</v>
      </c>
      <c r="V240">
        <f t="shared" si="113"/>
        <v>735.75000000093132</v>
      </c>
      <c r="W240">
        <f t="shared" si="114"/>
        <v>195418326.69322711</v>
      </c>
      <c r="X240">
        <f t="shared" si="115"/>
        <v>1085405.6902015847</v>
      </c>
      <c r="Y240">
        <f t="shared" si="96"/>
        <v>-354204056.9020021</v>
      </c>
      <c r="Z240">
        <f t="shared" si="118"/>
        <v>196503732.38342869</v>
      </c>
      <c r="AA240">
        <f t="shared" si="119"/>
        <v>465142959.46195722</v>
      </c>
    </row>
    <row r="241" spans="2:27" x14ac:dyDescent="0.25">
      <c r="B241">
        <f>sim3_l_tx</f>
        <v>20</v>
      </c>
      <c r="C241">
        <f t="shared" si="98"/>
        <v>11595.42</v>
      </c>
      <c r="D241">
        <f t="shared" si="99"/>
        <v>-744808.921875</v>
      </c>
      <c r="E241">
        <f t="shared" si="100"/>
        <v>-1489617.84375</v>
      </c>
      <c r="F241">
        <f t="shared" si="101"/>
        <v>981000</v>
      </c>
      <c r="G241">
        <f t="shared" si="102"/>
        <v>2898.8549999999814</v>
      </c>
      <c r="H241">
        <f t="shared" si="103"/>
        <v>0</v>
      </c>
      <c r="I241">
        <f t="shared" si="104"/>
        <v>-7247.1375000001863</v>
      </c>
      <c r="J241">
        <f t="shared" si="105"/>
        <v>0</v>
      </c>
      <c r="K241">
        <f t="shared" si="106"/>
        <v>-10691246.04847235</v>
      </c>
      <c r="L241">
        <f t="shared" si="107"/>
        <v>1395563.9841938794</v>
      </c>
      <c r="M241">
        <f t="shared" si="116"/>
        <v>10691246.04847235</v>
      </c>
      <c r="N241">
        <f t="shared" si="117"/>
        <v>1395563.9841938794</v>
      </c>
      <c r="O241" s="31"/>
      <c r="P241">
        <v>0</v>
      </c>
      <c r="Q241">
        <f t="shared" si="108"/>
        <v>-735750</v>
      </c>
      <c r="R241">
        <f t="shared" si="109"/>
        <v>-1471500</v>
      </c>
      <c r="S241">
        <f t="shared" si="110"/>
        <v>981000</v>
      </c>
      <c r="T241">
        <f t="shared" si="111"/>
        <v>0</v>
      </c>
      <c r="U241">
        <f t="shared" si="112"/>
        <v>0</v>
      </c>
      <c r="V241">
        <f t="shared" si="113"/>
        <v>0</v>
      </c>
      <c r="W241">
        <f t="shared" si="114"/>
        <v>0</v>
      </c>
      <c r="X241">
        <f t="shared" si="115"/>
        <v>0</v>
      </c>
      <c r="Y241">
        <f t="shared" si="96"/>
        <v>0</v>
      </c>
      <c r="Z241">
        <f t="shared" si="118"/>
        <v>0</v>
      </c>
      <c r="AA241">
        <f t="shared" si="119"/>
        <v>0</v>
      </c>
    </row>
  </sheetData>
  <mergeCells count="8">
    <mergeCell ref="E9:E10"/>
    <mergeCell ref="F9:G9"/>
    <mergeCell ref="H9:H10"/>
    <mergeCell ref="I9:I10"/>
    <mergeCell ref="E19:E20"/>
    <mergeCell ref="F19:G19"/>
    <mergeCell ref="H19:H20"/>
    <mergeCell ref="I19:I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1"/>
  <sheetViews>
    <sheetView topLeftCell="A91" zoomScale="85" zoomScaleNormal="85" workbookViewId="0">
      <selection activeCell="J95" sqref="J95"/>
    </sheetView>
  </sheetViews>
  <sheetFormatPr defaultColWidth="11.42578125" defaultRowHeight="15" x14ac:dyDescent="0.25"/>
  <cols>
    <col min="2" max="2" width="11.42578125" style="30"/>
    <col min="3" max="3" width="17" style="30" bestFit="1" customWidth="1"/>
    <col min="4" max="4" width="14" style="30" bestFit="1" customWidth="1"/>
    <col min="5" max="5" width="12.28515625" style="30" bestFit="1" customWidth="1"/>
    <col min="6" max="6" width="15.7109375" style="30" bestFit="1" customWidth="1"/>
    <col min="7" max="7" width="13.85546875" style="30" bestFit="1" customWidth="1"/>
    <col min="8" max="8" width="11.28515625" style="30" bestFit="1" customWidth="1"/>
  </cols>
  <sheetData>
    <row r="2" spans="2:29" x14ac:dyDescent="0.25">
      <c r="G2" s="30" t="s">
        <v>284</v>
      </c>
      <c r="H2" s="30" t="s">
        <v>285</v>
      </c>
      <c r="I2" t="s">
        <v>287</v>
      </c>
      <c r="J2" t="s">
        <v>286</v>
      </c>
    </row>
    <row r="4" spans="2:29" ht="15.75" x14ac:dyDescent="0.25">
      <c r="B4" s="146" t="s">
        <v>231</v>
      </c>
      <c r="C4" s="146"/>
      <c r="D4" s="146"/>
      <c r="E4" s="146"/>
      <c r="F4" s="146"/>
      <c r="G4" s="146"/>
      <c r="H4" s="146"/>
    </row>
    <row r="5" spans="2:29" x14ac:dyDescent="0.25">
      <c r="B5" s="144" t="s">
        <v>191</v>
      </c>
      <c r="C5" s="143" t="s">
        <v>225</v>
      </c>
      <c r="D5" s="144"/>
      <c r="E5" s="144"/>
      <c r="F5" s="144" t="s">
        <v>226</v>
      </c>
      <c r="G5" s="144"/>
      <c r="H5" s="144"/>
      <c r="W5" s="144" t="s">
        <v>191</v>
      </c>
      <c r="X5" s="143" t="s">
        <v>225</v>
      </c>
      <c r="Y5" s="144"/>
      <c r="Z5" s="144"/>
      <c r="AA5" s="144" t="s">
        <v>226</v>
      </c>
      <c r="AB5" s="144"/>
      <c r="AC5" s="144"/>
    </row>
    <row r="6" spans="2:29" x14ac:dyDescent="0.25">
      <c r="B6" s="144"/>
      <c r="C6" s="70" t="s">
        <v>227</v>
      </c>
      <c r="D6" s="70" t="s">
        <v>228</v>
      </c>
      <c r="E6" s="71" t="s">
        <v>234</v>
      </c>
      <c r="F6" s="70" t="s">
        <v>227</v>
      </c>
      <c r="G6" s="70" t="s">
        <v>228</v>
      </c>
      <c r="H6" s="70" t="s">
        <v>234</v>
      </c>
      <c r="W6" s="144"/>
      <c r="X6" s="70" t="s">
        <v>227</v>
      </c>
      <c r="Y6" s="70" t="s">
        <v>228</v>
      </c>
      <c r="Z6" s="71" t="s">
        <v>234</v>
      </c>
      <c r="AA6" s="70" t="s">
        <v>227</v>
      </c>
      <c r="AB6" s="70" t="s">
        <v>228</v>
      </c>
      <c r="AC6" s="70" t="s">
        <v>234</v>
      </c>
    </row>
    <row r="7" spans="2:29" x14ac:dyDescent="0.25">
      <c r="B7" s="72">
        <v>0</v>
      </c>
      <c r="C7" s="73">
        <v>6416.3531249999996</v>
      </c>
      <c r="D7" s="74">
        <v>6416.3531249999996</v>
      </c>
      <c r="E7" s="73">
        <f>C7-D7</f>
        <v>0</v>
      </c>
      <c r="F7" s="74">
        <v>981</v>
      </c>
      <c r="G7" s="73">
        <v>981</v>
      </c>
      <c r="H7" s="74">
        <v>0</v>
      </c>
      <c r="W7" s="96">
        <v>0</v>
      </c>
      <c r="X7" s="73">
        <v>0</v>
      </c>
      <c r="Y7" s="74">
        <v>0</v>
      </c>
      <c r="Z7" s="73">
        <f>X7-Y7</f>
        <v>0</v>
      </c>
      <c r="AA7" s="74">
        <v>0</v>
      </c>
      <c r="AB7" s="73">
        <v>0</v>
      </c>
      <c r="AC7" s="74">
        <v>0</v>
      </c>
    </row>
    <row r="8" spans="2:29" x14ac:dyDescent="0.25">
      <c r="B8" s="72">
        <v>5</v>
      </c>
      <c r="C8" s="73">
        <v>3517.4981250000001</v>
      </c>
      <c r="D8" s="74">
        <v>3517.4981249999996</v>
      </c>
      <c r="E8" s="73">
        <f t="shared" ref="E8:E12" si="0">C8-D8</f>
        <v>0</v>
      </c>
      <c r="F8" s="74">
        <v>981</v>
      </c>
      <c r="G8" s="73">
        <v>981</v>
      </c>
      <c r="H8" s="74">
        <v>0</v>
      </c>
      <c r="W8" s="96">
        <v>5</v>
      </c>
      <c r="X8" s="73">
        <v>0</v>
      </c>
      <c r="Y8" s="74">
        <v>0</v>
      </c>
      <c r="Z8" s="73">
        <f t="shared" ref="Z8:Z12" si="1">X8-Y8</f>
        <v>0</v>
      </c>
      <c r="AA8" s="74">
        <v>0</v>
      </c>
      <c r="AB8" s="73">
        <v>0</v>
      </c>
      <c r="AC8" s="74">
        <v>0</v>
      </c>
    </row>
    <row r="9" spans="2:29" x14ac:dyDescent="0.25">
      <c r="B9" s="72">
        <v>10</v>
      </c>
      <c r="C9" s="73">
        <v>618.64312500000005</v>
      </c>
      <c r="D9" s="74">
        <v>618.6431249999996</v>
      </c>
      <c r="E9" s="73">
        <f t="shared" si="0"/>
        <v>0</v>
      </c>
      <c r="F9" s="74">
        <v>981</v>
      </c>
      <c r="G9" s="73">
        <v>981</v>
      </c>
      <c r="H9" s="74">
        <v>0</v>
      </c>
      <c r="W9" s="96">
        <v>10</v>
      </c>
      <c r="X9" s="73">
        <v>0</v>
      </c>
      <c r="Y9" s="74">
        <v>0</v>
      </c>
      <c r="Z9" s="73">
        <f t="shared" si="1"/>
        <v>0</v>
      </c>
      <c r="AA9" s="74">
        <v>0</v>
      </c>
      <c r="AB9" s="73">
        <v>0</v>
      </c>
      <c r="AC9" s="74">
        <v>0</v>
      </c>
    </row>
    <row r="10" spans="2:29" x14ac:dyDescent="0.25">
      <c r="B10" s="72">
        <v>15</v>
      </c>
      <c r="C10" s="73">
        <v>-6204.211875</v>
      </c>
      <c r="D10" s="74">
        <v>-6204.2118750000009</v>
      </c>
      <c r="E10" s="73">
        <f t="shared" si="0"/>
        <v>0</v>
      </c>
      <c r="F10" s="74">
        <v>-2943</v>
      </c>
      <c r="G10" s="73">
        <v>-2943</v>
      </c>
      <c r="H10" s="74">
        <v>0</v>
      </c>
      <c r="W10" s="96">
        <v>15</v>
      </c>
      <c r="X10" s="73">
        <v>0</v>
      </c>
      <c r="Y10" s="74">
        <v>0</v>
      </c>
      <c r="Z10" s="73">
        <f t="shared" si="1"/>
        <v>0</v>
      </c>
      <c r="AA10" s="74">
        <v>0</v>
      </c>
      <c r="AB10" s="73">
        <v>0</v>
      </c>
      <c r="AC10" s="74">
        <v>0</v>
      </c>
    </row>
    <row r="11" spans="2:29" x14ac:dyDescent="0.25">
      <c r="B11" s="72">
        <v>20</v>
      </c>
      <c r="C11" s="73">
        <v>2898.855</v>
      </c>
      <c r="D11" s="74">
        <v>2898.8550000000014</v>
      </c>
      <c r="E11" s="73">
        <f t="shared" si="0"/>
        <v>0</v>
      </c>
      <c r="F11" s="74">
        <v>0</v>
      </c>
      <c r="G11" s="73">
        <v>0</v>
      </c>
      <c r="H11" s="74">
        <v>0</v>
      </c>
      <c r="W11" s="96">
        <v>20</v>
      </c>
      <c r="X11" s="73">
        <v>0</v>
      </c>
      <c r="Y11" s="74">
        <v>0</v>
      </c>
      <c r="Z11" s="73">
        <f t="shared" si="1"/>
        <v>0</v>
      </c>
      <c r="AA11" s="74">
        <v>0</v>
      </c>
      <c r="AB11" s="73">
        <v>0</v>
      </c>
      <c r="AC11" s="74">
        <v>0</v>
      </c>
    </row>
    <row r="12" spans="2:29" x14ac:dyDescent="0.25">
      <c r="B12" s="72">
        <v>25</v>
      </c>
      <c r="C12" s="73">
        <v>0</v>
      </c>
      <c r="D12" s="74">
        <v>0</v>
      </c>
      <c r="E12" s="73">
        <f t="shared" si="0"/>
        <v>0</v>
      </c>
      <c r="F12" s="74">
        <v>0</v>
      </c>
      <c r="G12" s="73">
        <v>0</v>
      </c>
      <c r="H12" s="74">
        <v>0</v>
      </c>
      <c r="W12" s="96">
        <v>25</v>
      </c>
      <c r="X12" s="73">
        <v>0</v>
      </c>
      <c r="Y12" s="74">
        <v>0</v>
      </c>
      <c r="Z12" s="73">
        <f t="shared" si="1"/>
        <v>0</v>
      </c>
      <c r="AA12" s="74">
        <v>0</v>
      </c>
      <c r="AB12" s="73">
        <v>0</v>
      </c>
      <c r="AC12" s="74">
        <v>0</v>
      </c>
    </row>
    <row r="13" spans="2:29" x14ac:dyDescent="0.25">
      <c r="B13" s="75"/>
      <c r="C13" s="75"/>
      <c r="D13" s="75"/>
      <c r="E13" s="76"/>
      <c r="F13" s="75"/>
      <c r="G13" s="75"/>
      <c r="H13" s="75"/>
    </row>
    <row r="14" spans="2:29" x14ac:dyDescent="0.25">
      <c r="B14" s="75"/>
      <c r="C14" s="75"/>
      <c r="D14" s="75"/>
      <c r="E14" s="76"/>
      <c r="F14" s="75"/>
      <c r="G14" s="75"/>
      <c r="H14" s="75"/>
    </row>
    <row r="15" spans="2:29" ht="15.75" x14ac:dyDescent="0.25">
      <c r="B15" s="146" t="s">
        <v>232</v>
      </c>
      <c r="C15" s="146"/>
      <c r="D15" s="146"/>
      <c r="E15" s="146"/>
      <c r="F15" s="146"/>
      <c r="G15" s="146"/>
      <c r="H15" s="146"/>
    </row>
    <row r="16" spans="2:29" ht="15.75" x14ac:dyDescent="0.25">
      <c r="B16" s="147" t="s">
        <v>191</v>
      </c>
      <c r="C16" s="147" t="s">
        <v>225</v>
      </c>
      <c r="D16" s="147"/>
      <c r="E16" s="147"/>
      <c r="F16" s="147" t="s">
        <v>226</v>
      </c>
      <c r="G16" s="147"/>
      <c r="H16" s="147"/>
    </row>
    <row r="17" spans="2:8" ht="15.75" x14ac:dyDescent="0.25">
      <c r="B17" s="147"/>
      <c r="C17" s="77" t="s">
        <v>227</v>
      </c>
      <c r="D17" s="77" t="s">
        <v>228</v>
      </c>
      <c r="E17" s="78" t="s">
        <v>234</v>
      </c>
      <c r="F17" s="77" t="s">
        <v>227</v>
      </c>
      <c r="G17" s="77" t="s">
        <v>228</v>
      </c>
      <c r="H17" s="77" t="s">
        <v>234</v>
      </c>
    </row>
    <row r="18" spans="2:8" ht="15.75" x14ac:dyDescent="0.25">
      <c r="B18" s="79">
        <v>0</v>
      </c>
      <c r="C18" s="80">
        <v>0</v>
      </c>
      <c r="D18" s="81">
        <v>0</v>
      </c>
      <c r="E18" s="81">
        <f>C18-D18</f>
        <v>0</v>
      </c>
      <c r="F18" s="81">
        <v>0</v>
      </c>
      <c r="G18" s="81">
        <v>0</v>
      </c>
      <c r="H18" s="81">
        <f>F18-G18</f>
        <v>0</v>
      </c>
    </row>
    <row r="19" spans="2:8" ht="15.75" x14ac:dyDescent="0.25">
      <c r="B19" s="79">
        <v>5</v>
      </c>
      <c r="C19" s="81">
        <v>24834.628000000001</v>
      </c>
      <c r="D19" s="81">
        <v>24834.628124999999</v>
      </c>
      <c r="E19" s="81">
        <f t="shared" ref="E19:E23" si="2">C19-D19</f>
        <v>-1.249999986612238E-4</v>
      </c>
      <c r="F19" s="81">
        <v>4905</v>
      </c>
      <c r="G19" s="81">
        <v>4905</v>
      </c>
      <c r="H19" s="81">
        <f t="shared" ref="H19:H23" si="3">F19-G19</f>
        <v>0</v>
      </c>
    </row>
    <row r="20" spans="2:8" ht="15.75" x14ac:dyDescent="0.25">
      <c r="B20" s="79">
        <v>10</v>
      </c>
      <c r="C20" s="81">
        <v>35174.981</v>
      </c>
      <c r="D20" s="81">
        <v>35174.981249999997</v>
      </c>
      <c r="E20" s="81">
        <f t="shared" si="2"/>
        <v>-2.499999973224476E-4</v>
      </c>
      <c r="F20" s="81">
        <v>9810</v>
      </c>
      <c r="G20" s="81">
        <v>9810</v>
      </c>
      <c r="H20" s="81">
        <f t="shared" si="3"/>
        <v>0</v>
      </c>
    </row>
    <row r="21" spans="2:8" ht="15.75" x14ac:dyDescent="0.25">
      <c r="B21" s="79">
        <v>15</v>
      </c>
      <c r="C21" s="81">
        <v>31021.059000000001</v>
      </c>
      <c r="D21" s="81">
        <v>31021.059374999997</v>
      </c>
      <c r="E21" s="81">
        <f t="shared" si="2"/>
        <v>-3.749999959836714E-4</v>
      </c>
      <c r="F21" s="80">
        <v>14715</v>
      </c>
      <c r="G21" s="81">
        <v>14715</v>
      </c>
      <c r="H21" s="81">
        <f t="shared" si="3"/>
        <v>0</v>
      </c>
    </row>
    <row r="22" spans="2:8" ht="15.75" x14ac:dyDescent="0.25">
      <c r="B22" s="79">
        <v>20</v>
      </c>
      <c r="C22" s="81">
        <v>-7247.1379999999999</v>
      </c>
      <c r="D22" s="81">
        <v>-7247.1374999999971</v>
      </c>
      <c r="E22" s="81">
        <f t="shared" si="2"/>
        <v>-5.0000000283034751E-4</v>
      </c>
      <c r="F22" s="81">
        <v>0</v>
      </c>
      <c r="G22" s="81">
        <v>0</v>
      </c>
      <c r="H22" s="81">
        <f t="shared" si="3"/>
        <v>0</v>
      </c>
    </row>
    <row r="23" spans="2:8" ht="15.75" x14ac:dyDescent="0.25">
      <c r="B23" s="79">
        <v>25</v>
      </c>
      <c r="C23" s="81">
        <v>0</v>
      </c>
      <c r="D23" s="81">
        <v>0</v>
      </c>
      <c r="E23" s="81">
        <f t="shared" si="2"/>
        <v>0</v>
      </c>
      <c r="F23" s="81">
        <v>0</v>
      </c>
      <c r="G23" s="81">
        <v>0</v>
      </c>
      <c r="H23" s="81">
        <f t="shared" si="3"/>
        <v>0</v>
      </c>
    </row>
    <row r="24" spans="2:8" x14ac:dyDescent="0.25">
      <c r="B24" s="6"/>
      <c r="C24" s="6"/>
      <c r="D24" s="6"/>
      <c r="E24" s="82"/>
      <c r="F24" s="6"/>
      <c r="G24" s="6"/>
      <c r="H24" s="6"/>
    </row>
    <row r="25" spans="2:8" ht="18.75" x14ac:dyDescent="0.25">
      <c r="B25" s="146" t="s">
        <v>233</v>
      </c>
      <c r="C25" s="146"/>
      <c r="D25" s="146"/>
      <c r="E25" s="146"/>
      <c r="F25" s="146"/>
      <c r="G25" s="146"/>
      <c r="H25" s="146"/>
    </row>
    <row r="26" spans="2:8" ht="15.75" x14ac:dyDescent="0.25">
      <c r="B26" s="148" t="s">
        <v>191</v>
      </c>
      <c r="C26" s="148" t="s">
        <v>225</v>
      </c>
      <c r="D26" s="148"/>
      <c r="E26" s="148"/>
      <c r="F26" s="148" t="s">
        <v>226</v>
      </c>
      <c r="G26" s="148"/>
      <c r="H26" s="148"/>
    </row>
    <row r="27" spans="2:8" ht="15.75" x14ac:dyDescent="0.25">
      <c r="B27" s="148"/>
      <c r="C27" s="83" t="s">
        <v>227</v>
      </c>
      <c r="D27" s="83" t="s">
        <v>228</v>
      </c>
      <c r="E27" s="83" t="s">
        <v>234</v>
      </c>
      <c r="F27" s="83" t="s">
        <v>227</v>
      </c>
      <c r="G27" s="83" t="s">
        <v>228</v>
      </c>
      <c r="H27" s="83" t="s">
        <v>234</v>
      </c>
    </row>
    <row r="28" spans="2:8" x14ac:dyDescent="0.25">
      <c r="B28" s="84">
        <v>0</v>
      </c>
      <c r="C28" s="85">
        <v>0</v>
      </c>
      <c r="D28" s="86">
        <v>0</v>
      </c>
      <c r="E28" s="86">
        <f>ABS(C28-D28)</f>
        <v>0</v>
      </c>
      <c r="F28" s="85">
        <v>0</v>
      </c>
      <c r="G28" s="86">
        <v>0</v>
      </c>
      <c r="H28" s="86">
        <f>ABS(F28-G28)</f>
        <v>0</v>
      </c>
    </row>
    <row r="29" spans="2:8" x14ac:dyDescent="0.25">
      <c r="B29" s="84">
        <v>5</v>
      </c>
      <c r="C29" s="85">
        <v>36636964.568000004</v>
      </c>
      <c r="D29" s="86">
        <v>36636964.567966275</v>
      </c>
      <c r="E29" s="86">
        <f t="shared" ref="E29:E33" si="4">ABS(C29-D29)</f>
        <v>3.372877836227417E-5</v>
      </c>
      <c r="F29" s="85">
        <v>7236037.9349999996</v>
      </c>
      <c r="G29" s="86">
        <v>7236037.9346680716</v>
      </c>
      <c r="H29" s="86">
        <f t="shared" ref="H29:H33" si="5">ABS(F29-G29)</f>
        <v>3.3192802220582962E-4</v>
      </c>
    </row>
    <row r="30" spans="2:8" x14ac:dyDescent="0.25">
      <c r="B30" s="84">
        <v>10</v>
      </c>
      <c r="C30" s="85">
        <v>51891437.038999997</v>
      </c>
      <c r="D30" s="86">
        <v>51891437.038988397</v>
      </c>
      <c r="E30" s="86">
        <f t="shared" si="4"/>
        <v>1.16005539894104E-5</v>
      </c>
      <c r="F30" s="85">
        <v>14472075.869000001</v>
      </c>
      <c r="G30" s="86">
        <v>14472075.869336143</v>
      </c>
      <c r="H30" s="86">
        <f t="shared" si="5"/>
        <v>3.3614225685596466E-4</v>
      </c>
    </row>
    <row r="31" spans="2:8" x14ac:dyDescent="0.25">
      <c r="B31" s="84">
        <v>15</v>
      </c>
      <c r="C31" s="85">
        <v>45763417.413000003</v>
      </c>
      <c r="D31" s="86">
        <v>45763417.413066387</v>
      </c>
      <c r="E31" s="86">
        <f t="shared" si="4"/>
        <v>6.6384673118591309E-5</v>
      </c>
      <c r="F31" s="85">
        <v>21708113.804000001</v>
      </c>
      <c r="G31" s="86">
        <v>21708113.804004215</v>
      </c>
      <c r="H31" s="86">
        <f t="shared" si="5"/>
        <v>4.2133033275604248E-6</v>
      </c>
    </row>
    <row r="32" spans="2:8" x14ac:dyDescent="0.25">
      <c r="B32" s="84">
        <v>20</v>
      </c>
      <c r="C32" s="85">
        <v>-10691246.048</v>
      </c>
      <c r="D32" s="86">
        <v>-10691246.048472071</v>
      </c>
      <c r="E32" s="86">
        <f t="shared" si="4"/>
        <v>4.7207064926624298E-4</v>
      </c>
      <c r="F32" s="85">
        <v>0</v>
      </c>
      <c r="G32" s="86">
        <v>0</v>
      </c>
      <c r="H32" s="86">
        <f t="shared" si="5"/>
        <v>0</v>
      </c>
    </row>
    <row r="33" spans="2:11" x14ac:dyDescent="0.25">
      <c r="B33" s="84">
        <v>25</v>
      </c>
      <c r="C33" s="85">
        <v>0</v>
      </c>
      <c r="D33" s="86">
        <v>0</v>
      </c>
      <c r="E33" s="86">
        <f t="shared" si="4"/>
        <v>0</v>
      </c>
      <c r="F33" s="85">
        <v>0</v>
      </c>
      <c r="G33" s="86">
        <v>0</v>
      </c>
      <c r="H33" s="86">
        <f t="shared" si="5"/>
        <v>0</v>
      </c>
    </row>
    <row r="34" spans="2:11" x14ac:dyDescent="0.25">
      <c r="B34" s="6"/>
      <c r="C34" s="6"/>
      <c r="E34" s="82"/>
      <c r="F34" s="6"/>
      <c r="G34" s="6"/>
      <c r="H34" s="6"/>
    </row>
    <row r="35" spans="2:11" x14ac:dyDescent="0.25">
      <c r="B35" s="6"/>
      <c r="C35" s="6"/>
      <c r="D35" s="6"/>
      <c r="E35" s="82"/>
      <c r="F35" s="6"/>
      <c r="G35" s="6"/>
      <c r="H35" s="6"/>
    </row>
    <row r="36" spans="2:11" ht="15.75" x14ac:dyDescent="0.25">
      <c r="B36" s="146" t="s">
        <v>235</v>
      </c>
      <c r="C36" s="146"/>
      <c r="D36" s="146"/>
      <c r="E36" s="146"/>
      <c r="F36" s="146"/>
      <c r="G36" s="146"/>
      <c r="H36" s="146"/>
    </row>
    <row r="37" spans="2:11" ht="15.75" x14ac:dyDescent="0.25">
      <c r="B37" s="147" t="s">
        <v>191</v>
      </c>
      <c r="C37" s="147" t="s">
        <v>225</v>
      </c>
      <c r="D37" s="147"/>
      <c r="E37" s="147"/>
      <c r="F37" s="147" t="s">
        <v>226</v>
      </c>
      <c r="G37" s="147"/>
      <c r="H37" s="147"/>
    </row>
    <row r="38" spans="2:11" ht="15.75" x14ac:dyDescent="0.25">
      <c r="B38" s="147"/>
      <c r="C38" s="77" t="s">
        <v>227</v>
      </c>
      <c r="D38" s="77" t="s">
        <v>228</v>
      </c>
      <c r="E38" s="77" t="s">
        <v>229</v>
      </c>
      <c r="F38" s="77" t="s">
        <v>227</v>
      </c>
      <c r="G38" s="77" t="s">
        <v>228</v>
      </c>
      <c r="H38" s="77" t="s">
        <v>230</v>
      </c>
    </row>
    <row r="39" spans="2:11" x14ac:dyDescent="0.25">
      <c r="B39" s="72">
        <v>0</v>
      </c>
      <c r="C39" s="74">
        <v>3088954.5460000001</v>
      </c>
      <c r="D39" s="74">
        <v>3088954.5462328764</v>
      </c>
      <c r="E39" s="74">
        <f>ABS(C39-D39)</f>
        <v>2.3287627846002579E-4</v>
      </c>
      <c r="F39" s="74">
        <v>472272.076</v>
      </c>
      <c r="G39" s="74">
        <v>472272.0758693362</v>
      </c>
      <c r="H39" s="74">
        <f>F39-G39</f>
        <v>1.3066380051895976E-4</v>
      </c>
    </row>
    <row r="40" spans="2:11" x14ac:dyDescent="0.25">
      <c r="B40" s="72">
        <v>5</v>
      </c>
      <c r="C40" s="74">
        <v>1693390.5619999999</v>
      </c>
      <c r="D40" s="74">
        <v>1693390.5620389883</v>
      </c>
      <c r="E40" s="74">
        <f t="shared" ref="E40:E44" si="6">ABS(C40-D40)</f>
        <v>3.8988422602415085E-5</v>
      </c>
      <c r="F40" s="74">
        <v>472272.076</v>
      </c>
      <c r="G40" s="74">
        <v>472272.0758693362</v>
      </c>
      <c r="H40" s="74">
        <f t="shared" ref="H40:H44" si="7">F40-G40</f>
        <v>1.3066380051895976E-4</v>
      </c>
    </row>
    <row r="41" spans="2:11" x14ac:dyDescent="0.25">
      <c r="B41" s="72">
        <v>10</v>
      </c>
      <c r="C41" s="74">
        <v>297826.57799999998</v>
      </c>
      <c r="D41" s="74">
        <v>297826.57784509991</v>
      </c>
      <c r="E41" s="74">
        <f t="shared" si="6"/>
        <v>1.5490007353946567E-4</v>
      </c>
      <c r="F41" s="74">
        <v>472272.076</v>
      </c>
      <c r="G41" s="74">
        <v>472272.0758693362</v>
      </c>
      <c r="H41" s="74">
        <f t="shared" si="7"/>
        <v>1.3066380051895976E-4</v>
      </c>
    </row>
    <row r="42" spans="2:11" x14ac:dyDescent="0.25">
      <c r="B42" s="72">
        <v>15</v>
      </c>
      <c r="C42" s="74">
        <v>-2986825.71</v>
      </c>
      <c r="D42" s="74">
        <v>-2986825.7098261332</v>
      </c>
      <c r="E42" s="74">
        <f t="shared" si="6"/>
        <v>1.7386674880981445E-4</v>
      </c>
      <c r="F42" s="74">
        <v>-1416816.2279999999</v>
      </c>
      <c r="G42" s="74">
        <v>-1416816.2276080083</v>
      </c>
      <c r="H42" s="74">
        <f t="shared" si="7"/>
        <v>-3.9199157617986202E-4</v>
      </c>
    </row>
    <row r="43" spans="2:11" x14ac:dyDescent="0.25">
      <c r="B43" s="72">
        <v>20</v>
      </c>
      <c r="C43" s="74">
        <v>1395563.9839999999</v>
      </c>
      <c r="D43" s="74">
        <v>1395563.984193889</v>
      </c>
      <c r="E43" s="74">
        <f t="shared" si="6"/>
        <v>1.9388902001082897E-4</v>
      </c>
      <c r="F43" s="74">
        <v>0</v>
      </c>
      <c r="G43" s="74">
        <v>0</v>
      </c>
      <c r="H43" s="74">
        <f t="shared" si="7"/>
        <v>0</v>
      </c>
    </row>
    <row r="44" spans="2:11" x14ac:dyDescent="0.25">
      <c r="B44" s="72">
        <v>25</v>
      </c>
      <c r="C44" s="74">
        <v>0</v>
      </c>
      <c r="D44" s="74">
        <v>0</v>
      </c>
      <c r="E44" s="74">
        <f t="shared" si="6"/>
        <v>0</v>
      </c>
      <c r="F44" s="74">
        <v>0</v>
      </c>
      <c r="G44" s="74">
        <v>0</v>
      </c>
      <c r="H44" s="74">
        <f t="shared" si="7"/>
        <v>0</v>
      </c>
    </row>
    <row r="45" spans="2:11" x14ac:dyDescent="0.25">
      <c r="B45" s="6"/>
      <c r="C45" s="6"/>
      <c r="D45" s="6"/>
      <c r="E45" s="82"/>
      <c r="F45" s="6"/>
      <c r="G45" s="6"/>
      <c r="H45" s="6"/>
    </row>
    <row r="46" spans="2:11" ht="18.75" x14ac:dyDescent="0.25">
      <c r="B46" s="138" t="s">
        <v>236</v>
      </c>
      <c r="C46" s="138"/>
      <c r="D46" s="138"/>
      <c r="E46" s="138"/>
      <c r="F46" s="138"/>
      <c r="G46" s="138"/>
      <c r="H46" s="138"/>
      <c r="I46" s="138"/>
      <c r="J46" s="138"/>
      <c r="K46" s="138"/>
    </row>
    <row r="47" spans="2:11" ht="15.75" x14ac:dyDescent="0.25">
      <c r="B47" s="147" t="s">
        <v>191</v>
      </c>
      <c r="C47" s="147" t="s">
        <v>225</v>
      </c>
      <c r="D47" s="147"/>
      <c r="E47" s="147"/>
      <c r="F47" s="147" t="s">
        <v>226</v>
      </c>
      <c r="G47" s="147"/>
      <c r="H47" s="147"/>
    </row>
    <row r="48" spans="2:11" ht="15.75" x14ac:dyDescent="0.25">
      <c r="B48" s="147"/>
      <c r="C48" s="77" t="s">
        <v>227</v>
      </c>
      <c r="D48" s="77" t="s">
        <v>228</v>
      </c>
      <c r="E48" s="77" t="s">
        <v>229</v>
      </c>
      <c r="F48" s="77" t="s">
        <v>227</v>
      </c>
      <c r="G48" s="77" t="s">
        <v>228</v>
      </c>
      <c r="H48" s="77" t="s">
        <v>230</v>
      </c>
    </row>
    <row r="49" spans="2:11" ht="15.75" x14ac:dyDescent="0.25">
      <c r="B49" s="79">
        <v>0</v>
      </c>
      <c r="C49" s="81">
        <v>3187761.4539999999</v>
      </c>
      <c r="D49" s="81">
        <v>3187761.4541832674</v>
      </c>
      <c r="E49" s="74">
        <v>0</v>
      </c>
      <c r="F49" s="81">
        <v>781673.30700000003</v>
      </c>
      <c r="G49" s="81">
        <v>781673.30677290831</v>
      </c>
      <c r="H49" s="81">
        <v>0</v>
      </c>
    </row>
    <row r="50" spans="2:11" ht="15.75" x14ac:dyDescent="0.25">
      <c r="B50" s="79">
        <v>5</v>
      </c>
      <c r="C50" s="81">
        <v>39824726.022</v>
      </c>
      <c r="D50" s="81">
        <v>39824726.02214954</v>
      </c>
      <c r="E50" s="74">
        <f>ABS(C50-D50)</f>
        <v>1.4954060316085815E-4</v>
      </c>
      <c r="F50" s="81">
        <v>8017711.2410000004</v>
      </c>
      <c r="G50" s="81">
        <v>8017711.2414409798</v>
      </c>
      <c r="H50" s="81">
        <v>0</v>
      </c>
    </row>
    <row r="51" spans="2:11" ht="15.75" x14ac:dyDescent="0.25">
      <c r="B51" s="79">
        <v>10</v>
      </c>
      <c r="C51" s="81">
        <v>55079198.493000001</v>
      </c>
      <c r="D51" s="81">
        <v>55079198.493171662</v>
      </c>
      <c r="E51" s="74">
        <f t="shared" ref="E51:E54" si="8">ABS(C51-D51)</f>
        <v>1.71661376953125E-4</v>
      </c>
      <c r="F51" s="81">
        <v>15253749.176000001</v>
      </c>
      <c r="G51" s="81">
        <v>15253749.176109051</v>
      </c>
      <c r="H51" s="81">
        <v>0</v>
      </c>
    </row>
    <row r="52" spans="2:11" ht="15.75" x14ac:dyDescent="0.25">
      <c r="B52" s="79">
        <v>15</v>
      </c>
      <c r="C52" s="81">
        <v>48951178.866999999</v>
      </c>
      <c r="D52" s="81">
        <v>48951178.867249653</v>
      </c>
      <c r="E52" s="74">
        <f t="shared" si="8"/>
        <v>2.4965405464172363E-4</v>
      </c>
      <c r="F52" s="81">
        <v>22489787.111000001</v>
      </c>
      <c r="G52" s="81">
        <v>22489787.110777125</v>
      </c>
      <c r="H52" s="81">
        <v>0</v>
      </c>
    </row>
    <row r="53" spans="2:11" ht="15.75" x14ac:dyDescent="0.25">
      <c r="B53" s="79">
        <v>20</v>
      </c>
      <c r="C53" s="81">
        <v>10691246.048</v>
      </c>
      <c r="D53" s="81">
        <v>10691246.048472071</v>
      </c>
      <c r="E53" s="74">
        <f t="shared" si="8"/>
        <v>4.7207064926624298E-4</v>
      </c>
      <c r="F53" s="81">
        <v>0</v>
      </c>
      <c r="G53" s="81">
        <v>0</v>
      </c>
      <c r="H53" s="81">
        <v>0</v>
      </c>
    </row>
    <row r="54" spans="2:11" ht="15.75" x14ac:dyDescent="0.25">
      <c r="B54" s="79">
        <v>25</v>
      </c>
      <c r="C54" s="81">
        <v>0</v>
      </c>
      <c r="D54" s="81">
        <v>0</v>
      </c>
      <c r="E54" s="74">
        <f t="shared" si="8"/>
        <v>0</v>
      </c>
      <c r="F54" s="81">
        <v>0</v>
      </c>
      <c r="G54" s="81">
        <v>0</v>
      </c>
      <c r="H54" s="81">
        <v>0</v>
      </c>
    </row>
    <row r="55" spans="2:11" x14ac:dyDescent="0.25">
      <c r="B55" s="6"/>
      <c r="C55" s="6"/>
      <c r="D55" s="6"/>
      <c r="E55" s="82"/>
      <c r="F55" s="6"/>
      <c r="G55" s="6"/>
      <c r="H55" s="6"/>
    </row>
    <row r="56" spans="2:11" ht="18.75" x14ac:dyDescent="0.25">
      <c r="B56" s="136" t="s">
        <v>237</v>
      </c>
      <c r="C56" s="136"/>
      <c r="D56" s="136"/>
      <c r="E56" s="136"/>
      <c r="F56" s="136"/>
      <c r="G56" s="136"/>
      <c r="H56" s="136"/>
      <c r="I56" s="136"/>
      <c r="J56" s="136"/>
      <c r="K56" s="136"/>
    </row>
    <row r="57" spans="2:11" ht="15.75" x14ac:dyDescent="0.25">
      <c r="B57" s="147" t="s">
        <v>191</v>
      </c>
      <c r="C57" s="147" t="s">
        <v>225</v>
      </c>
      <c r="D57" s="147"/>
      <c r="E57" s="147"/>
      <c r="F57" s="147" t="s">
        <v>226</v>
      </c>
      <c r="G57" s="147"/>
      <c r="H57" s="147"/>
    </row>
    <row r="58" spans="2:11" ht="15.75" x14ac:dyDescent="0.25">
      <c r="B58" s="147"/>
      <c r="C58" s="77" t="s">
        <v>227</v>
      </c>
      <c r="D58" s="77" t="s">
        <v>228</v>
      </c>
      <c r="E58" s="77" t="s">
        <v>229</v>
      </c>
      <c r="F58" s="77" t="s">
        <v>227</v>
      </c>
      <c r="G58" s="77" t="s">
        <v>228</v>
      </c>
      <c r="H58" s="77" t="s">
        <v>230</v>
      </c>
    </row>
    <row r="59" spans="2:11" ht="15.75" x14ac:dyDescent="0.25">
      <c r="B59" s="79">
        <v>0</v>
      </c>
      <c r="C59" s="81">
        <v>5069811.676</v>
      </c>
      <c r="D59" s="81">
        <v>5069811.6759004425</v>
      </c>
      <c r="E59" s="74">
        <f>C59-D59</f>
        <v>9.9557451903820038E-5</v>
      </c>
      <c r="F59" s="81">
        <v>1003857.21</v>
      </c>
      <c r="G59" s="81">
        <v>1003857.2103633434</v>
      </c>
      <c r="H59" s="81">
        <v>0</v>
      </c>
    </row>
    <row r="60" spans="2:11" ht="15.75" x14ac:dyDescent="0.25">
      <c r="B60" s="79">
        <v>5</v>
      </c>
      <c r="C60" s="81">
        <v>3919397.3080000002</v>
      </c>
      <c r="D60" s="81">
        <v>3919397.307939183</v>
      </c>
      <c r="E60" s="74">
        <v>0</v>
      </c>
      <c r="F60" s="81">
        <v>1003857.21</v>
      </c>
      <c r="G60" s="81">
        <v>1003857.2103633434</v>
      </c>
      <c r="H60" s="81">
        <v>0</v>
      </c>
    </row>
    <row r="61" spans="2:11" ht="15.75" x14ac:dyDescent="0.25">
      <c r="B61" s="79">
        <v>10</v>
      </c>
      <c r="C61" s="81">
        <v>3215348.1</v>
      </c>
      <c r="D61" s="81">
        <v>3215348.1003881423</v>
      </c>
      <c r="E61" s="74">
        <v>0</v>
      </c>
      <c r="F61" s="80">
        <v>1003857.21</v>
      </c>
      <c r="G61" s="81">
        <v>1003857.2103633434</v>
      </c>
      <c r="H61" s="81">
        <v>0</v>
      </c>
    </row>
    <row r="62" spans="2:11" ht="15.75" x14ac:dyDescent="0.25">
      <c r="B62" s="79">
        <v>15</v>
      </c>
      <c r="C62" s="81">
        <v>4979376.79</v>
      </c>
      <c r="D62" s="81">
        <v>4979376.7901631203</v>
      </c>
      <c r="E62" s="74">
        <v>0</v>
      </c>
      <c r="F62" s="81">
        <v>1860571.838</v>
      </c>
      <c r="G62" s="81">
        <v>1860571.838</v>
      </c>
      <c r="H62" s="81">
        <v>0</v>
      </c>
    </row>
    <row r="63" spans="2:11" ht="15.75" x14ac:dyDescent="0.25">
      <c r="B63" s="79">
        <v>20</v>
      </c>
      <c r="C63" s="81">
        <v>1395563.9839999999</v>
      </c>
      <c r="D63" s="81">
        <v>1395563.984193889</v>
      </c>
      <c r="E63" s="74">
        <v>0</v>
      </c>
      <c r="F63" s="81">
        <v>0</v>
      </c>
      <c r="G63" s="81">
        <v>0</v>
      </c>
      <c r="H63" s="81">
        <v>0</v>
      </c>
    </row>
    <row r="64" spans="2:11" ht="15.75" x14ac:dyDescent="0.25">
      <c r="B64" s="79">
        <v>25</v>
      </c>
      <c r="C64" s="81">
        <v>0</v>
      </c>
      <c r="D64" s="81">
        <v>0</v>
      </c>
      <c r="E64" s="74">
        <v>0</v>
      </c>
      <c r="F64" s="81">
        <v>0</v>
      </c>
      <c r="G64" s="81">
        <v>0</v>
      </c>
      <c r="H64" s="81">
        <v>0</v>
      </c>
    </row>
    <row r="66" spans="2:8" ht="15.75" x14ac:dyDescent="0.25">
      <c r="B66" s="87" t="s">
        <v>262</v>
      </c>
    </row>
    <row r="67" spans="2:8" ht="15.75" x14ac:dyDescent="0.25">
      <c r="B67" s="147" t="s">
        <v>191</v>
      </c>
      <c r="C67" s="147" t="s">
        <v>225</v>
      </c>
      <c r="D67" s="147"/>
      <c r="E67" s="147"/>
      <c r="F67" s="147" t="s">
        <v>226</v>
      </c>
      <c r="G67" s="147"/>
      <c r="H67" s="147"/>
    </row>
    <row r="68" spans="2:8" ht="15.75" x14ac:dyDescent="0.25">
      <c r="B68" s="147"/>
      <c r="C68" s="77" t="s">
        <v>227</v>
      </c>
      <c r="D68" s="77" t="s">
        <v>228</v>
      </c>
      <c r="E68" s="77" t="s">
        <v>234</v>
      </c>
      <c r="F68" s="77" t="s">
        <v>227</v>
      </c>
      <c r="G68" s="77" t="s">
        <v>228</v>
      </c>
      <c r="H68" s="77" t="s">
        <v>234</v>
      </c>
    </row>
    <row r="69" spans="2:8" ht="15.75" x14ac:dyDescent="0.25">
      <c r="B69" s="79">
        <v>0</v>
      </c>
      <c r="C69" s="81">
        <v>24003.84375</v>
      </c>
      <c r="D69" s="81">
        <v>24003.843750000004</v>
      </c>
      <c r="E69" s="81">
        <v>0</v>
      </c>
      <c r="F69" s="81">
        <v>5886</v>
      </c>
      <c r="G69" s="81">
        <v>5886</v>
      </c>
      <c r="H69" s="81">
        <v>0</v>
      </c>
    </row>
    <row r="70" spans="2:8" ht="15.75" x14ac:dyDescent="0.25">
      <c r="B70" s="79">
        <v>5</v>
      </c>
      <c r="C70" s="81">
        <v>24003.84375</v>
      </c>
      <c r="D70" s="81">
        <v>24003.843750000004</v>
      </c>
      <c r="E70" s="81">
        <v>0</v>
      </c>
      <c r="F70" s="81">
        <v>5886</v>
      </c>
      <c r="G70" s="81">
        <v>5886</v>
      </c>
      <c r="H70" s="81">
        <v>0</v>
      </c>
    </row>
    <row r="71" spans="2:8" ht="15.75" x14ac:dyDescent="0.25">
      <c r="B71" s="79">
        <v>10</v>
      </c>
      <c r="C71" s="81">
        <v>24003.84375</v>
      </c>
      <c r="D71" s="81">
        <v>24003.843750000004</v>
      </c>
      <c r="E71" s="81">
        <v>0</v>
      </c>
      <c r="F71" s="81">
        <v>5886</v>
      </c>
      <c r="G71" s="81">
        <v>5886</v>
      </c>
      <c r="H71" s="81">
        <v>0</v>
      </c>
    </row>
    <row r="72" spans="2:8" ht="15.75" x14ac:dyDescent="0.25">
      <c r="B72" s="79">
        <v>15</v>
      </c>
      <c r="C72" s="81">
        <v>24003.84375</v>
      </c>
      <c r="D72" s="81">
        <v>24003.843750000004</v>
      </c>
      <c r="E72" s="81">
        <v>0</v>
      </c>
      <c r="F72" s="81">
        <v>5886</v>
      </c>
      <c r="G72" s="81">
        <v>5886</v>
      </c>
      <c r="H72" s="81">
        <v>0</v>
      </c>
    </row>
    <row r="73" spans="2:8" ht="15.75" x14ac:dyDescent="0.25">
      <c r="B73" s="79">
        <v>20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</row>
    <row r="74" spans="2:8" ht="15.75" x14ac:dyDescent="0.25">
      <c r="B74" s="79">
        <v>25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</row>
    <row r="75" spans="2:8" ht="15.75" x14ac:dyDescent="0.25">
      <c r="B75" s="88"/>
    </row>
    <row r="77" spans="2:8" ht="15.75" x14ac:dyDescent="0.25">
      <c r="B77" s="87" t="s">
        <v>263</v>
      </c>
    </row>
    <row r="78" spans="2:8" ht="15.75" x14ac:dyDescent="0.25">
      <c r="B78" s="147" t="s">
        <v>191</v>
      </c>
      <c r="C78" s="147" t="s">
        <v>225</v>
      </c>
      <c r="D78" s="147"/>
      <c r="E78" s="147"/>
      <c r="F78" s="147" t="s">
        <v>226</v>
      </c>
      <c r="G78" s="147"/>
      <c r="H78" s="147"/>
    </row>
    <row r="79" spans="2:8" ht="15.75" x14ac:dyDescent="0.25">
      <c r="B79" s="147"/>
      <c r="C79" s="77" t="s">
        <v>227</v>
      </c>
      <c r="D79" s="77" t="s">
        <v>228</v>
      </c>
      <c r="E79" s="77" t="s">
        <v>234</v>
      </c>
      <c r="F79" s="77" t="s">
        <v>227</v>
      </c>
      <c r="G79" s="77" t="s">
        <v>228</v>
      </c>
      <c r="H79" s="77" t="s">
        <v>234</v>
      </c>
    </row>
    <row r="80" spans="2:8" ht="15.75" x14ac:dyDescent="0.25">
      <c r="B80" s="79">
        <v>0</v>
      </c>
      <c r="C80" s="81">
        <v>3187761.4539999999</v>
      </c>
      <c r="D80" s="81">
        <v>3187761.4541832674</v>
      </c>
      <c r="E80" s="81">
        <v>0</v>
      </c>
      <c r="F80" s="81">
        <v>781673.30700000003</v>
      </c>
      <c r="G80" s="81">
        <v>781673.30677290831</v>
      </c>
      <c r="H80" s="81">
        <v>0</v>
      </c>
    </row>
    <row r="81" spans="2:20" ht="15.75" x14ac:dyDescent="0.25">
      <c r="B81" s="79">
        <v>5</v>
      </c>
      <c r="C81" s="81">
        <v>3187761.4539999999</v>
      </c>
      <c r="D81" s="81">
        <v>3187761.4541832674</v>
      </c>
      <c r="E81" s="81">
        <v>0</v>
      </c>
      <c r="F81" s="81">
        <v>781673.30700000003</v>
      </c>
      <c r="G81" s="81">
        <v>781673.30677290831</v>
      </c>
      <c r="H81" s="81">
        <v>0</v>
      </c>
    </row>
    <row r="82" spans="2:20" ht="15.75" x14ac:dyDescent="0.25">
      <c r="B82" s="79">
        <v>10</v>
      </c>
      <c r="C82" s="81">
        <v>3187761.4539999999</v>
      </c>
      <c r="D82" s="81">
        <v>3187761.4541832674</v>
      </c>
      <c r="E82" s="81">
        <v>0</v>
      </c>
      <c r="F82" s="81">
        <v>781673.30700000003</v>
      </c>
      <c r="G82" s="81">
        <v>781673.30677290831</v>
      </c>
      <c r="H82" s="81">
        <v>0</v>
      </c>
    </row>
    <row r="83" spans="2:20" ht="15.75" x14ac:dyDescent="0.25">
      <c r="B83" s="79">
        <v>15</v>
      </c>
      <c r="C83" s="81">
        <v>3187761.4539999999</v>
      </c>
      <c r="D83" s="81">
        <v>3187761.4541832674</v>
      </c>
      <c r="E83" s="81">
        <v>0</v>
      </c>
      <c r="F83" s="81">
        <v>781673.30700000003</v>
      </c>
      <c r="G83" s="81">
        <v>781673.30677290831</v>
      </c>
      <c r="H83" s="81">
        <v>0</v>
      </c>
    </row>
    <row r="84" spans="2:20" ht="15.75" x14ac:dyDescent="0.25">
      <c r="B84" s="79">
        <v>20</v>
      </c>
      <c r="C84" s="81">
        <v>0</v>
      </c>
      <c r="D84" s="81">
        <v>0</v>
      </c>
      <c r="E84" s="81">
        <v>0</v>
      </c>
      <c r="F84" s="81">
        <v>0</v>
      </c>
      <c r="G84" s="81">
        <v>0</v>
      </c>
      <c r="H84" s="81">
        <v>0</v>
      </c>
    </row>
    <row r="85" spans="2:20" ht="15.75" x14ac:dyDescent="0.25">
      <c r="B85" s="79">
        <v>25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</row>
    <row r="92" spans="2:20" ht="15.75" x14ac:dyDescent="0.25">
      <c r="O92" s="145" t="s">
        <v>225</v>
      </c>
      <c r="P92" s="145"/>
      <c r="Q92" s="145"/>
      <c r="R92" s="145" t="s">
        <v>226</v>
      </c>
      <c r="S92" s="145"/>
      <c r="T92" s="145"/>
    </row>
    <row r="93" spans="2:20" ht="15.75" thickBot="1" x14ac:dyDescent="0.3">
      <c r="O93" s="97" t="s">
        <v>227</v>
      </c>
      <c r="P93" s="97" t="s">
        <v>228</v>
      </c>
      <c r="Q93" s="97" t="s">
        <v>234</v>
      </c>
      <c r="R93" s="97" t="s">
        <v>227</v>
      </c>
      <c r="S93" s="97" t="s">
        <v>228</v>
      </c>
      <c r="T93" s="97" t="s">
        <v>234</v>
      </c>
    </row>
    <row r="94" spans="2:20" ht="15.75" thickBot="1" x14ac:dyDescent="0.3">
      <c r="C94" s="129" t="s">
        <v>0</v>
      </c>
      <c r="D94" s="131" t="s">
        <v>288</v>
      </c>
      <c r="E94" s="132"/>
      <c r="F94" s="129" t="s">
        <v>281</v>
      </c>
      <c r="O94" s="98">
        <v>3.4889999999999999</v>
      </c>
      <c r="P94" s="98">
        <v>3.4889999999999999</v>
      </c>
      <c r="Q94" s="99">
        <v>0</v>
      </c>
      <c r="R94" s="98">
        <v>9.9329999999999998</v>
      </c>
      <c r="S94" s="98">
        <v>9.9329999999999998</v>
      </c>
      <c r="T94" s="99">
        <v>0</v>
      </c>
    </row>
    <row r="95" spans="2:20" ht="30.75" thickBot="1" x14ac:dyDescent="0.3">
      <c r="C95" s="130"/>
      <c r="D95" s="100" t="s">
        <v>275</v>
      </c>
      <c r="E95" s="101" t="s">
        <v>276</v>
      </c>
      <c r="F95" s="130"/>
    </row>
    <row r="96" spans="2:20" ht="15.75" thickBot="1" x14ac:dyDescent="0.3">
      <c r="C96" s="102">
        <v>1</v>
      </c>
      <c r="D96" s="106">
        <v>8.6189999999999998</v>
      </c>
      <c r="E96" s="107">
        <v>6136.1189999999997</v>
      </c>
      <c r="F96" s="110">
        <v>710.93870000000004</v>
      </c>
    </row>
    <row r="97" spans="3:6" ht="15.75" thickBot="1" x14ac:dyDescent="0.3">
      <c r="C97" s="102">
        <v>10</v>
      </c>
      <c r="D97" s="102">
        <v>8.5500000000000007</v>
      </c>
      <c r="E97" s="103">
        <v>613.61199999999997</v>
      </c>
      <c r="F97" s="104">
        <v>70.768100000000004</v>
      </c>
    </row>
    <row r="98" spans="3:6" ht="15.75" thickBot="1" x14ac:dyDescent="0.3">
      <c r="C98" s="102">
        <v>100</v>
      </c>
      <c r="D98" s="102">
        <v>7.9029999999999996</v>
      </c>
      <c r="E98" s="103">
        <v>61.360999999999997</v>
      </c>
      <c r="F98" s="104">
        <v>6.7645</v>
      </c>
    </row>
    <row r="99" spans="3:6" ht="15.75" thickBot="1" x14ac:dyDescent="0.3">
      <c r="C99" s="102">
        <v>1000</v>
      </c>
      <c r="D99" s="102">
        <v>4.1310000000000002</v>
      </c>
      <c r="E99" s="103">
        <v>6.1360000000000001</v>
      </c>
      <c r="F99" s="104">
        <v>0.4854</v>
      </c>
    </row>
    <row r="100" spans="3:6" ht="15.75" thickBot="1" x14ac:dyDescent="0.3">
      <c r="C100" s="102">
        <v>10000</v>
      </c>
      <c r="D100" s="102">
        <v>0.58599999999999997</v>
      </c>
      <c r="E100" s="103">
        <v>0.61399999999999999</v>
      </c>
      <c r="F100" s="104">
        <v>4.7100000000000003E-2</v>
      </c>
    </row>
    <row r="101" spans="3:6" ht="15.75" thickBot="1" x14ac:dyDescent="0.3">
      <c r="C101" s="102">
        <v>100000</v>
      </c>
      <c r="D101" s="102">
        <v>6.0999999999999999E-2</v>
      </c>
      <c r="E101" s="103">
        <v>6.0999999999999999E-2</v>
      </c>
      <c r="F101" s="104">
        <v>4.7000000000000002E-3</v>
      </c>
    </row>
  </sheetData>
  <mergeCells count="38">
    <mergeCell ref="C94:C95"/>
    <mergeCell ref="D94:E94"/>
    <mergeCell ref="F94:F95"/>
    <mergeCell ref="AA5:AC5"/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  <mergeCell ref="B37:B38"/>
    <mergeCell ref="C37:E37"/>
    <mergeCell ref="F37:H37"/>
    <mergeCell ref="W5:W6"/>
    <mergeCell ref="F26:H26"/>
    <mergeCell ref="X5:Z5"/>
    <mergeCell ref="O92:Q92"/>
    <mergeCell ref="R92:T92"/>
    <mergeCell ref="B4:H4"/>
    <mergeCell ref="B5:B6"/>
    <mergeCell ref="C5:E5"/>
    <mergeCell ref="F5:H5"/>
    <mergeCell ref="B16:B17"/>
    <mergeCell ref="C16:E16"/>
    <mergeCell ref="F16:H16"/>
    <mergeCell ref="B15:H15"/>
    <mergeCell ref="B57:B58"/>
    <mergeCell ref="C57:E57"/>
    <mergeCell ref="F57:H57"/>
    <mergeCell ref="B26:B27"/>
    <mergeCell ref="C26:E26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L4" sqref="L4"/>
    </sheetView>
  </sheetViews>
  <sheetFormatPr defaultColWidth="11.42578125" defaultRowHeight="15" x14ac:dyDescent="0.25"/>
  <sheetData>
    <row r="4" spans="2:11" x14ac:dyDescent="0.25">
      <c r="B4" s="134" t="s">
        <v>191</v>
      </c>
      <c r="C4" s="149" t="s">
        <v>264</v>
      </c>
      <c r="D4" s="149"/>
      <c r="E4" s="149"/>
      <c r="F4" s="149" t="s">
        <v>265</v>
      </c>
      <c r="G4" s="149"/>
      <c r="H4" s="149"/>
      <c r="I4" s="149" t="s">
        <v>266</v>
      </c>
      <c r="J4" s="149"/>
      <c r="K4" s="149"/>
    </row>
    <row r="5" spans="2:11" ht="16.5" x14ac:dyDescent="0.25">
      <c r="B5" s="134"/>
      <c r="C5" s="49" t="s">
        <v>268</v>
      </c>
      <c r="D5" s="49" t="s">
        <v>269</v>
      </c>
      <c r="E5" s="49" t="s">
        <v>267</v>
      </c>
      <c r="F5" s="49" t="s">
        <v>268</v>
      </c>
      <c r="G5" s="49" t="s">
        <v>269</v>
      </c>
      <c r="H5" s="49" t="s">
        <v>267</v>
      </c>
      <c r="I5" s="49" t="s">
        <v>268</v>
      </c>
      <c r="J5" s="49" t="s">
        <v>269</v>
      </c>
      <c r="K5" s="49" t="s">
        <v>267</v>
      </c>
    </row>
    <row r="6" spans="2:11" x14ac:dyDescent="0.25"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49">
        <v>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49">
        <v>10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49">
        <v>15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49">
        <v>25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2:11" x14ac:dyDescent="0.25">
      <c r="B11" s="49">
        <v>30</v>
      </c>
      <c r="C11" s="49"/>
      <c r="D11" s="49"/>
      <c r="E11" s="49"/>
      <c r="F11" s="49"/>
      <c r="G11" s="49"/>
      <c r="H11" s="49"/>
      <c r="I11" s="49"/>
      <c r="J11" s="49"/>
      <c r="K11" s="49"/>
    </row>
  </sheetData>
  <mergeCells count="4">
    <mergeCell ref="B4:B5"/>
    <mergeCell ref="C4:E4"/>
    <mergeCell ref="F4:H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139</vt:i4>
      </vt:variant>
    </vt:vector>
  </HeadingPairs>
  <TitlesOfParts>
    <vt:vector size="150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  <vt:lpstr>pengaruh massa jenis</vt:lpstr>
      <vt:lpstr>pembuktian massa jenis</vt:lpstr>
      <vt:lpstr>pembebanan terhadap keamanan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sim2_ax</vt:lpstr>
      <vt:lpstr>sim2_ax_0</vt:lpstr>
      <vt:lpstr>sim2_ay</vt:lpstr>
      <vt:lpstr>sim2_ay_0</vt:lpstr>
      <vt:lpstr>sim2_beam_length</vt:lpstr>
      <vt:lpstr>sim2_beam_length_0</vt:lpstr>
      <vt:lpstr>sim2_cross_section_area</vt:lpstr>
      <vt:lpstr>sim2_cross_section_area_0</vt:lpstr>
      <vt:lpstr>sim2_depth_of_section</vt:lpstr>
      <vt:lpstr>sim2_depth_of_section_0</vt:lpstr>
      <vt:lpstr>sim2_division</vt:lpstr>
      <vt:lpstr>sim2_division_0</vt:lpstr>
      <vt:lpstr>sim2_force</vt:lpstr>
      <vt:lpstr>sim2_force_0</vt:lpstr>
      <vt:lpstr>sim2_force_position</vt:lpstr>
      <vt:lpstr>sim2_force_position_0</vt:lpstr>
      <vt:lpstr>sim2_force_resultant</vt:lpstr>
      <vt:lpstr>sim2_force_resultant_0</vt:lpstr>
      <vt:lpstr>sim2_gravity</vt:lpstr>
      <vt:lpstr>sim2_gravity_0</vt:lpstr>
      <vt:lpstr>sim2_l_tx</vt:lpstr>
      <vt:lpstr>sim2_l_tx_0</vt:lpstr>
      <vt:lpstr>sim2_l_ty</vt:lpstr>
      <vt:lpstr>sim2_l_ty_0</vt:lpstr>
      <vt:lpstr>sim2_ma</vt:lpstr>
      <vt:lpstr>sim2_ma_0</vt:lpstr>
      <vt:lpstr>sim2_mass</vt:lpstr>
      <vt:lpstr>sim2_mass_0</vt:lpstr>
      <vt:lpstr>sim2_mass_per_length</vt:lpstr>
      <vt:lpstr>sim2_mass_per_length_0</vt:lpstr>
      <vt:lpstr>sim2_max_principal_stress</vt:lpstr>
      <vt:lpstr>sim2_max_principal_stress_0</vt:lpstr>
      <vt:lpstr>sim2_q</vt:lpstr>
      <vt:lpstr>sim2_q_0</vt:lpstr>
      <vt:lpstr>sim2_safety_factor</vt:lpstr>
      <vt:lpstr>sim2_safety_factor_0</vt:lpstr>
      <vt:lpstr>sim2_second_moment_x</vt:lpstr>
      <vt:lpstr>sim2_second_moment_x_0</vt:lpstr>
      <vt:lpstr>sim2_thickness_flange</vt:lpstr>
      <vt:lpstr>sim2_thickness_flange_0</vt:lpstr>
      <vt:lpstr>sim2_thickness_web</vt:lpstr>
      <vt:lpstr>sim2_thickness_web_0</vt:lpstr>
      <vt:lpstr>sim2_width_of_section</vt:lpstr>
      <vt:lpstr>sim2_width_of_section_0</vt:lpstr>
      <vt:lpstr>sim2_yield_strength</vt:lpstr>
      <vt:lpstr>sim2_yield_strength_0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sim3_second_moment_x</vt:lpstr>
      <vt:lpstr>sim3_second_moment_x_0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Insan</cp:lastModifiedBy>
  <dcterms:created xsi:type="dcterms:W3CDTF">2016-11-11T14:49:39Z</dcterms:created>
  <dcterms:modified xsi:type="dcterms:W3CDTF">2016-12-26T09:25:17Z</dcterms:modified>
</cp:coreProperties>
</file>