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920" yWindow="60" windowWidth="18320" windowHeight="20080" tabRatio="837" firstSheet="4" activeTab="6"/>
  </bookViews>
  <sheets>
    <sheet name="_Simulasi Batang 2 Penyangga" sheetId="1" r:id="rId1"/>
    <sheet name="SIM 2 Penyangga" sheetId="2" r:id="rId2"/>
    <sheet name="SIM Cantilever" sheetId="6" r:id="rId3"/>
    <sheet name="pengujian beam cantilever" sheetId="7" r:id="rId4"/>
    <sheet name="Simbol dan Penamaan" sheetId="4" r:id="rId5"/>
    <sheet name="pengujian beam 2 penyangga" sheetId="5" r:id="rId6"/>
    <sheet name="SIM Tali Baja" sheetId="3" r:id="rId7"/>
    <sheet name="pengujian beam tali baja" sheetId="8" r:id="rId8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2_ax">'SIM Cantilever'!$B$20</definedName>
    <definedName name="sim2_ax_0">'SIM Cantilever'!$C$20</definedName>
    <definedName name="sim2_ay">'SIM Cantilever'!$B$22</definedName>
    <definedName name="sim2_ay_0">'SIM Cantilever'!$C$22</definedName>
    <definedName name="sim2_beam_length">'SIM Cantilever'!$B$3</definedName>
    <definedName name="sim2_beam_length_0">'SIM Cantilever'!$C$3</definedName>
    <definedName name="sim2_cross_section_area">'SIM Cantilever'!$B$17</definedName>
    <definedName name="sim2_cross_section_area_0">'SIM Cantilever'!$C$17</definedName>
    <definedName name="sim2_depth_of_section">'SIM Cantilever'!$B$13</definedName>
    <definedName name="sim2_depth_of_section_0">'SIM Cantilever'!$C$13</definedName>
    <definedName name="sim2_division">'SIM Cantilever'!$B$9</definedName>
    <definedName name="sim2_division_0">'SIM Cantilever'!$C$9</definedName>
    <definedName name="sim2_force">'SIM Cantilever'!$B$18</definedName>
    <definedName name="sim2_force_0">'SIM Cantilever'!$C$18</definedName>
    <definedName name="sim2_force_position">'SIM Cantilever'!$B$4</definedName>
    <definedName name="sim2_force_position_0">'SIM Cantilever'!$C$4</definedName>
    <definedName name="sim2_force_resultant">'SIM Cantilever'!$B$21</definedName>
    <definedName name="sim2_force_resultant_0">'SIM Cantilever'!$C$21</definedName>
    <definedName name="sim2_gravity">'SIM Cantilever'!$B$8</definedName>
    <definedName name="sim2_gravity_0">'SIM Cantilever'!$C$8</definedName>
    <definedName name="sim2_l_tx">'SIM Cantilever'!$B$6</definedName>
    <definedName name="sim2_l_tx_0">'SIM Cantilever'!$C$6</definedName>
    <definedName name="sim2_l_ty">'SIM Cantilever'!$B$7</definedName>
    <definedName name="sim2_l_ty_0">'SIM Cantilever'!$C$7</definedName>
    <definedName name="sim2_ma">'SIM Cantilever'!$B$23</definedName>
    <definedName name="sim2_ma_0">'SIM Cantilever'!$C$23</definedName>
    <definedName name="sim2_mass">'SIM Cantilever'!$B$5</definedName>
    <definedName name="sim2_mass_0">'SIM Cantilever'!$C$5</definedName>
    <definedName name="sim2_mass_per_length">'SIM Cantilever'!$B$12</definedName>
    <definedName name="sim2_mass_per_length_0">'SIM Cantilever'!$C$12</definedName>
    <definedName name="sim2_max_principal_stress">'SIM Cantilever'!$B$24</definedName>
    <definedName name="sim2_max_principal_stress_0">'SIM Cantilever'!$C$24</definedName>
    <definedName name="sim2_q">'SIM Cantilever'!$B$19</definedName>
    <definedName name="sim2_q_0">'SIM Cantilever'!$C$19</definedName>
    <definedName name="sim2_safety_factor">'SIM Cantilever'!$B$25</definedName>
    <definedName name="sim2_safety_factor_0">'SIM Cantilever'!$C$25</definedName>
    <definedName name="sim2_second_moment_x">'SIM Cantilever'!$B$10</definedName>
    <definedName name="sim2_second_moment_x_0">'SIM Cantilever'!$C$10</definedName>
    <definedName name="sim2_thickness_flange">'SIM Cantilever'!$B$15</definedName>
    <definedName name="sim2_thickness_flange_0">'SIM Cantilever'!$C$15</definedName>
    <definedName name="sim2_thickness_web">'SIM Cantilever'!$B$16</definedName>
    <definedName name="sim2_thickness_web_0">'SIM Cantilever'!$C$16</definedName>
    <definedName name="sim2_tx">'SIM Cantilever'!#REF!</definedName>
    <definedName name="sim2_tx_0">'SIM Cantilever'!#REF!</definedName>
    <definedName name="sim2_ty">'SIM Cantilever'!#REF!</definedName>
    <definedName name="sim2_ty_0">'SIM Cantilever'!#REF!</definedName>
    <definedName name="sim2_width_of_section">'SIM Cantilever'!$B$14</definedName>
    <definedName name="sim2_width_of_section_0">'SIM Cantilever'!$C$14</definedName>
    <definedName name="sim2_yield_strength">'SIM Cantilever'!$B$11</definedName>
    <definedName name="sim2_yield_strength_0">'SIM Cantilever'!$C$11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8" l="1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31" i="3"/>
  <c r="H19" i="8"/>
  <c r="H20" i="8"/>
  <c r="H21" i="8"/>
  <c r="H22" i="8"/>
  <c r="H23" i="8"/>
  <c r="H18" i="8"/>
  <c r="E19" i="8"/>
  <c r="E20" i="8"/>
  <c r="E21" i="8"/>
  <c r="E22" i="8"/>
  <c r="E23" i="8"/>
  <c r="B23" i="3"/>
  <c r="E51" i="8"/>
  <c r="E52" i="8"/>
  <c r="E53" i="8"/>
  <c r="E54" i="8"/>
  <c r="E50" i="8"/>
  <c r="H44" i="8"/>
  <c r="E44" i="8"/>
  <c r="H43" i="8"/>
  <c r="E43" i="8"/>
  <c r="H42" i="8"/>
  <c r="E42" i="8"/>
  <c r="H41" i="8"/>
  <c r="E41" i="8"/>
  <c r="H40" i="8"/>
  <c r="E40" i="8"/>
  <c r="H39" i="8"/>
  <c r="E39" i="8"/>
  <c r="H33" i="8"/>
  <c r="E33" i="8"/>
  <c r="H32" i="8"/>
  <c r="E32" i="8"/>
  <c r="H31" i="8"/>
  <c r="E31" i="8"/>
  <c r="H30" i="8"/>
  <c r="E30" i="8"/>
  <c r="H29" i="8"/>
  <c r="E29" i="8"/>
  <c r="H28" i="8"/>
  <c r="E28" i="8"/>
  <c r="E18" i="8"/>
  <c r="E12" i="8"/>
  <c r="E11" i="8"/>
  <c r="E10" i="8"/>
  <c r="E9" i="8"/>
  <c r="E8" i="8"/>
  <c r="E7" i="8"/>
  <c r="C25" i="3"/>
  <c r="E31" i="3"/>
  <c r="B22" i="3"/>
  <c r="B19" i="3"/>
  <c r="H31" i="3"/>
  <c r="J31" i="3"/>
  <c r="B21" i="3"/>
  <c r="D31" i="3"/>
  <c r="I31" i="3"/>
  <c r="K31" i="3"/>
  <c r="M31" i="3"/>
  <c r="E32" i="3"/>
  <c r="H32" i="3"/>
  <c r="J32" i="3"/>
  <c r="D32" i="3"/>
  <c r="I32" i="3"/>
  <c r="K32" i="3"/>
  <c r="M32" i="3"/>
  <c r="E33" i="3"/>
  <c r="H33" i="3"/>
  <c r="J33" i="3"/>
  <c r="D33" i="3"/>
  <c r="I33" i="3"/>
  <c r="K33" i="3"/>
  <c r="M33" i="3"/>
  <c r="E34" i="3"/>
  <c r="H34" i="3"/>
  <c r="J34" i="3"/>
  <c r="D34" i="3"/>
  <c r="I34" i="3"/>
  <c r="K34" i="3"/>
  <c r="M34" i="3"/>
  <c r="E35" i="3"/>
  <c r="H35" i="3"/>
  <c r="J35" i="3"/>
  <c r="D35" i="3"/>
  <c r="I35" i="3"/>
  <c r="K35" i="3"/>
  <c r="M35" i="3"/>
  <c r="E36" i="3"/>
  <c r="H36" i="3"/>
  <c r="J36" i="3"/>
  <c r="D36" i="3"/>
  <c r="I36" i="3"/>
  <c r="K36" i="3"/>
  <c r="M36" i="3"/>
  <c r="E37" i="3"/>
  <c r="H37" i="3"/>
  <c r="J37" i="3"/>
  <c r="D37" i="3"/>
  <c r="I37" i="3"/>
  <c r="K37" i="3"/>
  <c r="M37" i="3"/>
  <c r="E38" i="3"/>
  <c r="H38" i="3"/>
  <c r="J38" i="3"/>
  <c r="D38" i="3"/>
  <c r="I38" i="3"/>
  <c r="K38" i="3"/>
  <c r="M38" i="3"/>
  <c r="E39" i="3"/>
  <c r="H39" i="3"/>
  <c r="J39" i="3"/>
  <c r="D39" i="3"/>
  <c r="I39" i="3"/>
  <c r="K39" i="3"/>
  <c r="M39" i="3"/>
  <c r="E40" i="3"/>
  <c r="H40" i="3"/>
  <c r="J40" i="3"/>
  <c r="D40" i="3"/>
  <c r="I40" i="3"/>
  <c r="K40" i="3"/>
  <c r="M40" i="3"/>
  <c r="E41" i="3"/>
  <c r="H41" i="3"/>
  <c r="J41" i="3"/>
  <c r="D41" i="3"/>
  <c r="I41" i="3"/>
  <c r="K41" i="3"/>
  <c r="M41" i="3"/>
  <c r="E42" i="3"/>
  <c r="H42" i="3"/>
  <c r="J42" i="3"/>
  <c r="D42" i="3"/>
  <c r="I42" i="3"/>
  <c r="K42" i="3"/>
  <c r="M42" i="3"/>
  <c r="E43" i="3"/>
  <c r="H43" i="3"/>
  <c r="J43" i="3"/>
  <c r="D43" i="3"/>
  <c r="I43" i="3"/>
  <c r="K43" i="3"/>
  <c r="M43" i="3"/>
  <c r="E44" i="3"/>
  <c r="H44" i="3"/>
  <c r="J44" i="3"/>
  <c r="D44" i="3"/>
  <c r="I44" i="3"/>
  <c r="K44" i="3"/>
  <c r="M44" i="3"/>
  <c r="E45" i="3"/>
  <c r="H45" i="3"/>
  <c r="J45" i="3"/>
  <c r="D45" i="3"/>
  <c r="I45" i="3"/>
  <c r="K45" i="3"/>
  <c r="M45" i="3"/>
  <c r="E46" i="3"/>
  <c r="H46" i="3"/>
  <c r="J46" i="3"/>
  <c r="D46" i="3"/>
  <c r="I46" i="3"/>
  <c r="K46" i="3"/>
  <c r="M46" i="3"/>
  <c r="E47" i="3"/>
  <c r="H47" i="3"/>
  <c r="J47" i="3"/>
  <c r="D47" i="3"/>
  <c r="I47" i="3"/>
  <c r="K47" i="3"/>
  <c r="M47" i="3"/>
  <c r="E48" i="3"/>
  <c r="H48" i="3"/>
  <c r="J48" i="3"/>
  <c r="D48" i="3"/>
  <c r="I48" i="3"/>
  <c r="K48" i="3"/>
  <c r="M48" i="3"/>
  <c r="E49" i="3"/>
  <c r="H49" i="3"/>
  <c r="J49" i="3"/>
  <c r="D49" i="3"/>
  <c r="I49" i="3"/>
  <c r="K49" i="3"/>
  <c r="M49" i="3"/>
  <c r="E50" i="3"/>
  <c r="H50" i="3"/>
  <c r="J50" i="3"/>
  <c r="D50" i="3"/>
  <c r="I50" i="3"/>
  <c r="K50" i="3"/>
  <c r="M50" i="3"/>
  <c r="E51" i="3"/>
  <c r="H51" i="3"/>
  <c r="J51" i="3"/>
  <c r="D51" i="3"/>
  <c r="I51" i="3"/>
  <c r="K51" i="3"/>
  <c r="M51" i="3"/>
  <c r="E52" i="3"/>
  <c r="H52" i="3"/>
  <c r="J52" i="3"/>
  <c r="D52" i="3"/>
  <c r="I52" i="3"/>
  <c r="K52" i="3"/>
  <c r="M52" i="3"/>
  <c r="E53" i="3"/>
  <c r="H53" i="3"/>
  <c r="J53" i="3"/>
  <c r="D53" i="3"/>
  <c r="I53" i="3"/>
  <c r="K53" i="3"/>
  <c r="M53" i="3"/>
  <c r="E54" i="3"/>
  <c r="H54" i="3"/>
  <c r="J54" i="3"/>
  <c r="D54" i="3"/>
  <c r="I54" i="3"/>
  <c r="K54" i="3"/>
  <c r="M54" i="3"/>
  <c r="E55" i="3"/>
  <c r="H55" i="3"/>
  <c r="J55" i="3"/>
  <c r="D55" i="3"/>
  <c r="I55" i="3"/>
  <c r="K55" i="3"/>
  <c r="M55" i="3"/>
  <c r="E56" i="3"/>
  <c r="H56" i="3"/>
  <c r="J56" i="3"/>
  <c r="D56" i="3"/>
  <c r="I56" i="3"/>
  <c r="K56" i="3"/>
  <c r="M56" i="3"/>
  <c r="E57" i="3"/>
  <c r="H57" i="3"/>
  <c r="J57" i="3"/>
  <c r="D57" i="3"/>
  <c r="I57" i="3"/>
  <c r="K57" i="3"/>
  <c r="M57" i="3"/>
  <c r="E58" i="3"/>
  <c r="H58" i="3"/>
  <c r="J58" i="3"/>
  <c r="D58" i="3"/>
  <c r="I58" i="3"/>
  <c r="K58" i="3"/>
  <c r="M58" i="3"/>
  <c r="E59" i="3"/>
  <c r="H59" i="3"/>
  <c r="J59" i="3"/>
  <c r="D59" i="3"/>
  <c r="I59" i="3"/>
  <c r="K59" i="3"/>
  <c r="M59" i="3"/>
  <c r="E60" i="3"/>
  <c r="H60" i="3"/>
  <c r="J60" i="3"/>
  <c r="D60" i="3"/>
  <c r="I60" i="3"/>
  <c r="K60" i="3"/>
  <c r="M60" i="3"/>
  <c r="E61" i="3"/>
  <c r="H61" i="3"/>
  <c r="J61" i="3"/>
  <c r="D61" i="3"/>
  <c r="I61" i="3"/>
  <c r="K61" i="3"/>
  <c r="M61" i="3"/>
  <c r="E62" i="3"/>
  <c r="H62" i="3"/>
  <c r="J62" i="3"/>
  <c r="D62" i="3"/>
  <c r="I62" i="3"/>
  <c r="K62" i="3"/>
  <c r="M62" i="3"/>
  <c r="E63" i="3"/>
  <c r="H63" i="3"/>
  <c r="J63" i="3"/>
  <c r="D63" i="3"/>
  <c r="I63" i="3"/>
  <c r="K63" i="3"/>
  <c r="M63" i="3"/>
  <c r="E64" i="3"/>
  <c r="H64" i="3"/>
  <c r="J64" i="3"/>
  <c r="D64" i="3"/>
  <c r="I64" i="3"/>
  <c r="K64" i="3"/>
  <c r="M64" i="3"/>
  <c r="E65" i="3"/>
  <c r="H65" i="3"/>
  <c r="J65" i="3"/>
  <c r="D65" i="3"/>
  <c r="I65" i="3"/>
  <c r="K65" i="3"/>
  <c r="M65" i="3"/>
  <c r="E66" i="3"/>
  <c r="H66" i="3"/>
  <c r="J66" i="3"/>
  <c r="D66" i="3"/>
  <c r="I66" i="3"/>
  <c r="K66" i="3"/>
  <c r="M66" i="3"/>
  <c r="E67" i="3"/>
  <c r="H67" i="3"/>
  <c r="J67" i="3"/>
  <c r="D67" i="3"/>
  <c r="I67" i="3"/>
  <c r="K67" i="3"/>
  <c r="M67" i="3"/>
  <c r="E68" i="3"/>
  <c r="H68" i="3"/>
  <c r="J68" i="3"/>
  <c r="D68" i="3"/>
  <c r="I68" i="3"/>
  <c r="K68" i="3"/>
  <c r="M68" i="3"/>
  <c r="E69" i="3"/>
  <c r="H69" i="3"/>
  <c r="J69" i="3"/>
  <c r="D69" i="3"/>
  <c r="I69" i="3"/>
  <c r="K69" i="3"/>
  <c r="M69" i="3"/>
  <c r="E70" i="3"/>
  <c r="H70" i="3"/>
  <c r="J70" i="3"/>
  <c r="D70" i="3"/>
  <c r="I70" i="3"/>
  <c r="K70" i="3"/>
  <c r="M70" i="3"/>
  <c r="E71" i="3"/>
  <c r="H71" i="3"/>
  <c r="J71" i="3"/>
  <c r="D71" i="3"/>
  <c r="I71" i="3"/>
  <c r="K71" i="3"/>
  <c r="M71" i="3"/>
  <c r="E72" i="3"/>
  <c r="H72" i="3"/>
  <c r="J72" i="3"/>
  <c r="D72" i="3"/>
  <c r="I72" i="3"/>
  <c r="K72" i="3"/>
  <c r="M72" i="3"/>
  <c r="E73" i="3"/>
  <c r="H73" i="3"/>
  <c r="J73" i="3"/>
  <c r="D73" i="3"/>
  <c r="I73" i="3"/>
  <c r="K73" i="3"/>
  <c r="M73" i="3"/>
  <c r="E74" i="3"/>
  <c r="H74" i="3"/>
  <c r="J74" i="3"/>
  <c r="D74" i="3"/>
  <c r="I74" i="3"/>
  <c r="K74" i="3"/>
  <c r="M74" i="3"/>
  <c r="E75" i="3"/>
  <c r="H75" i="3"/>
  <c r="J75" i="3"/>
  <c r="D75" i="3"/>
  <c r="I75" i="3"/>
  <c r="K75" i="3"/>
  <c r="M75" i="3"/>
  <c r="E76" i="3"/>
  <c r="H76" i="3"/>
  <c r="J76" i="3"/>
  <c r="D76" i="3"/>
  <c r="I76" i="3"/>
  <c r="K76" i="3"/>
  <c r="M76" i="3"/>
  <c r="E77" i="3"/>
  <c r="H77" i="3"/>
  <c r="J77" i="3"/>
  <c r="D77" i="3"/>
  <c r="I77" i="3"/>
  <c r="K77" i="3"/>
  <c r="M77" i="3"/>
  <c r="E78" i="3"/>
  <c r="H78" i="3"/>
  <c r="J78" i="3"/>
  <c r="D78" i="3"/>
  <c r="I78" i="3"/>
  <c r="K78" i="3"/>
  <c r="M78" i="3"/>
  <c r="E79" i="3"/>
  <c r="H79" i="3"/>
  <c r="J79" i="3"/>
  <c r="D79" i="3"/>
  <c r="I79" i="3"/>
  <c r="K79" i="3"/>
  <c r="M79" i="3"/>
  <c r="E80" i="3"/>
  <c r="H80" i="3"/>
  <c r="J80" i="3"/>
  <c r="D80" i="3"/>
  <c r="I80" i="3"/>
  <c r="K80" i="3"/>
  <c r="M80" i="3"/>
  <c r="E81" i="3"/>
  <c r="H81" i="3"/>
  <c r="J81" i="3"/>
  <c r="D81" i="3"/>
  <c r="I81" i="3"/>
  <c r="K81" i="3"/>
  <c r="M81" i="3"/>
  <c r="E82" i="3"/>
  <c r="H82" i="3"/>
  <c r="J82" i="3"/>
  <c r="D82" i="3"/>
  <c r="I82" i="3"/>
  <c r="K82" i="3"/>
  <c r="M82" i="3"/>
  <c r="E83" i="3"/>
  <c r="H83" i="3"/>
  <c r="J83" i="3"/>
  <c r="D83" i="3"/>
  <c r="I83" i="3"/>
  <c r="K83" i="3"/>
  <c r="M83" i="3"/>
  <c r="E84" i="3"/>
  <c r="H84" i="3"/>
  <c r="J84" i="3"/>
  <c r="D84" i="3"/>
  <c r="I84" i="3"/>
  <c r="K84" i="3"/>
  <c r="M84" i="3"/>
  <c r="E85" i="3"/>
  <c r="H85" i="3"/>
  <c r="J85" i="3"/>
  <c r="D85" i="3"/>
  <c r="I85" i="3"/>
  <c r="K85" i="3"/>
  <c r="M85" i="3"/>
  <c r="E86" i="3"/>
  <c r="H86" i="3"/>
  <c r="J86" i="3"/>
  <c r="D86" i="3"/>
  <c r="I86" i="3"/>
  <c r="K86" i="3"/>
  <c r="M86" i="3"/>
  <c r="E87" i="3"/>
  <c r="H87" i="3"/>
  <c r="J87" i="3"/>
  <c r="D87" i="3"/>
  <c r="I87" i="3"/>
  <c r="K87" i="3"/>
  <c r="M87" i="3"/>
  <c r="E88" i="3"/>
  <c r="H88" i="3"/>
  <c r="J88" i="3"/>
  <c r="D88" i="3"/>
  <c r="I88" i="3"/>
  <c r="K88" i="3"/>
  <c r="M88" i="3"/>
  <c r="E89" i="3"/>
  <c r="H89" i="3"/>
  <c r="J89" i="3"/>
  <c r="D89" i="3"/>
  <c r="I89" i="3"/>
  <c r="K89" i="3"/>
  <c r="M89" i="3"/>
  <c r="E90" i="3"/>
  <c r="H90" i="3"/>
  <c r="J90" i="3"/>
  <c r="D90" i="3"/>
  <c r="I90" i="3"/>
  <c r="K90" i="3"/>
  <c r="M90" i="3"/>
  <c r="E91" i="3"/>
  <c r="H91" i="3"/>
  <c r="J91" i="3"/>
  <c r="D91" i="3"/>
  <c r="I91" i="3"/>
  <c r="K91" i="3"/>
  <c r="M91" i="3"/>
  <c r="E92" i="3"/>
  <c r="H92" i="3"/>
  <c r="J92" i="3"/>
  <c r="D92" i="3"/>
  <c r="I92" i="3"/>
  <c r="K92" i="3"/>
  <c r="M92" i="3"/>
  <c r="E93" i="3"/>
  <c r="H93" i="3"/>
  <c r="J93" i="3"/>
  <c r="D93" i="3"/>
  <c r="I93" i="3"/>
  <c r="K93" i="3"/>
  <c r="M93" i="3"/>
  <c r="E94" i="3"/>
  <c r="H94" i="3"/>
  <c r="J94" i="3"/>
  <c r="D94" i="3"/>
  <c r="I94" i="3"/>
  <c r="K94" i="3"/>
  <c r="M94" i="3"/>
  <c r="E95" i="3"/>
  <c r="H95" i="3"/>
  <c r="J95" i="3"/>
  <c r="D95" i="3"/>
  <c r="I95" i="3"/>
  <c r="K95" i="3"/>
  <c r="M95" i="3"/>
  <c r="E96" i="3"/>
  <c r="H96" i="3"/>
  <c r="J96" i="3"/>
  <c r="D96" i="3"/>
  <c r="I96" i="3"/>
  <c r="K96" i="3"/>
  <c r="M96" i="3"/>
  <c r="E97" i="3"/>
  <c r="H97" i="3"/>
  <c r="J97" i="3"/>
  <c r="D97" i="3"/>
  <c r="I97" i="3"/>
  <c r="K97" i="3"/>
  <c r="M97" i="3"/>
  <c r="E98" i="3"/>
  <c r="H98" i="3"/>
  <c r="J98" i="3"/>
  <c r="D98" i="3"/>
  <c r="I98" i="3"/>
  <c r="K98" i="3"/>
  <c r="M98" i="3"/>
  <c r="E99" i="3"/>
  <c r="H99" i="3"/>
  <c r="J99" i="3"/>
  <c r="D99" i="3"/>
  <c r="I99" i="3"/>
  <c r="K99" i="3"/>
  <c r="M99" i="3"/>
  <c r="E100" i="3"/>
  <c r="H100" i="3"/>
  <c r="J100" i="3"/>
  <c r="D100" i="3"/>
  <c r="I100" i="3"/>
  <c r="K100" i="3"/>
  <c r="M100" i="3"/>
  <c r="E101" i="3"/>
  <c r="H101" i="3"/>
  <c r="J101" i="3"/>
  <c r="D101" i="3"/>
  <c r="I101" i="3"/>
  <c r="K101" i="3"/>
  <c r="M101" i="3"/>
  <c r="E102" i="3"/>
  <c r="H102" i="3"/>
  <c r="J102" i="3"/>
  <c r="D102" i="3"/>
  <c r="I102" i="3"/>
  <c r="K102" i="3"/>
  <c r="M102" i="3"/>
  <c r="E103" i="3"/>
  <c r="H103" i="3"/>
  <c r="J103" i="3"/>
  <c r="D103" i="3"/>
  <c r="I103" i="3"/>
  <c r="K103" i="3"/>
  <c r="M103" i="3"/>
  <c r="E104" i="3"/>
  <c r="H104" i="3"/>
  <c r="J104" i="3"/>
  <c r="D104" i="3"/>
  <c r="I104" i="3"/>
  <c r="K104" i="3"/>
  <c r="M104" i="3"/>
  <c r="E105" i="3"/>
  <c r="H105" i="3"/>
  <c r="J105" i="3"/>
  <c r="D105" i="3"/>
  <c r="I105" i="3"/>
  <c r="K105" i="3"/>
  <c r="M105" i="3"/>
  <c r="E106" i="3"/>
  <c r="H106" i="3"/>
  <c r="J106" i="3"/>
  <c r="D106" i="3"/>
  <c r="I106" i="3"/>
  <c r="K106" i="3"/>
  <c r="M106" i="3"/>
  <c r="E107" i="3"/>
  <c r="H107" i="3"/>
  <c r="J107" i="3"/>
  <c r="D107" i="3"/>
  <c r="I107" i="3"/>
  <c r="K107" i="3"/>
  <c r="M107" i="3"/>
  <c r="E108" i="3"/>
  <c r="H108" i="3"/>
  <c r="J108" i="3"/>
  <c r="D108" i="3"/>
  <c r="I108" i="3"/>
  <c r="K108" i="3"/>
  <c r="M108" i="3"/>
  <c r="E109" i="3"/>
  <c r="H109" i="3"/>
  <c r="J109" i="3"/>
  <c r="D109" i="3"/>
  <c r="I109" i="3"/>
  <c r="K109" i="3"/>
  <c r="M109" i="3"/>
  <c r="E110" i="3"/>
  <c r="H110" i="3"/>
  <c r="J110" i="3"/>
  <c r="D110" i="3"/>
  <c r="I110" i="3"/>
  <c r="K110" i="3"/>
  <c r="M110" i="3"/>
  <c r="E111" i="3"/>
  <c r="H111" i="3"/>
  <c r="J111" i="3"/>
  <c r="D111" i="3"/>
  <c r="I111" i="3"/>
  <c r="K111" i="3"/>
  <c r="M111" i="3"/>
  <c r="E112" i="3"/>
  <c r="H112" i="3"/>
  <c r="J112" i="3"/>
  <c r="D112" i="3"/>
  <c r="I112" i="3"/>
  <c r="K112" i="3"/>
  <c r="M112" i="3"/>
  <c r="E113" i="3"/>
  <c r="H113" i="3"/>
  <c r="J113" i="3"/>
  <c r="D113" i="3"/>
  <c r="I113" i="3"/>
  <c r="K113" i="3"/>
  <c r="M113" i="3"/>
  <c r="E114" i="3"/>
  <c r="H114" i="3"/>
  <c r="J114" i="3"/>
  <c r="D114" i="3"/>
  <c r="I114" i="3"/>
  <c r="K114" i="3"/>
  <c r="M114" i="3"/>
  <c r="E115" i="3"/>
  <c r="H115" i="3"/>
  <c r="J115" i="3"/>
  <c r="D115" i="3"/>
  <c r="I115" i="3"/>
  <c r="K115" i="3"/>
  <c r="M115" i="3"/>
  <c r="E116" i="3"/>
  <c r="H116" i="3"/>
  <c r="J116" i="3"/>
  <c r="D116" i="3"/>
  <c r="I116" i="3"/>
  <c r="K116" i="3"/>
  <c r="M116" i="3"/>
  <c r="E117" i="3"/>
  <c r="H117" i="3"/>
  <c r="J117" i="3"/>
  <c r="D117" i="3"/>
  <c r="I117" i="3"/>
  <c r="K117" i="3"/>
  <c r="M117" i="3"/>
  <c r="E118" i="3"/>
  <c r="H118" i="3"/>
  <c r="J118" i="3"/>
  <c r="D118" i="3"/>
  <c r="I118" i="3"/>
  <c r="K118" i="3"/>
  <c r="M118" i="3"/>
  <c r="E119" i="3"/>
  <c r="H119" i="3"/>
  <c r="J119" i="3"/>
  <c r="D119" i="3"/>
  <c r="I119" i="3"/>
  <c r="K119" i="3"/>
  <c r="M119" i="3"/>
  <c r="E120" i="3"/>
  <c r="H120" i="3"/>
  <c r="J120" i="3"/>
  <c r="D120" i="3"/>
  <c r="I120" i="3"/>
  <c r="K120" i="3"/>
  <c r="M120" i="3"/>
  <c r="E121" i="3"/>
  <c r="H121" i="3"/>
  <c r="J121" i="3"/>
  <c r="D121" i="3"/>
  <c r="I121" i="3"/>
  <c r="K121" i="3"/>
  <c r="M121" i="3"/>
  <c r="E122" i="3"/>
  <c r="H122" i="3"/>
  <c r="J122" i="3"/>
  <c r="D122" i="3"/>
  <c r="I122" i="3"/>
  <c r="K122" i="3"/>
  <c r="M122" i="3"/>
  <c r="E123" i="3"/>
  <c r="H123" i="3"/>
  <c r="J123" i="3"/>
  <c r="D123" i="3"/>
  <c r="I123" i="3"/>
  <c r="K123" i="3"/>
  <c r="M123" i="3"/>
  <c r="E124" i="3"/>
  <c r="H124" i="3"/>
  <c r="J124" i="3"/>
  <c r="D124" i="3"/>
  <c r="I124" i="3"/>
  <c r="K124" i="3"/>
  <c r="M124" i="3"/>
  <c r="E125" i="3"/>
  <c r="H125" i="3"/>
  <c r="J125" i="3"/>
  <c r="D125" i="3"/>
  <c r="I125" i="3"/>
  <c r="K125" i="3"/>
  <c r="M125" i="3"/>
  <c r="E126" i="3"/>
  <c r="H126" i="3"/>
  <c r="J126" i="3"/>
  <c r="D126" i="3"/>
  <c r="I126" i="3"/>
  <c r="K126" i="3"/>
  <c r="M126" i="3"/>
  <c r="E127" i="3"/>
  <c r="H127" i="3"/>
  <c r="J127" i="3"/>
  <c r="D127" i="3"/>
  <c r="I127" i="3"/>
  <c r="K127" i="3"/>
  <c r="M127" i="3"/>
  <c r="E128" i="3"/>
  <c r="H128" i="3"/>
  <c r="J128" i="3"/>
  <c r="D128" i="3"/>
  <c r="I128" i="3"/>
  <c r="K128" i="3"/>
  <c r="M128" i="3"/>
  <c r="E129" i="3"/>
  <c r="H129" i="3"/>
  <c r="J129" i="3"/>
  <c r="D129" i="3"/>
  <c r="I129" i="3"/>
  <c r="K129" i="3"/>
  <c r="M129" i="3"/>
  <c r="E130" i="3"/>
  <c r="H130" i="3"/>
  <c r="J130" i="3"/>
  <c r="D130" i="3"/>
  <c r="I130" i="3"/>
  <c r="K130" i="3"/>
  <c r="M130" i="3"/>
  <c r="E131" i="3"/>
  <c r="H131" i="3"/>
  <c r="J131" i="3"/>
  <c r="D131" i="3"/>
  <c r="I131" i="3"/>
  <c r="K131" i="3"/>
  <c r="M131" i="3"/>
  <c r="E132" i="3"/>
  <c r="H132" i="3"/>
  <c r="J132" i="3"/>
  <c r="D132" i="3"/>
  <c r="I132" i="3"/>
  <c r="K132" i="3"/>
  <c r="M132" i="3"/>
  <c r="E133" i="3"/>
  <c r="H133" i="3"/>
  <c r="J133" i="3"/>
  <c r="D133" i="3"/>
  <c r="I133" i="3"/>
  <c r="K133" i="3"/>
  <c r="M133" i="3"/>
  <c r="E134" i="3"/>
  <c r="H134" i="3"/>
  <c r="J134" i="3"/>
  <c r="D134" i="3"/>
  <c r="I134" i="3"/>
  <c r="K134" i="3"/>
  <c r="M134" i="3"/>
  <c r="E135" i="3"/>
  <c r="H135" i="3"/>
  <c r="J135" i="3"/>
  <c r="D135" i="3"/>
  <c r="I135" i="3"/>
  <c r="K135" i="3"/>
  <c r="M135" i="3"/>
  <c r="E136" i="3"/>
  <c r="H136" i="3"/>
  <c r="J136" i="3"/>
  <c r="D136" i="3"/>
  <c r="I136" i="3"/>
  <c r="K136" i="3"/>
  <c r="M136" i="3"/>
  <c r="E137" i="3"/>
  <c r="H137" i="3"/>
  <c r="J137" i="3"/>
  <c r="D137" i="3"/>
  <c r="I137" i="3"/>
  <c r="K137" i="3"/>
  <c r="M137" i="3"/>
  <c r="E138" i="3"/>
  <c r="H138" i="3"/>
  <c r="J138" i="3"/>
  <c r="D138" i="3"/>
  <c r="I138" i="3"/>
  <c r="K138" i="3"/>
  <c r="M138" i="3"/>
  <c r="E139" i="3"/>
  <c r="H139" i="3"/>
  <c r="J139" i="3"/>
  <c r="D139" i="3"/>
  <c r="I139" i="3"/>
  <c r="K139" i="3"/>
  <c r="M139" i="3"/>
  <c r="E140" i="3"/>
  <c r="H140" i="3"/>
  <c r="J140" i="3"/>
  <c r="D140" i="3"/>
  <c r="I140" i="3"/>
  <c r="K140" i="3"/>
  <c r="M140" i="3"/>
  <c r="E141" i="3"/>
  <c r="H141" i="3"/>
  <c r="J141" i="3"/>
  <c r="D141" i="3"/>
  <c r="I141" i="3"/>
  <c r="K141" i="3"/>
  <c r="M141" i="3"/>
  <c r="E142" i="3"/>
  <c r="H142" i="3"/>
  <c r="J142" i="3"/>
  <c r="D142" i="3"/>
  <c r="I142" i="3"/>
  <c r="K142" i="3"/>
  <c r="M142" i="3"/>
  <c r="E143" i="3"/>
  <c r="H143" i="3"/>
  <c r="J143" i="3"/>
  <c r="D143" i="3"/>
  <c r="I143" i="3"/>
  <c r="K143" i="3"/>
  <c r="M143" i="3"/>
  <c r="E144" i="3"/>
  <c r="H144" i="3"/>
  <c r="J144" i="3"/>
  <c r="D144" i="3"/>
  <c r="I144" i="3"/>
  <c r="K144" i="3"/>
  <c r="M144" i="3"/>
  <c r="E145" i="3"/>
  <c r="H145" i="3"/>
  <c r="J145" i="3"/>
  <c r="D145" i="3"/>
  <c r="I145" i="3"/>
  <c r="K145" i="3"/>
  <c r="M145" i="3"/>
  <c r="E146" i="3"/>
  <c r="H146" i="3"/>
  <c r="J146" i="3"/>
  <c r="D146" i="3"/>
  <c r="I146" i="3"/>
  <c r="K146" i="3"/>
  <c r="M146" i="3"/>
  <c r="E147" i="3"/>
  <c r="H147" i="3"/>
  <c r="J147" i="3"/>
  <c r="D147" i="3"/>
  <c r="I147" i="3"/>
  <c r="K147" i="3"/>
  <c r="M147" i="3"/>
  <c r="E148" i="3"/>
  <c r="H148" i="3"/>
  <c r="J148" i="3"/>
  <c r="D148" i="3"/>
  <c r="I148" i="3"/>
  <c r="K148" i="3"/>
  <c r="M148" i="3"/>
  <c r="E149" i="3"/>
  <c r="H149" i="3"/>
  <c r="J149" i="3"/>
  <c r="D149" i="3"/>
  <c r="I149" i="3"/>
  <c r="K149" i="3"/>
  <c r="M149" i="3"/>
  <c r="E150" i="3"/>
  <c r="H150" i="3"/>
  <c r="J150" i="3"/>
  <c r="D150" i="3"/>
  <c r="I150" i="3"/>
  <c r="K150" i="3"/>
  <c r="M150" i="3"/>
  <c r="E151" i="3"/>
  <c r="H151" i="3"/>
  <c r="J151" i="3"/>
  <c r="D151" i="3"/>
  <c r="I151" i="3"/>
  <c r="K151" i="3"/>
  <c r="M151" i="3"/>
  <c r="E152" i="3"/>
  <c r="H152" i="3"/>
  <c r="J152" i="3"/>
  <c r="D152" i="3"/>
  <c r="I152" i="3"/>
  <c r="K152" i="3"/>
  <c r="M152" i="3"/>
  <c r="E153" i="3"/>
  <c r="H153" i="3"/>
  <c r="J153" i="3"/>
  <c r="D153" i="3"/>
  <c r="I153" i="3"/>
  <c r="K153" i="3"/>
  <c r="M153" i="3"/>
  <c r="E154" i="3"/>
  <c r="H154" i="3"/>
  <c r="J154" i="3"/>
  <c r="D154" i="3"/>
  <c r="I154" i="3"/>
  <c r="K154" i="3"/>
  <c r="M154" i="3"/>
  <c r="E155" i="3"/>
  <c r="H155" i="3"/>
  <c r="J155" i="3"/>
  <c r="D155" i="3"/>
  <c r="I155" i="3"/>
  <c r="K155" i="3"/>
  <c r="M155" i="3"/>
  <c r="E156" i="3"/>
  <c r="H156" i="3"/>
  <c r="J156" i="3"/>
  <c r="D156" i="3"/>
  <c r="I156" i="3"/>
  <c r="K156" i="3"/>
  <c r="M156" i="3"/>
  <c r="E157" i="3"/>
  <c r="H157" i="3"/>
  <c r="J157" i="3"/>
  <c r="D157" i="3"/>
  <c r="I157" i="3"/>
  <c r="K157" i="3"/>
  <c r="M157" i="3"/>
  <c r="E158" i="3"/>
  <c r="H158" i="3"/>
  <c r="J158" i="3"/>
  <c r="D158" i="3"/>
  <c r="I158" i="3"/>
  <c r="K158" i="3"/>
  <c r="M158" i="3"/>
  <c r="E159" i="3"/>
  <c r="H159" i="3"/>
  <c r="J159" i="3"/>
  <c r="D159" i="3"/>
  <c r="I159" i="3"/>
  <c r="K159" i="3"/>
  <c r="M159" i="3"/>
  <c r="E160" i="3"/>
  <c r="H160" i="3"/>
  <c r="J160" i="3"/>
  <c r="D160" i="3"/>
  <c r="I160" i="3"/>
  <c r="K160" i="3"/>
  <c r="M160" i="3"/>
  <c r="E161" i="3"/>
  <c r="H161" i="3"/>
  <c r="J161" i="3"/>
  <c r="D161" i="3"/>
  <c r="I161" i="3"/>
  <c r="K161" i="3"/>
  <c r="M161" i="3"/>
  <c r="E162" i="3"/>
  <c r="H162" i="3"/>
  <c r="J162" i="3"/>
  <c r="D162" i="3"/>
  <c r="I162" i="3"/>
  <c r="K162" i="3"/>
  <c r="M162" i="3"/>
  <c r="E163" i="3"/>
  <c r="H163" i="3"/>
  <c r="J163" i="3"/>
  <c r="D163" i="3"/>
  <c r="I163" i="3"/>
  <c r="K163" i="3"/>
  <c r="M163" i="3"/>
  <c r="E164" i="3"/>
  <c r="H164" i="3"/>
  <c r="J164" i="3"/>
  <c r="D164" i="3"/>
  <c r="I164" i="3"/>
  <c r="K164" i="3"/>
  <c r="M164" i="3"/>
  <c r="E165" i="3"/>
  <c r="H165" i="3"/>
  <c r="J165" i="3"/>
  <c r="D165" i="3"/>
  <c r="I165" i="3"/>
  <c r="K165" i="3"/>
  <c r="M165" i="3"/>
  <c r="E166" i="3"/>
  <c r="H166" i="3"/>
  <c r="J166" i="3"/>
  <c r="D166" i="3"/>
  <c r="I166" i="3"/>
  <c r="K166" i="3"/>
  <c r="M166" i="3"/>
  <c r="E167" i="3"/>
  <c r="H167" i="3"/>
  <c r="J167" i="3"/>
  <c r="D167" i="3"/>
  <c r="I167" i="3"/>
  <c r="K167" i="3"/>
  <c r="M167" i="3"/>
  <c r="E168" i="3"/>
  <c r="H168" i="3"/>
  <c r="J168" i="3"/>
  <c r="D168" i="3"/>
  <c r="I168" i="3"/>
  <c r="K168" i="3"/>
  <c r="M168" i="3"/>
  <c r="E169" i="3"/>
  <c r="H169" i="3"/>
  <c r="J169" i="3"/>
  <c r="D169" i="3"/>
  <c r="I169" i="3"/>
  <c r="K169" i="3"/>
  <c r="M169" i="3"/>
  <c r="E170" i="3"/>
  <c r="H170" i="3"/>
  <c r="J170" i="3"/>
  <c r="D170" i="3"/>
  <c r="I170" i="3"/>
  <c r="K170" i="3"/>
  <c r="M170" i="3"/>
  <c r="E171" i="3"/>
  <c r="H171" i="3"/>
  <c r="J171" i="3"/>
  <c r="D171" i="3"/>
  <c r="I171" i="3"/>
  <c r="K171" i="3"/>
  <c r="M171" i="3"/>
  <c r="E172" i="3"/>
  <c r="H172" i="3"/>
  <c r="J172" i="3"/>
  <c r="D172" i="3"/>
  <c r="I172" i="3"/>
  <c r="K172" i="3"/>
  <c r="M172" i="3"/>
  <c r="E173" i="3"/>
  <c r="H173" i="3"/>
  <c r="J173" i="3"/>
  <c r="D173" i="3"/>
  <c r="I173" i="3"/>
  <c r="K173" i="3"/>
  <c r="M173" i="3"/>
  <c r="E174" i="3"/>
  <c r="H174" i="3"/>
  <c r="J174" i="3"/>
  <c r="D174" i="3"/>
  <c r="I174" i="3"/>
  <c r="K174" i="3"/>
  <c r="M174" i="3"/>
  <c r="E175" i="3"/>
  <c r="H175" i="3"/>
  <c r="J175" i="3"/>
  <c r="D175" i="3"/>
  <c r="I175" i="3"/>
  <c r="K175" i="3"/>
  <c r="M175" i="3"/>
  <c r="E176" i="3"/>
  <c r="H176" i="3"/>
  <c r="J176" i="3"/>
  <c r="D176" i="3"/>
  <c r="I176" i="3"/>
  <c r="K176" i="3"/>
  <c r="M176" i="3"/>
  <c r="E177" i="3"/>
  <c r="H177" i="3"/>
  <c r="J177" i="3"/>
  <c r="D177" i="3"/>
  <c r="I177" i="3"/>
  <c r="K177" i="3"/>
  <c r="M177" i="3"/>
  <c r="E178" i="3"/>
  <c r="H178" i="3"/>
  <c r="J178" i="3"/>
  <c r="D178" i="3"/>
  <c r="I178" i="3"/>
  <c r="K178" i="3"/>
  <c r="M178" i="3"/>
  <c r="E179" i="3"/>
  <c r="H179" i="3"/>
  <c r="J179" i="3"/>
  <c r="D179" i="3"/>
  <c r="I179" i="3"/>
  <c r="K179" i="3"/>
  <c r="M179" i="3"/>
  <c r="E180" i="3"/>
  <c r="H180" i="3"/>
  <c r="J180" i="3"/>
  <c r="D180" i="3"/>
  <c r="I180" i="3"/>
  <c r="K180" i="3"/>
  <c r="M180" i="3"/>
  <c r="E181" i="3"/>
  <c r="H181" i="3"/>
  <c r="J181" i="3"/>
  <c r="D181" i="3"/>
  <c r="I181" i="3"/>
  <c r="K181" i="3"/>
  <c r="M181" i="3"/>
  <c r="E182" i="3"/>
  <c r="H182" i="3"/>
  <c r="J182" i="3"/>
  <c r="D182" i="3"/>
  <c r="I182" i="3"/>
  <c r="K182" i="3"/>
  <c r="M182" i="3"/>
  <c r="E183" i="3"/>
  <c r="H183" i="3"/>
  <c r="J183" i="3"/>
  <c r="D183" i="3"/>
  <c r="I183" i="3"/>
  <c r="K183" i="3"/>
  <c r="M183" i="3"/>
  <c r="E184" i="3"/>
  <c r="H184" i="3"/>
  <c r="J184" i="3"/>
  <c r="D184" i="3"/>
  <c r="I184" i="3"/>
  <c r="K184" i="3"/>
  <c r="M184" i="3"/>
  <c r="E185" i="3"/>
  <c r="H185" i="3"/>
  <c r="J185" i="3"/>
  <c r="D185" i="3"/>
  <c r="I185" i="3"/>
  <c r="K185" i="3"/>
  <c r="M185" i="3"/>
  <c r="E186" i="3"/>
  <c r="H186" i="3"/>
  <c r="J186" i="3"/>
  <c r="D186" i="3"/>
  <c r="I186" i="3"/>
  <c r="K186" i="3"/>
  <c r="M186" i="3"/>
  <c r="E187" i="3"/>
  <c r="H187" i="3"/>
  <c r="J187" i="3"/>
  <c r="D187" i="3"/>
  <c r="I187" i="3"/>
  <c r="K187" i="3"/>
  <c r="M187" i="3"/>
  <c r="E188" i="3"/>
  <c r="H188" i="3"/>
  <c r="J188" i="3"/>
  <c r="D188" i="3"/>
  <c r="I188" i="3"/>
  <c r="K188" i="3"/>
  <c r="M188" i="3"/>
  <c r="E189" i="3"/>
  <c r="H189" i="3"/>
  <c r="J189" i="3"/>
  <c r="D189" i="3"/>
  <c r="I189" i="3"/>
  <c r="K189" i="3"/>
  <c r="M189" i="3"/>
  <c r="E190" i="3"/>
  <c r="H190" i="3"/>
  <c r="J190" i="3"/>
  <c r="D190" i="3"/>
  <c r="I190" i="3"/>
  <c r="K190" i="3"/>
  <c r="M190" i="3"/>
  <c r="E191" i="3"/>
  <c r="H191" i="3"/>
  <c r="J191" i="3"/>
  <c r="D191" i="3"/>
  <c r="I191" i="3"/>
  <c r="K191" i="3"/>
  <c r="M191" i="3"/>
  <c r="E192" i="3"/>
  <c r="H192" i="3"/>
  <c r="J192" i="3"/>
  <c r="D192" i="3"/>
  <c r="I192" i="3"/>
  <c r="K192" i="3"/>
  <c r="M192" i="3"/>
  <c r="E193" i="3"/>
  <c r="H193" i="3"/>
  <c r="J193" i="3"/>
  <c r="D193" i="3"/>
  <c r="I193" i="3"/>
  <c r="K193" i="3"/>
  <c r="M193" i="3"/>
  <c r="E194" i="3"/>
  <c r="H194" i="3"/>
  <c r="J194" i="3"/>
  <c r="D194" i="3"/>
  <c r="I194" i="3"/>
  <c r="K194" i="3"/>
  <c r="M194" i="3"/>
  <c r="E195" i="3"/>
  <c r="H195" i="3"/>
  <c r="J195" i="3"/>
  <c r="D195" i="3"/>
  <c r="I195" i="3"/>
  <c r="K195" i="3"/>
  <c r="M195" i="3"/>
  <c r="E196" i="3"/>
  <c r="H196" i="3"/>
  <c r="J196" i="3"/>
  <c r="D196" i="3"/>
  <c r="I196" i="3"/>
  <c r="K196" i="3"/>
  <c r="M196" i="3"/>
  <c r="E197" i="3"/>
  <c r="H197" i="3"/>
  <c r="J197" i="3"/>
  <c r="D197" i="3"/>
  <c r="I197" i="3"/>
  <c r="K197" i="3"/>
  <c r="M197" i="3"/>
  <c r="E198" i="3"/>
  <c r="H198" i="3"/>
  <c r="J198" i="3"/>
  <c r="D198" i="3"/>
  <c r="I198" i="3"/>
  <c r="K198" i="3"/>
  <c r="M198" i="3"/>
  <c r="E199" i="3"/>
  <c r="H199" i="3"/>
  <c r="J199" i="3"/>
  <c r="D199" i="3"/>
  <c r="I199" i="3"/>
  <c r="K199" i="3"/>
  <c r="M199" i="3"/>
  <c r="E200" i="3"/>
  <c r="H200" i="3"/>
  <c r="J200" i="3"/>
  <c r="D200" i="3"/>
  <c r="I200" i="3"/>
  <c r="K200" i="3"/>
  <c r="M200" i="3"/>
  <c r="E201" i="3"/>
  <c r="H201" i="3"/>
  <c r="J201" i="3"/>
  <c r="D201" i="3"/>
  <c r="I201" i="3"/>
  <c r="K201" i="3"/>
  <c r="M201" i="3"/>
  <c r="E202" i="3"/>
  <c r="H202" i="3"/>
  <c r="J202" i="3"/>
  <c r="D202" i="3"/>
  <c r="I202" i="3"/>
  <c r="K202" i="3"/>
  <c r="M202" i="3"/>
  <c r="E203" i="3"/>
  <c r="H203" i="3"/>
  <c r="J203" i="3"/>
  <c r="D203" i="3"/>
  <c r="I203" i="3"/>
  <c r="K203" i="3"/>
  <c r="M203" i="3"/>
  <c r="E204" i="3"/>
  <c r="H204" i="3"/>
  <c r="J204" i="3"/>
  <c r="D204" i="3"/>
  <c r="I204" i="3"/>
  <c r="K204" i="3"/>
  <c r="M204" i="3"/>
  <c r="E205" i="3"/>
  <c r="H205" i="3"/>
  <c r="J205" i="3"/>
  <c r="D205" i="3"/>
  <c r="I205" i="3"/>
  <c r="K205" i="3"/>
  <c r="M205" i="3"/>
  <c r="E206" i="3"/>
  <c r="H206" i="3"/>
  <c r="J206" i="3"/>
  <c r="D206" i="3"/>
  <c r="I206" i="3"/>
  <c r="K206" i="3"/>
  <c r="M206" i="3"/>
  <c r="E207" i="3"/>
  <c r="H207" i="3"/>
  <c r="J207" i="3"/>
  <c r="D207" i="3"/>
  <c r="I207" i="3"/>
  <c r="K207" i="3"/>
  <c r="M207" i="3"/>
  <c r="E208" i="3"/>
  <c r="H208" i="3"/>
  <c r="J208" i="3"/>
  <c r="D208" i="3"/>
  <c r="I208" i="3"/>
  <c r="K208" i="3"/>
  <c r="M208" i="3"/>
  <c r="E209" i="3"/>
  <c r="H209" i="3"/>
  <c r="J209" i="3"/>
  <c r="D209" i="3"/>
  <c r="I209" i="3"/>
  <c r="K209" i="3"/>
  <c r="M209" i="3"/>
  <c r="E210" i="3"/>
  <c r="H210" i="3"/>
  <c r="J210" i="3"/>
  <c r="D210" i="3"/>
  <c r="I210" i="3"/>
  <c r="K210" i="3"/>
  <c r="M210" i="3"/>
  <c r="E211" i="3"/>
  <c r="H211" i="3"/>
  <c r="J211" i="3"/>
  <c r="D211" i="3"/>
  <c r="I211" i="3"/>
  <c r="K211" i="3"/>
  <c r="M211" i="3"/>
  <c r="E212" i="3"/>
  <c r="H212" i="3"/>
  <c r="J212" i="3"/>
  <c r="D212" i="3"/>
  <c r="I212" i="3"/>
  <c r="K212" i="3"/>
  <c r="M212" i="3"/>
  <c r="E213" i="3"/>
  <c r="H213" i="3"/>
  <c r="J213" i="3"/>
  <c r="D213" i="3"/>
  <c r="I213" i="3"/>
  <c r="K213" i="3"/>
  <c r="M213" i="3"/>
  <c r="E214" i="3"/>
  <c r="H214" i="3"/>
  <c r="J214" i="3"/>
  <c r="D214" i="3"/>
  <c r="I214" i="3"/>
  <c r="K214" i="3"/>
  <c r="M214" i="3"/>
  <c r="E215" i="3"/>
  <c r="H215" i="3"/>
  <c r="J215" i="3"/>
  <c r="D215" i="3"/>
  <c r="I215" i="3"/>
  <c r="K215" i="3"/>
  <c r="M215" i="3"/>
  <c r="E216" i="3"/>
  <c r="H216" i="3"/>
  <c r="J216" i="3"/>
  <c r="D216" i="3"/>
  <c r="I216" i="3"/>
  <c r="K216" i="3"/>
  <c r="M216" i="3"/>
  <c r="E217" i="3"/>
  <c r="H217" i="3"/>
  <c r="J217" i="3"/>
  <c r="D217" i="3"/>
  <c r="I217" i="3"/>
  <c r="K217" i="3"/>
  <c r="M217" i="3"/>
  <c r="E218" i="3"/>
  <c r="H218" i="3"/>
  <c r="J218" i="3"/>
  <c r="D218" i="3"/>
  <c r="I218" i="3"/>
  <c r="K218" i="3"/>
  <c r="M218" i="3"/>
  <c r="E219" i="3"/>
  <c r="H219" i="3"/>
  <c r="J219" i="3"/>
  <c r="D219" i="3"/>
  <c r="I219" i="3"/>
  <c r="K219" i="3"/>
  <c r="M219" i="3"/>
  <c r="E220" i="3"/>
  <c r="H220" i="3"/>
  <c r="J220" i="3"/>
  <c r="D220" i="3"/>
  <c r="I220" i="3"/>
  <c r="K220" i="3"/>
  <c r="M220" i="3"/>
  <c r="E221" i="3"/>
  <c r="H221" i="3"/>
  <c r="J221" i="3"/>
  <c r="D221" i="3"/>
  <c r="I221" i="3"/>
  <c r="K221" i="3"/>
  <c r="M221" i="3"/>
  <c r="E222" i="3"/>
  <c r="H222" i="3"/>
  <c r="J222" i="3"/>
  <c r="D222" i="3"/>
  <c r="I222" i="3"/>
  <c r="K222" i="3"/>
  <c r="M222" i="3"/>
  <c r="E223" i="3"/>
  <c r="H223" i="3"/>
  <c r="J223" i="3"/>
  <c r="D223" i="3"/>
  <c r="I223" i="3"/>
  <c r="K223" i="3"/>
  <c r="M223" i="3"/>
  <c r="E224" i="3"/>
  <c r="H224" i="3"/>
  <c r="J224" i="3"/>
  <c r="D224" i="3"/>
  <c r="I224" i="3"/>
  <c r="K224" i="3"/>
  <c r="M224" i="3"/>
  <c r="E225" i="3"/>
  <c r="H225" i="3"/>
  <c r="J225" i="3"/>
  <c r="D225" i="3"/>
  <c r="I225" i="3"/>
  <c r="K225" i="3"/>
  <c r="M225" i="3"/>
  <c r="E226" i="3"/>
  <c r="H226" i="3"/>
  <c r="J226" i="3"/>
  <c r="D226" i="3"/>
  <c r="I226" i="3"/>
  <c r="K226" i="3"/>
  <c r="M226" i="3"/>
  <c r="E227" i="3"/>
  <c r="H227" i="3"/>
  <c r="J227" i="3"/>
  <c r="D227" i="3"/>
  <c r="I227" i="3"/>
  <c r="K227" i="3"/>
  <c r="M227" i="3"/>
  <c r="E228" i="3"/>
  <c r="H228" i="3"/>
  <c r="J228" i="3"/>
  <c r="D228" i="3"/>
  <c r="I228" i="3"/>
  <c r="K228" i="3"/>
  <c r="M228" i="3"/>
  <c r="E229" i="3"/>
  <c r="H229" i="3"/>
  <c r="J229" i="3"/>
  <c r="D229" i="3"/>
  <c r="I229" i="3"/>
  <c r="K229" i="3"/>
  <c r="M229" i="3"/>
  <c r="E230" i="3"/>
  <c r="H230" i="3"/>
  <c r="J230" i="3"/>
  <c r="D230" i="3"/>
  <c r="I230" i="3"/>
  <c r="K230" i="3"/>
  <c r="M230" i="3"/>
  <c r="E231" i="3"/>
  <c r="H231" i="3"/>
  <c r="J231" i="3"/>
  <c r="D231" i="3"/>
  <c r="I231" i="3"/>
  <c r="K231" i="3"/>
  <c r="M231" i="3"/>
  <c r="E232" i="3"/>
  <c r="H232" i="3"/>
  <c r="J232" i="3"/>
  <c r="D232" i="3"/>
  <c r="I232" i="3"/>
  <c r="K232" i="3"/>
  <c r="M232" i="3"/>
  <c r="E233" i="3"/>
  <c r="H233" i="3"/>
  <c r="J233" i="3"/>
  <c r="D233" i="3"/>
  <c r="I233" i="3"/>
  <c r="K233" i="3"/>
  <c r="M233" i="3"/>
  <c r="E234" i="3"/>
  <c r="H234" i="3"/>
  <c r="J234" i="3"/>
  <c r="D234" i="3"/>
  <c r="I234" i="3"/>
  <c r="K234" i="3"/>
  <c r="M234" i="3"/>
  <c r="E235" i="3"/>
  <c r="H235" i="3"/>
  <c r="J235" i="3"/>
  <c r="D235" i="3"/>
  <c r="I235" i="3"/>
  <c r="K235" i="3"/>
  <c r="M235" i="3"/>
  <c r="E236" i="3"/>
  <c r="H236" i="3"/>
  <c r="J236" i="3"/>
  <c r="D236" i="3"/>
  <c r="I236" i="3"/>
  <c r="K236" i="3"/>
  <c r="M236" i="3"/>
  <c r="E237" i="3"/>
  <c r="H237" i="3"/>
  <c r="J237" i="3"/>
  <c r="D237" i="3"/>
  <c r="I237" i="3"/>
  <c r="K237" i="3"/>
  <c r="M237" i="3"/>
  <c r="E238" i="3"/>
  <c r="H238" i="3"/>
  <c r="J238" i="3"/>
  <c r="D238" i="3"/>
  <c r="I238" i="3"/>
  <c r="K238" i="3"/>
  <c r="M238" i="3"/>
  <c r="E239" i="3"/>
  <c r="H239" i="3"/>
  <c r="J239" i="3"/>
  <c r="D239" i="3"/>
  <c r="I239" i="3"/>
  <c r="K239" i="3"/>
  <c r="M239" i="3"/>
  <c r="E240" i="3"/>
  <c r="H240" i="3"/>
  <c r="J240" i="3"/>
  <c r="D240" i="3"/>
  <c r="I240" i="3"/>
  <c r="K240" i="3"/>
  <c r="M240" i="3"/>
  <c r="E241" i="3"/>
  <c r="H241" i="3"/>
  <c r="J241" i="3"/>
  <c r="D241" i="3"/>
  <c r="I241" i="3"/>
  <c r="K241" i="3"/>
  <c r="M241" i="3"/>
  <c r="B24" i="3"/>
  <c r="B25" i="3"/>
  <c r="C24" i="3"/>
  <c r="C31" i="3"/>
  <c r="F31" i="3"/>
  <c r="G31" i="3"/>
  <c r="L31" i="3"/>
  <c r="N31" i="3"/>
  <c r="Q31" i="3"/>
  <c r="R31" i="3"/>
  <c r="S31" i="3"/>
  <c r="T31" i="3"/>
  <c r="U31" i="3"/>
  <c r="V31" i="3"/>
  <c r="W31" i="3"/>
  <c r="X31" i="3"/>
  <c r="Z31" i="3"/>
  <c r="AA31" i="3"/>
  <c r="C32" i="3"/>
  <c r="F32" i="3"/>
  <c r="G32" i="3"/>
  <c r="L32" i="3"/>
  <c r="N32" i="3"/>
  <c r="Q32" i="3"/>
  <c r="R32" i="3"/>
  <c r="S32" i="3"/>
  <c r="T32" i="3"/>
  <c r="U32" i="3"/>
  <c r="V32" i="3"/>
  <c r="W32" i="3"/>
  <c r="X32" i="3"/>
  <c r="Z32" i="3"/>
  <c r="AA32" i="3"/>
  <c r="C33" i="3"/>
  <c r="F33" i="3"/>
  <c r="G33" i="3"/>
  <c r="L33" i="3"/>
  <c r="N33" i="3"/>
  <c r="Q33" i="3"/>
  <c r="R33" i="3"/>
  <c r="S33" i="3"/>
  <c r="T33" i="3"/>
  <c r="U33" i="3"/>
  <c r="V33" i="3"/>
  <c r="W33" i="3"/>
  <c r="X33" i="3"/>
  <c r="Z33" i="3"/>
  <c r="AA33" i="3"/>
  <c r="C34" i="3"/>
  <c r="F34" i="3"/>
  <c r="G34" i="3"/>
  <c r="L34" i="3"/>
  <c r="N34" i="3"/>
  <c r="Q34" i="3"/>
  <c r="R34" i="3"/>
  <c r="S34" i="3"/>
  <c r="T34" i="3"/>
  <c r="U34" i="3"/>
  <c r="V34" i="3"/>
  <c r="W34" i="3"/>
  <c r="X34" i="3"/>
  <c r="Z34" i="3"/>
  <c r="AA34" i="3"/>
  <c r="C35" i="3"/>
  <c r="F35" i="3"/>
  <c r="G35" i="3"/>
  <c r="L35" i="3"/>
  <c r="N35" i="3"/>
  <c r="Q35" i="3"/>
  <c r="R35" i="3"/>
  <c r="S35" i="3"/>
  <c r="T35" i="3"/>
  <c r="U35" i="3"/>
  <c r="V35" i="3"/>
  <c r="W35" i="3"/>
  <c r="X35" i="3"/>
  <c r="Z35" i="3"/>
  <c r="AA35" i="3"/>
  <c r="C36" i="3"/>
  <c r="F36" i="3"/>
  <c r="G36" i="3"/>
  <c r="L36" i="3"/>
  <c r="N36" i="3"/>
  <c r="Q36" i="3"/>
  <c r="R36" i="3"/>
  <c r="S36" i="3"/>
  <c r="T36" i="3"/>
  <c r="U36" i="3"/>
  <c r="V36" i="3"/>
  <c r="W36" i="3"/>
  <c r="X36" i="3"/>
  <c r="Z36" i="3"/>
  <c r="AA36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37" i="3"/>
  <c r="C11" i="6"/>
  <c r="C25" i="6"/>
  <c r="B25" i="6"/>
  <c r="H34" i="6"/>
  <c r="K34" i="6"/>
  <c r="H35" i="6"/>
  <c r="K35" i="6"/>
  <c r="H36" i="6"/>
  <c r="K36" i="6"/>
  <c r="H37" i="6"/>
  <c r="K37" i="6"/>
  <c r="H38" i="6"/>
  <c r="K38" i="6"/>
  <c r="H39" i="6"/>
  <c r="K39" i="6"/>
  <c r="H40" i="6"/>
  <c r="K40" i="6"/>
  <c r="H41" i="6"/>
  <c r="K41" i="6"/>
  <c r="H42" i="6"/>
  <c r="K42" i="6"/>
  <c r="H43" i="6"/>
  <c r="K43" i="6"/>
  <c r="H44" i="6"/>
  <c r="K44" i="6"/>
  <c r="H45" i="6"/>
  <c r="K45" i="6"/>
  <c r="H46" i="6"/>
  <c r="K46" i="6"/>
  <c r="H47" i="6"/>
  <c r="K47" i="6"/>
  <c r="H48" i="6"/>
  <c r="K48" i="6"/>
  <c r="H49" i="6"/>
  <c r="K49" i="6"/>
  <c r="H50" i="6"/>
  <c r="K50" i="6"/>
  <c r="H51" i="6"/>
  <c r="K51" i="6"/>
  <c r="H52" i="6"/>
  <c r="K52" i="6"/>
  <c r="H53" i="6"/>
  <c r="K53" i="6"/>
  <c r="H54" i="6"/>
  <c r="K54" i="6"/>
  <c r="H55" i="6"/>
  <c r="K55" i="6"/>
  <c r="H56" i="6"/>
  <c r="K56" i="6"/>
  <c r="H57" i="6"/>
  <c r="K57" i="6"/>
  <c r="H58" i="6"/>
  <c r="K58" i="6"/>
  <c r="H59" i="6"/>
  <c r="K59" i="6"/>
  <c r="H60" i="6"/>
  <c r="K60" i="6"/>
  <c r="H61" i="6"/>
  <c r="K61" i="6"/>
  <c r="H62" i="6"/>
  <c r="K62" i="6"/>
  <c r="H63" i="6"/>
  <c r="K63" i="6"/>
  <c r="H64" i="6"/>
  <c r="K64" i="6"/>
  <c r="H65" i="6"/>
  <c r="K65" i="6"/>
  <c r="H66" i="6"/>
  <c r="K66" i="6"/>
  <c r="H67" i="6"/>
  <c r="K67" i="6"/>
  <c r="H68" i="6"/>
  <c r="K68" i="6"/>
  <c r="H69" i="6"/>
  <c r="K69" i="6"/>
  <c r="H70" i="6"/>
  <c r="K70" i="6"/>
  <c r="H71" i="6"/>
  <c r="K71" i="6"/>
  <c r="H72" i="6"/>
  <c r="K72" i="6"/>
  <c r="H73" i="6"/>
  <c r="K73" i="6"/>
  <c r="H74" i="6"/>
  <c r="K74" i="6"/>
  <c r="H75" i="6"/>
  <c r="K75" i="6"/>
  <c r="H76" i="6"/>
  <c r="K76" i="6"/>
  <c r="H77" i="6"/>
  <c r="K77" i="6"/>
  <c r="H78" i="6"/>
  <c r="K78" i="6"/>
  <c r="H79" i="6"/>
  <c r="K79" i="6"/>
  <c r="H80" i="6"/>
  <c r="K80" i="6"/>
  <c r="H81" i="6"/>
  <c r="K81" i="6"/>
  <c r="H82" i="6"/>
  <c r="K82" i="6"/>
  <c r="H83" i="6"/>
  <c r="K83" i="6"/>
  <c r="H84" i="6"/>
  <c r="K84" i="6"/>
  <c r="H85" i="6"/>
  <c r="K85" i="6"/>
  <c r="H86" i="6"/>
  <c r="K86" i="6"/>
  <c r="H87" i="6"/>
  <c r="K87" i="6"/>
  <c r="H88" i="6"/>
  <c r="K88" i="6"/>
  <c r="H89" i="6"/>
  <c r="K89" i="6"/>
  <c r="H90" i="6"/>
  <c r="K90" i="6"/>
  <c r="H91" i="6"/>
  <c r="K91" i="6"/>
  <c r="H92" i="6"/>
  <c r="K92" i="6"/>
  <c r="H93" i="6"/>
  <c r="K93" i="6"/>
  <c r="H94" i="6"/>
  <c r="K94" i="6"/>
  <c r="H95" i="6"/>
  <c r="K95" i="6"/>
  <c r="H96" i="6"/>
  <c r="K96" i="6"/>
  <c r="H97" i="6"/>
  <c r="K97" i="6"/>
  <c r="H98" i="6"/>
  <c r="K98" i="6"/>
  <c r="H99" i="6"/>
  <c r="K99" i="6"/>
  <c r="H100" i="6"/>
  <c r="K100" i="6"/>
  <c r="H101" i="6"/>
  <c r="K101" i="6"/>
  <c r="H102" i="6"/>
  <c r="K102" i="6"/>
  <c r="H103" i="6"/>
  <c r="K103" i="6"/>
  <c r="H104" i="6"/>
  <c r="K104" i="6"/>
  <c r="H105" i="6"/>
  <c r="K105" i="6"/>
  <c r="H106" i="6"/>
  <c r="K106" i="6"/>
  <c r="H107" i="6"/>
  <c r="K107" i="6"/>
  <c r="H108" i="6"/>
  <c r="K108" i="6"/>
  <c r="H109" i="6"/>
  <c r="K109" i="6"/>
  <c r="H110" i="6"/>
  <c r="K110" i="6"/>
  <c r="H111" i="6"/>
  <c r="K111" i="6"/>
  <c r="H112" i="6"/>
  <c r="K112" i="6"/>
  <c r="H113" i="6"/>
  <c r="K113" i="6"/>
  <c r="H114" i="6"/>
  <c r="K114" i="6"/>
  <c r="H115" i="6"/>
  <c r="K115" i="6"/>
  <c r="H116" i="6"/>
  <c r="K116" i="6"/>
  <c r="H117" i="6"/>
  <c r="K117" i="6"/>
  <c r="H118" i="6"/>
  <c r="K118" i="6"/>
  <c r="H119" i="6"/>
  <c r="K119" i="6"/>
  <c r="H120" i="6"/>
  <c r="K120" i="6"/>
  <c r="H121" i="6"/>
  <c r="K121" i="6"/>
  <c r="H122" i="6"/>
  <c r="K122" i="6"/>
  <c r="H123" i="6"/>
  <c r="K123" i="6"/>
  <c r="H124" i="6"/>
  <c r="K124" i="6"/>
  <c r="H125" i="6"/>
  <c r="K125" i="6"/>
  <c r="H126" i="6"/>
  <c r="K126" i="6"/>
  <c r="H127" i="6"/>
  <c r="K127" i="6"/>
  <c r="H128" i="6"/>
  <c r="K128" i="6"/>
  <c r="H129" i="6"/>
  <c r="K129" i="6"/>
  <c r="H130" i="6"/>
  <c r="K130" i="6"/>
  <c r="H131" i="6"/>
  <c r="K131" i="6"/>
  <c r="H132" i="6"/>
  <c r="K132" i="6"/>
  <c r="H133" i="6"/>
  <c r="K133" i="6"/>
  <c r="H134" i="6"/>
  <c r="K134" i="6"/>
  <c r="H135" i="6"/>
  <c r="K135" i="6"/>
  <c r="H136" i="6"/>
  <c r="K136" i="6"/>
  <c r="H137" i="6"/>
  <c r="K137" i="6"/>
  <c r="H138" i="6"/>
  <c r="K138" i="6"/>
  <c r="H139" i="6"/>
  <c r="K139" i="6"/>
  <c r="H140" i="6"/>
  <c r="K140" i="6"/>
  <c r="H141" i="6"/>
  <c r="K141" i="6"/>
  <c r="H142" i="6"/>
  <c r="K142" i="6"/>
  <c r="H143" i="6"/>
  <c r="K143" i="6"/>
  <c r="H144" i="6"/>
  <c r="K144" i="6"/>
  <c r="H145" i="6"/>
  <c r="K145" i="6"/>
  <c r="H146" i="6"/>
  <c r="K146" i="6"/>
  <c r="H147" i="6"/>
  <c r="K147" i="6"/>
  <c r="H148" i="6"/>
  <c r="K148" i="6"/>
  <c r="H149" i="6"/>
  <c r="K149" i="6"/>
  <c r="H150" i="6"/>
  <c r="K150" i="6"/>
  <c r="H151" i="6"/>
  <c r="K151" i="6"/>
  <c r="H152" i="6"/>
  <c r="K152" i="6"/>
  <c r="H153" i="6"/>
  <c r="K153" i="6"/>
  <c r="H154" i="6"/>
  <c r="K154" i="6"/>
  <c r="H155" i="6"/>
  <c r="K155" i="6"/>
  <c r="H156" i="6"/>
  <c r="K156" i="6"/>
  <c r="H157" i="6"/>
  <c r="K157" i="6"/>
  <c r="H158" i="6"/>
  <c r="K158" i="6"/>
  <c r="H159" i="6"/>
  <c r="K159" i="6"/>
  <c r="H160" i="6"/>
  <c r="K160" i="6"/>
  <c r="H161" i="6"/>
  <c r="K161" i="6"/>
  <c r="H162" i="6"/>
  <c r="K162" i="6"/>
  <c r="H163" i="6"/>
  <c r="K163" i="6"/>
  <c r="H164" i="6"/>
  <c r="K164" i="6"/>
  <c r="H165" i="6"/>
  <c r="K165" i="6"/>
  <c r="H166" i="6"/>
  <c r="K166" i="6"/>
  <c r="H167" i="6"/>
  <c r="K167" i="6"/>
  <c r="H168" i="6"/>
  <c r="K168" i="6"/>
  <c r="H169" i="6"/>
  <c r="K169" i="6"/>
  <c r="H170" i="6"/>
  <c r="K170" i="6"/>
  <c r="H171" i="6"/>
  <c r="K171" i="6"/>
  <c r="H172" i="6"/>
  <c r="K172" i="6"/>
  <c r="H173" i="6"/>
  <c r="K173" i="6"/>
  <c r="H174" i="6"/>
  <c r="K174" i="6"/>
  <c r="H175" i="6"/>
  <c r="K175" i="6"/>
  <c r="H176" i="6"/>
  <c r="K176" i="6"/>
  <c r="H177" i="6"/>
  <c r="K177" i="6"/>
  <c r="H178" i="6"/>
  <c r="K178" i="6"/>
  <c r="H179" i="6"/>
  <c r="K179" i="6"/>
  <c r="H180" i="6"/>
  <c r="K180" i="6"/>
  <c r="H181" i="6"/>
  <c r="K181" i="6"/>
  <c r="H182" i="6"/>
  <c r="K182" i="6"/>
  <c r="H183" i="6"/>
  <c r="K183" i="6"/>
  <c r="H184" i="6"/>
  <c r="K184" i="6"/>
  <c r="H185" i="6"/>
  <c r="K185" i="6"/>
  <c r="H186" i="6"/>
  <c r="K186" i="6"/>
  <c r="H187" i="6"/>
  <c r="K187" i="6"/>
  <c r="H188" i="6"/>
  <c r="K188" i="6"/>
  <c r="H189" i="6"/>
  <c r="K189" i="6"/>
  <c r="H190" i="6"/>
  <c r="K190" i="6"/>
  <c r="H191" i="6"/>
  <c r="K191" i="6"/>
  <c r="H192" i="6"/>
  <c r="K192" i="6"/>
  <c r="H193" i="6"/>
  <c r="K193" i="6"/>
  <c r="H194" i="6"/>
  <c r="K194" i="6"/>
  <c r="H195" i="6"/>
  <c r="K195" i="6"/>
  <c r="H196" i="6"/>
  <c r="K196" i="6"/>
  <c r="H197" i="6"/>
  <c r="K197" i="6"/>
  <c r="H198" i="6"/>
  <c r="K198" i="6"/>
  <c r="H199" i="6"/>
  <c r="K199" i="6"/>
  <c r="H200" i="6"/>
  <c r="K200" i="6"/>
  <c r="H201" i="6"/>
  <c r="K201" i="6"/>
  <c r="H202" i="6"/>
  <c r="K202" i="6"/>
  <c r="H203" i="6"/>
  <c r="K203" i="6"/>
  <c r="H204" i="6"/>
  <c r="K204" i="6"/>
  <c r="H205" i="6"/>
  <c r="K205" i="6"/>
  <c r="H206" i="6"/>
  <c r="K206" i="6"/>
  <c r="H207" i="6"/>
  <c r="K207" i="6"/>
  <c r="H208" i="6"/>
  <c r="K208" i="6"/>
  <c r="H209" i="6"/>
  <c r="K209" i="6"/>
  <c r="H210" i="6"/>
  <c r="K210" i="6"/>
  <c r="H211" i="6"/>
  <c r="K211" i="6"/>
  <c r="H212" i="6"/>
  <c r="K212" i="6"/>
  <c r="H213" i="6"/>
  <c r="K213" i="6"/>
  <c r="H214" i="6"/>
  <c r="K214" i="6"/>
  <c r="H215" i="6"/>
  <c r="K215" i="6"/>
  <c r="H216" i="6"/>
  <c r="K216" i="6"/>
  <c r="H217" i="6"/>
  <c r="K217" i="6"/>
  <c r="H218" i="6"/>
  <c r="K218" i="6"/>
  <c r="H219" i="6"/>
  <c r="K219" i="6"/>
  <c r="H220" i="6"/>
  <c r="K220" i="6"/>
  <c r="H221" i="6"/>
  <c r="K221" i="6"/>
  <c r="H222" i="6"/>
  <c r="K222" i="6"/>
  <c r="H223" i="6"/>
  <c r="K223" i="6"/>
  <c r="H224" i="6"/>
  <c r="K224" i="6"/>
  <c r="H225" i="6"/>
  <c r="K225" i="6"/>
  <c r="H226" i="6"/>
  <c r="K226" i="6"/>
  <c r="H227" i="6"/>
  <c r="K227" i="6"/>
  <c r="H228" i="6"/>
  <c r="K228" i="6"/>
  <c r="H229" i="6"/>
  <c r="K229" i="6"/>
  <c r="H230" i="6"/>
  <c r="K230" i="6"/>
  <c r="H231" i="6"/>
  <c r="K231" i="6"/>
  <c r="H232" i="6"/>
  <c r="K232" i="6"/>
  <c r="H233" i="6"/>
  <c r="K233" i="6"/>
  <c r="H234" i="6"/>
  <c r="K234" i="6"/>
  <c r="H235" i="6"/>
  <c r="K235" i="6"/>
  <c r="H236" i="6"/>
  <c r="K236" i="6"/>
  <c r="H237" i="6"/>
  <c r="K237" i="6"/>
  <c r="B24" i="6"/>
  <c r="S34" i="6"/>
  <c r="V34" i="6"/>
  <c r="S35" i="6"/>
  <c r="V35" i="6"/>
  <c r="S36" i="6"/>
  <c r="V36" i="6"/>
  <c r="S37" i="6"/>
  <c r="V37" i="6"/>
  <c r="S38" i="6"/>
  <c r="V38" i="6"/>
  <c r="S39" i="6"/>
  <c r="V39" i="6"/>
  <c r="S40" i="6"/>
  <c r="V40" i="6"/>
  <c r="S41" i="6"/>
  <c r="V41" i="6"/>
  <c r="S42" i="6"/>
  <c r="V42" i="6"/>
  <c r="S43" i="6"/>
  <c r="V43" i="6"/>
  <c r="S44" i="6"/>
  <c r="V44" i="6"/>
  <c r="S45" i="6"/>
  <c r="V45" i="6"/>
  <c r="S46" i="6"/>
  <c r="V46" i="6"/>
  <c r="S47" i="6"/>
  <c r="V47" i="6"/>
  <c r="S48" i="6"/>
  <c r="V48" i="6"/>
  <c r="S49" i="6"/>
  <c r="V49" i="6"/>
  <c r="S50" i="6"/>
  <c r="V50" i="6"/>
  <c r="S51" i="6"/>
  <c r="V51" i="6"/>
  <c r="S52" i="6"/>
  <c r="V52" i="6"/>
  <c r="S53" i="6"/>
  <c r="V53" i="6"/>
  <c r="S54" i="6"/>
  <c r="V54" i="6"/>
  <c r="S55" i="6"/>
  <c r="V55" i="6"/>
  <c r="S56" i="6"/>
  <c r="V56" i="6"/>
  <c r="S57" i="6"/>
  <c r="V57" i="6"/>
  <c r="S58" i="6"/>
  <c r="V58" i="6"/>
  <c r="S59" i="6"/>
  <c r="V59" i="6"/>
  <c r="S60" i="6"/>
  <c r="V60" i="6"/>
  <c r="S61" i="6"/>
  <c r="V61" i="6"/>
  <c r="S62" i="6"/>
  <c r="V62" i="6"/>
  <c r="S63" i="6"/>
  <c r="V63" i="6"/>
  <c r="S64" i="6"/>
  <c r="V64" i="6"/>
  <c r="S65" i="6"/>
  <c r="V65" i="6"/>
  <c r="S66" i="6"/>
  <c r="V66" i="6"/>
  <c r="S67" i="6"/>
  <c r="V67" i="6"/>
  <c r="S68" i="6"/>
  <c r="V68" i="6"/>
  <c r="S69" i="6"/>
  <c r="V69" i="6"/>
  <c r="S70" i="6"/>
  <c r="V70" i="6"/>
  <c r="S71" i="6"/>
  <c r="V71" i="6"/>
  <c r="S72" i="6"/>
  <c r="V72" i="6"/>
  <c r="S73" i="6"/>
  <c r="V73" i="6"/>
  <c r="S74" i="6"/>
  <c r="V74" i="6"/>
  <c r="S75" i="6"/>
  <c r="V75" i="6"/>
  <c r="S76" i="6"/>
  <c r="V76" i="6"/>
  <c r="S77" i="6"/>
  <c r="V77" i="6"/>
  <c r="S78" i="6"/>
  <c r="V78" i="6"/>
  <c r="S79" i="6"/>
  <c r="V79" i="6"/>
  <c r="S80" i="6"/>
  <c r="V80" i="6"/>
  <c r="S81" i="6"/>
  <c r="V81" i="6"/>
  <c r="S82" i="6"/>
  <c r="V82" i="6"/>
  <c r="S83" i="6"/>
  <c r="V83" i="6"/>
  <c r="S84" i="6"/>
  <c r="V84" i="6"/>
  <c r="S85" i="6"/>
  <c r="V85" i="6"/>
  <c r="S86" i="6"/>
  <c r="V86" i="6"/>
  <c r="S87" i="6"/>
  <c r="V87" i="6"/>
  <c r="S88" i="6"/>
  <c r="V88" i="6"/>
  <c r="S89" i="6"/>
  <c r="V89" i="6"/>
  <c r="S90" i="6"/>
  <c r="V90" i="6"/>
  <c r="S91" i="6"/>
  <c r="V91" i="6"/>
  <c r="S92" i="6"/>
  <c r="V92" i="6"/>
  <c r="S93" i="6"/>
  <c r="V93" i="6"/>
  <c r="S94" i="6"/>
  <c r="V94" i="6"/>
  <c r="S95" i="6"/>
  <c r="V95" i="6"/>
  <c r="S96" i="6"/>
  <c r="V96" i="6"/>
  <c r="S97" i="6"/>
  <c r="V97" i="6"/>
  <c r="S98" i="6"/>
  <c r="V98" i="6"/>
  <c r="S99" i="6"/>
  <c r="V99" i="6"/>
  <c r="S100" i="6"/>
  <c r="V100" i="6"/>
  <c r="S101" i="6"/>
  <c r="V101" i="6"/>
  <c r="S102" i="6"/>
  <c r="V102" i="6"/>
  <c r="S103" i="6"/>
  <c r="V103" i="6"/>
  <c r="S104" i="6"/>
  <c r="V104" i="6"/>
  <c r="S105" i="6"/>
  <c r="V105" i="6"/>
  <c r="S106" i="6"/>
  <c r="V106" i="6"/>
  <c r="S107" i="6"/>
  <c r="V107" i="6"/>
  <c r="S108" i="6"/>
  <c r="V108" i="6"/>
  <c r="S109" i="6"/>
  <c r="V109" i="6"/>
  <c r="S110" i="6"/>
  <c r="V110" i="6"/>
  <c r="S111" i="6"/>
  <c r="V111" i="6"/>
  <c r="S112" i="6"/>
  <c r="V112" i="6"/>
  <c r="S113" i="6"/>
  <c r="V113" i="6"/>
  <c r="S114" i="6"/>
  <c r="V114" i="6"/>
  <c r="S115" i="6"/>
  <c r="V115" i="6"/>
  <c r="S116" i="6"/>
  <c r="V116" i="6"/>
  <c r="S117" i="6"/>
  <c r="V117" i="6"/>
  <c r="S118" i="6"/>
  <c r="V118" i="6"/>
  <c r="S119" i="6"/>
  <c r="V119" i="6"/>
  <c r="S120" i="6"/>
  <c r="V120" i="6"/>
  <c r="S121" i="6"/>
  <c r="V121" i="6"/>
  <c r="S122" i="6"/>
  <c r="V122" i="6"/>
  <c r="S123" i="6"/>
  <c r="V123" i="6"/>
  <c r="S124" i="6"/>
  <c r="V124" i="6"/>
  <c r="S125" i="6"/>
  <c r="V125" i="6"/>
  <c r="S126" i="6"/>
  <c r="V126" i="6"/>
  <c r="S127" i="6"/>
  <c r="V127" i="6"/>
  <c r="S128" i="6"/>
  <c r="V128" i="6"/>
  <c r="S129" i="6"/>
  <c r="V129" i="6"/>
  <c r="S130" i="6"/>
  <c r="V130" i="6"/>
  <c r="S131" i="6"/>
  <c r="V131" i="6"/>
  <c r="S132" i="6"/>
  <c r="V132" i="6"/>
  <c r="S133" i="6"/>
  <c r="V133" i="6"/>
  <c r="S134" i="6"/>
  <c r="V134" i="6"/>
  <c r="S135" i="6"/>
  <c r="V135" i="6"/>
  <c r="S136" i="6"/>
  <c r="V136" i="6"/>
  <c r="S137" i="6"/>
  <c r="V137" i="6"/>
  <c r="S138" i="6"/>
  <c r="V138" i="6"/>
  <c r="S139" i="6"/>
  <c r="V139" i="6"/>
  <c r="S140" i="6"/>
  <c r="V140" i="6"/>
  <c r="S141" i="6"/>
  <c r="V141" i="6"/>
  <c r="S142" i="6"/>
  <c r="V142" i="6"/>
  <c r="S143" i="6"/>
  <c r="V143" i="6"/>
  <c r="S144" i="6"/>
  <c r="V144" i="6"/>
  <c r="S145" i="6"/>
  <c r="V145" i="6"/>
  <c r="S146" i="6"/>
  <c r="V146" i="6"/>
  <c r="S147" i="6"/>
  <c r="V147" i="6"/>
  <c r="S148" i="6"/>
  <c r="V148" i="6"/>
  <c r="S149" i="6"/>
  <c r="V149" i="6"/>
  <c r="S150" i="6"/>
  <c r="V150" i="6"/>
  <c r="S151" i="6"/>
  <c r="V151" i="6"/>
  <c r="S152" i="6"/>
  <c r="V152" i="6"/>
  <c r="S153" i="6"/>
  <c r="V153" i="6"/>
  <c r="S154" i="6"/>
  <c r="V154" i="6"/>
  <c r="S155" i="6"/>
  <c r="V155" i="6"/>
  <c r="S156" i="6"/>
  <c r="V156" i="6"/>
  <c r="S157" i="6"/>
  <c r="V157" i="6"/>
  <c r="S158" i="6"/>
  <c r="V158" i="6"/>
  <c r="S159" i="6"/>
  <c r="V159" i="6"/>
  <c r="S160" i="6"/>
  <c r="V160" i="6"/>
  <c r="S161" i="6"/>
  <c r="V161" i="6"/>
  <c r="S162" i="6"/>
  <c r="V162" i="6"/>
  <c r="S163" i="6"/>
  <c r="V163" i="6"/>
  <c r="S164" i="6"/>
  <c r="V164" i="6"/>
  <c r="S165" i="6"/>
  <c r="V165" i="6"/>
  <c r="S166" i="6"/>
  <c r="V166" i="6"/>
  <c r="S167" i="6"/>
  <c r="V167" i="6"/>
  <c r="S168" i="6"/>
  <c r="V168" i="6"/>
  <c r="S169" i="6"/>
  <c r="V169" i="6"/>
  <c r="S170" i="6"/>
  <c r="V170" i="6"/>
  <c r="S171" i="6"/>
  <c r="V171" i="6"/>
  <c r="S172" i="6"/>
  <c r="V172" i="6"/>
  <c r="S173" i="6"/>
  <c r="V173" i="6"/>
  <c r="S174" i="6"/>
  <c r="V174" i="6"/>
  <c r="S175" i="6"/>
  <c r="V175" i="6"/>
  <c r="S176" i="6"/>
  <c r="V176" i="6"/>
  <c r="S177" i="6"/>
  <c r="V177" i="6"/>
  <c r="S178" i="6"/>
  <c r="V178" i="6"/>
  <c r="S179" i="6"/>
  <c r="V179" i="6"/>
  <c r="S180" i="6"/>
  <c r="V180" i="6"/>
  <c r="S181" i="6"/>
  <c r="V181" i="6"/>
  <c r="S182" i="6"/>
  <c r="V182" i="6"/>
  <c r="S183" i="6"/>
  <c r="V183" i="6"/>
  <c r="S184" i="6"/>
  <c r="V184" i="6"/>
  <c r="S185" i="6"/>
  <c r="V185" i="6"/>
  <c r="S186" i="6"/>
  <c r="V186" i="6"/>
  <c r="S187" i="6"/>
  <c r="V187" i="6"/>
  <c r="S188" i="6"/>
  <c r="V188" i="6"/>
  <c r="S189" i="6"/>
  <c r="V189" i="6"/>
  <c r="S190" i="6"/>
  <c r="V190" i="6"/>
  <c r="S191" i="6"/>
  <c r="V191" i="6"/>
  <c r="S192" i="6"/>
  <c r="V192" i="6"/>
  <c r="S193" i="6"/>
  <c r="V193" i="6"/>
  <c r="S194" i="6"/>
  <c r="V194" i="6"/>
  <c r="S195" i="6"/>
  <c r="V195" i="6"/>
  <c r="S196" i="6"/>
  <c r="V196" i="6"/>
  <c r="S197" i="6"/>
  <c r="V197" i="6"/>
  <c r="S198" i="6"/>
  <c r="V198" i="6"/>
  <c r="S199" i="6"/>
  <c r="V199" i="6"/>
  <c r="S200" i="6"/>
  <c r="V200" i="6"/>
  <c r="S201" i="6"/>
  <c r="V201" i="6"/>
  <c r="S202" i="6"/>
  <c r="V202" i="6"/>
  <c r="S203" i="6"/>
  <c r="V203" i="6"/>
  <c r="S204" i="6"/>
  <c r="V204" i="6"/>
  <c r="S205" i="6"/>
  <c r="V205" i="6"/>
  <c r="S206" i="6"/>
  <c r="V206" i="6"/>
  <c r="S207" i="6"/>
  <c r="V207" i="6"/>
  <c r="S208" i="6"/>
  <c r="V208" i="6"/>
  <c r="S209" i="6"/>
  <c r="V209" i="6"/>
  <c r="S210" i="6"/>
  <c r="V210" i="6"/>
  <c r="S211" i="6"/>
  <c r="V211" i="6"/>
  <c r="S212" i="6"/>
  <c r="V212" i="6"/>
  <c r="S213" i="6"/>
  <c r="V213" i="6"/>
  <c r="S214" i="6"/>
  <c r="V214" i="6"/>
  <c r="S215" i="6"/>
  <c r="V215" i="6"/>
  <c r="S216" i="6"/>
  <c r="V216" i="6"/>
  <c r="S217" i="6"/>
  <c r="V217" i="6"/>
  <c r="S218" i="6"/>
  <c r="V218" i="6"/>
  <c r="S219" i="6"/>
  <c r="V219" i="6"/>
  <c r="S220" i="6"/>
  <c r="V220" i="6"/>
  <c r="S221" i="6"/>
  <c r="V221" i="6"/>
  <c r="S222" i="6"/>
  <c r="V222" i="6"/>
  <c r="S223" i="6"/>
  <c r="V223" i="6"/>
  <c r="S224" i="6"/>
  <c r="V224" i="6"/>
  <c r="S225" i="6"/>
  <c r="V225" i="6"/>
  <c r="S226" i="6"/>
  <c r="V226" i="6"/>
  <c r="S227" i="6"/>
  <c r="V227" i="6"/>
  <c r="S228" i="6"/>
  <c r="V228" i="6"/>
  <c r="S229" i="6"/>
  <c r="V229" i="6"/>
  <c r="S230" i="6"/>
  <c r="V230" i="6"/>
  <c r="S231" i="6"/>
  <c r="V231" i="6"/>
  <c r="S232" i="6"/>
  <c r="V232" i="6"/>
  <c r="S233" i="6"/>
  <c r="V233" i="6"/>
  <c r="S234" i="6"/>
  <c r="V234" i="6"/>
  <c r="S235" i="6"/>
  <c r="V235" i="6"/>
  <c r="S236" i="6"/>
  <c r="V236" i="6"/>
  <c r="S237" i="6"/>
  <c r="V237" i="6"/>
  <c r="C24" i="6"/>
  <c r="B21" i="6"/>
  <c r="B18" i="6"/>
  <c r="B22" i="6"/>
  <c r="B23" i="6"/>
  <c r="B19" i="6"/>
  <c r="C8" i="6"/>
  <c r="C4" i="6"/>
  <c r="C3" i="6"/>
  <c r="C21" i="6"/>
  <c r="C18" i="6"/>
  <c r="C22" i="6"/>
  <c r="C23" i="6"/>
  <c r="C17" i="6"/>
  <c r="C13" i="6"/>
  <c r="C10" i="6"/>
  <c r="C19" i="6"/>
  <c r="C16" i="6"/>
  <c r="C34" i="6"/>
  <c r="D34" i="6"/>
  <c r="E34" i="6"/>
  <c r="G34" i="6"/>
  <c r="I34" i="6"/>
  <c r="J34" i="6"/>
  <c r="L34" i="6"/>
  <c r="N34" i="6"/>
  <c r="O34" i="6"/>
  <c r="P34" i="6"/>
  <c r="R34" i="6"/>
  <c r="T34" i="6"/>
  <c r="U34" i="6"/>
  <c r="W34" i="6"/>
  <c r="C35" i="6"/>
  <c r="D35" i="6"/>
  <c r="E35" i="6"/>
  <c r="G35" i="6"/>
  <c r="I35" i="6"/>
  <c r="J35" i="6"/>
  <c r="L35" i="6"/>
  <c r="N35" i="6"/>
  <c r="O35" i="6"/>
  <c r="P35" i="6"/>
  <c r="R35" i="6"/>
  <c r="T35" i="6"/>
  <c r="U35" i="6"/>
  <c r="W35" i="6"/>
  <c r="C36" i="6"/>
  <c r="D36" i="6"/>
  <c r="E36" i="6"/>
  <c r="G36" i="6"/>
  <c r="I36" i="6"/>
  <c r="J36" i="6"/>
  <c r="L36" i="6"/>
  <c r="N36" i="6"/>
  <c r="O36" i="6"/>
  <c r="P36" i="6"/>
  <c r="R36" i="6"/>
  <c r="T36" i="6"/>
  <c r="U36" i="6"/>
  <c r="W36" i="6"/>
  <c r="C37" i="6"/>
  <c r="D37" i="6"/>
  <c r="E37" i="6"/>
  <c r="G37" i="6"/>
  <c r="I37" i="6"/>
  <c r="J37" i="6"/>
  <c r="L37" i="6"/>
  <c r="N37" i="6"/>
  <c r="O37" i="6"/>
  <c r="P37" i="6"/>
  <c r="R37" i="6"/>
  <c r="T37" i="6"/>
  <c r="U37" i="6"/>
  <c r="W37" i="6"/>
  <c r="C38" i="6"/>
  <c r="D38" i="6"/>
  <c r="E38" i="6"/>
  <c r="G38" i="6"/>
  <c r="I38" i="6"/>
  <c r="J38" i="6"/>
  <c r="L38" i="6"/>
  <c r="N38" i="6"/>
  <c r="O38" i="6"/>
  <c r="P38" i="6"/>
  <c r="R38" i="6"/>
  <c r="T38" i="6"/>
  <c r="U38" i="6"/>
  <c r="W38" i="6"/>
  <c r="C39" i="6"/>
  <c r="D39" i="6"/>
  <c r="E39" i="6"/>
  <c r="G39" i="6"/>
  <c r="I39" i="6"/>
  <c r="J39" i="6"/>
  <c r="L39" i="6"/>
  <c r="N39" i="6"/>
  <c r="O39" i="6"/>
  <c r="P39" i="6"/>
  <c r="R39" i="6"/>
  <c r="T39" i="6"/>
  <c r="U39" i="6"/>
  <c r="W39" i="6"/>
  <c r="C40" i="6"/>
  <c r="D40" i="6"/>
  <c r="E40" i="6"/>
  <c r="G40" i="6"/>
  <c r="I40" i="6"/>
  <c r="J40" i="6"/>
  <c r="L40" i="6"/>
  <c r="N40" i="6"/>
  <c r="O40" i="6"/>
  <c r="P40" i="6"/>
  <c r="R40" i="6"/>
  <c r="T40" i="6"/>
  <c r="U40" i="6"/>
  <c r="W40" i="6"/>
  <c r="C41" i="6"/>
  <c r="D41" i="6"/>
  <c r="E41" i="6"/>
  <c r="G41" i="6"/>
  <c r="I41" i="6"/>
  <c r="J41" i="6"/>
  <c r="L41" i="6"/>
  <c r="N41" i="6"/>
  <c r="O41" i="6"/>
  <c r="P41" i="6"/>
  <c r="R41" i="6"/>
  <c r="T41" i="6"/>
  <c r="U41" i="6"/>
  <c r="W41" i="6"/>
  <c r="C42" i="6"/>
  <c r="D42" i="6"/>
  <c r="E42" i="6"/>
  <c r="G42" i="6"/>
  <c r="I42" i="6"/>
  <c r="J42" i="6"/>
  <c r="L42" i="6"/>
  <c r="N42" i="6"/>
  <c r="O42" i="6"/>
  <c r="P42" i="6"/>
  <c r="R42" i="6"/>
  <c r="T42" i="6"/>
  <c r="U42" i="6"/>
  <c r="W42" i="6"/>
  <c r="C43" i="6"/>
  <c r="D43" i="6"/>
  <c r="E43" i="6"/>
  <c r="G43" i="6"/>
  <c r="I43" i="6"/>
  <c r="J43" i="6"/>
  <c r="L43" i="6"/>
  <c r="N43" i="6"/>
  <c r="O43" i="6"/>
  <c r="P43" i="6"/>
  <c r="R43" i="6"/>
  <c r="T43" i="6"/>
  <c r="U43" i="6"/>
  <c r="W43" i="6"/>
  <c r="C44" i="6"/>
  <c r="D44" i="6"/>
  <c r="E44" i="6"/>
  <c r="G44" i="6"/>
  <c r="I44" i="6"/>
  <c r="J44" i="6"/>
  <c r="L44" i="6"/>
  <c r="N44" i="6"/>
  <c r="O44" i="6"/>
  <c r="P44" i="6"/>
  <c r="R44" i="6"/>
  <c r="T44" i="6"/>
  <c r="U44" i="6"/>
  <c r="W44" i="6"/>
  <c r="C45" i="6"/>
  <c r="D45" i="6"/>
  <c r="E45" i="6"/>
  <c r="G45" i="6"/>
  <c r="I45" i="6"/>
  <c r="J45" i="6"/>
  <c r="L45" i="6"/>
  <c r="N45" i="6"/>
  <c r="O45" i="6"/>
  <c r="P45" i="6"/>
  <c r="R45" i="6"/>
  <c r="T45" i="6"/>
  <c r="U45" i="6"/>
  <c r="W45" i="6"/>
  <c r="C46" i="6"/>
  <c r="D46" i="6"/>
  <c r="E46" i="6"/>
  <c r="G46" i="6"/>
  <c r="I46" i="6"/>
  <c r="J46" i="6"/>
  <c r="L46" i="6"/>
  <c r="N46" i="6"/>
  <c r="O46" i="6"/>
  <c r="P46" i="6"/>
  <c r="R46" i="6"/>
  <c r="T46" i="6"/>
  <c r="U46" i="6"/>
  <c r="W46" i="6"/>
  <c r="C47" i="6"/>
  <c r="D47" i="6"/>
  <c r="E47" i="6"/>
  <c r="G47" i="6"/>
  <c r="I47" i="6"/>
  <c r="J47" i="6"/>
  <c r="L47" i="6"/>
  <c r="N47" i="6"/>
  <c r="O47" i="6"/>
  <c r="P47" i="6"/>
  <c r="R47" i="6"/>
  <c r="T47" i="6"/>
  <c r="U47" i="6"/>
  <c r="W47" i="6"/>
  <c r="C48" i="6"/>
  <c r="D48" i="6"/>
  <c r="E48" i="6"/>
  <c r="G48" i="6"/>
  <c r="I48" i="6"/>
  <c r="J48" i="6"/>
  <c r="L48" i="6"/>
  <c r="N48" i="6"/>
  <c r="O48" i="6"/>
  <c r="P48" i="6"/>
  <c r="R48" i="6"/>
  <c r="T48" i="6"/>
  <c r="U48" i="6"/>
  <c r="W48" i="6"/>
  <c r="C49" i="6"/>
  <c r="D49" i="6"/>
  <c r="E49" i="6"/>
  <c r="G49" i="6"/>
  <c r="I49" i="6"/>
  <c r="J49" i="6"/>
  <c r="L49" i="6"/>
  <c r="N49" i="6"/>
  <c r="O49" i="6"/>
  <c r="P49" i="6"/>
  <c r="R49" i="6"/>
  <c r="T49" i="6"/>
  <c r="U49" i="6"/>
  <c r="W49" i="6"/>
  <c r="C50" i="6"/>
  <c r="D50" i="6"/>
  <c r="E50" i="6"/>
  <c r="G50" i="6"/>
  <c r="I50" i="6"/>
  <c r="J50" i="6"/>
  <c r="L50" i="6"/>
  <c r="N50" i="6"/>
  <c r="O50" i="6"/>
  <c r="P50" i="6"/>
  <c r="R50" i="6"/>
  <c r="T50" i="6"/>
  <c r="U50" i="6"/>
  <c r="W50" i="6"/>
  <c r="C51" i="6"/>
  <c r="D51" i="6"/>
  <c r="E51" i="6"/>
  <c r="G51" i="6"/>
  <c r="I51" i="6"/>
  <c r="J51" i="6"/>
  <c r="L51" i="6"/>
  <c r="N51" i="6"/>
  <c r="O51" i="6"/>
  <c r="P51" i="6"/>
  <c r="R51" i="6"/>
  <c r="T51" i="6"/>
  <c r="U51" i="6"/>
  <c r="W51" i="6"/>
  <c r="C52" i="6"/>
  <c r="D52" i="6"/>
  <c r="E52" i="6"/>
  <c r="G52" i="6"/>
  <c r="I52" i="6"/>
  <c r="J52" i="6"/>
  <c r="L52" i="6"/>
  <c r="N52" i="6"/>
  <c r="O52" i="6"/>
  <c r="P52" i="6"/>
  <c r="R52" i="6"/>
  <c r="T52" i="6"/>
  <c r="U52" i="6"/>
  <c r="W52" i="6"/>
  <c r="C53" i="6"/>
  <c r="D53" i="6"/>
  <c r="E53" i="6"/>
  <c r="G53" i="6"/>
  <c r="I53" i="6"/>
  <c r="J53" i="6"/>
  <c r="L53" i="6"/>
  <c r="N53" i="6"/>
  <c r="O53" i="6"/>
  <c r="P53" i="6"/>
  <c r="R53" i="6"/>
  <c r="T53" i="6"/>
  <c r="U53" i="6"/>
  <c r="W53" i="6"/>
  <c r="C54" i="6"/>
  <c r="D54" i="6"/>
  <c r="E54" i="6"/>
  <c r="G54" i="6"/>
  <c r="I54" i="6"/>
  <c r="J54" i="6"/>
  <c r="L54" i="6"/>
  <c r="N54" i="6"/>
  <c r="O54" i="6"/>
  <c r="P54" i="6"/>
  <c r="R54" i="6"/>
  <c r="T54" i="6"/>
  <c r="U54" i="6"/>
  <c r="W54" i="6"/>
  <c r="C55" i="6"/>
  <c r="D55" i="6"/>
  <c r="E55" i="6"/>
  <c r="G55" i="6"/>
  <c r="I55" i="6"/>
  <c r="J55" i="6"/>
  <c r="L55" i="6"/>
  <c r="N55" i="6"/>
  <c r="O55" i="6"/>
  <c r="P55" i="6"/>
  <c r="R55" i="6"/>
  <c r="T55" i="6"/>
  <c r="U55" i="6"/>
  <c r="W55" i="6"/>
  <c r="C56" i="6"/>
  <c r="D56" i="6"/>
  <c r="E56" i="6"/>
  <c r="G56" i="6"/>
  <c r="I56" i="6"/>
  <c r="J56" i="6"/>
  <c r="L56" i="6"/>
  <c r="N56" i="6"/>
  <c r="O56" i="6"/>
  <c r="P56" i="6"/>
  <c r="R56" i="6"/>
  <c r="T56" i="6"/>
  <c r="U56" i="6"/>
  <c r="W56" i="6"/>
  <c r="C57" i="6"/>
  <c r="D57" i="6"/>
  <c r="E57" i="6"/>
  <c r="G57" i="6"/>
  <c r="I57" i="6"/>
  <c r="J57" i="6"/>
  <c r="L57" i="6"/>
  <c r="N57" i="6"/>
  <c r="O57" i="6"/>
  <c r="P57" i="6"/>
  <c r="R57" i="6"/>
  <c r="T57" i="6"/>
  <c r="U57" i="6"/>
  <c r="W57" i="6"/>
  <c r="C58" i="6"/>
  <c r="D58" i="6"/>
  <c r="E58" i="6"/>
  <c r="G58" i="6"/>
  <c r="I58" i="6"/>
  <c r="J58" i="6"/>
  <c r="L58" i="6"/>
  <c r="N58" i="6"/>
  <c r="O58" i="6"/>
  <c r="P58" i="6"/>
  <c r="R58" i="6"/>
  <c r="T58" i="6"/>
  <c r="U58" i="6"/>
  <c r="W58" i="6"/>
  <c r="C59" i="6"/>
  <c r="D59" i="6"/>
  <c r="E59" i="6"/>
  <c r="G59" i="6"/>
  <c r="I59" i="6"/>
  <c r="J59" i="6"/>
  <c r="L59" i="6"/>
  <c r="N59" i="6"/>
  <c r="O59" i="6"/>
  <c r="P59" i="6"/>
  <c r="R59" i="6"/>
  <c r="T59" i="6"/>
  <c r="U59" i="6"/>
  <c r="W59" i="6"/>
  <c r="C60" i="6"/>
  <c r="D60" i="6"/>
  <c r="E60" i="6"/>
  <c r="G60" i="6"/>
  <c r="I60" i="6"/>
  <c r="J60" i="6"/>
  <c r="L60" i="6"/>
  <c r="N60" i="6"/>
  <c r="O60" i="6"/>
  <c r="P60" i="6"/>
  <c r="R60" i="6"/>
  <c r="T60" i="6"/>
  <c r="U60" i="6"/>
  <c r="W60" i="6"/>
  <c r="C61" i="6"/>
  <c r="D61" i="6"/>
  <c r="E61" i="6"/>
  <c r="G61" i="6"/>
  <c r="I61" i="6"/>
  <c r="J61" i="6"/>
  <c r="L61" i="6"/>
  <c r="N61" i="6"/>
  <c r="O61" i="6"/>
  <c r="P61" i="6"/>
  <c r="R61" i="6"/>
  <c r="T61" i="6"/>
  <c r="U61" i="6"/>
  <c r="W61" i="6"/>
  <c r="C62" i="6"/>
  <c r="D62" i="6"/>
  <c r="E62" i="6"/>
  <c r="G62" i="6"/>
  <c r="I62" i="6"/>
  <c r="J62" i="6"/>
  <c r="L62" i="6"/>
  <c r="N62" i="6"/>
  <c r="O62" i="6"/>
  <c r="P62" i="6"/>
  <c r="R62" i="6"/>
  <c r="T62" i="6"/>
  <c r="U62" i="6"/>
  <c r="W62" i="6"/>
  <c r="C63" i="6"/>
  <c r="D63" i="6"/>
  <c r="E63" i="6"/>
  <c r="G63" i="6"/>
  <c r="I63" i="6"/>
  <c r="J63" i="6"/>
  <c r="L63" i="6"/>
  <c r="N63" i="6"/>
  <c r="O63" i="6"/>
  <c r="P63" i="6"/>
  <c r="R63" i="6"/>
  <c r="T63" i="6"/>
  <c r="U63" i="6"/>
  <c r="W63" i="6"/>
  <c r="C64" i="6"/>
  <c r="D64" i="6"/>
  <c r="E64" i="6"/>
  <c r="G64" i="6"/>
  <c r="I64" i="6"/>
  <c r="J64" i="6"/>
  <c r="L64" i="6"/>
  <c r="N64" i="6"/>
  <c r="O64" i="6"/>
  <c r="P64" i="6"/>
  <c r="R64" i="6"/>
  <c r="T64" i="6"/>
  <c r="U64" i="6"/>
  <c r="W64" i="6"/>
  <c r="C65" i="6"/>
  <c r="D65" i="6"/>
  <c r="E65" i="6"/>
  <c r="G65" i="6"/>
  <c r="I65" i="6"/>
  <c r="J65" i="6"/>
  <c r="L65" i="6"/>
  <c r="N65" i="6"/>
  <c r="O65" i="6"/>
  <c r="P65" i="6"/>
  <c r="R65" i="6"/>
  <c r="T65" i="6"/>
  <c r="U65" i="6"/>
  <c r="W65" i="6"/>
  <c r="C66" i="6"/>
  <c r="D66" i="6"/>
  <c r="E66" i="6"/>
  <c r="G66" i="6"/>
  <c r="I66" i="6"/>
  <c r="J66" i="6"/>
  <c r="L66" i="6"/>
  <c r="N66" i="6"/>
  <c r="O66" i="6"/>
  <c r="P66" i="6"/>
  <c r="R66" i="6"/>
  <c r="T66" i="6"/>
  <c r="U66" i="6"/>
  <c r="W66" i="6"/>
  <c r="C67" i="6"/>
  <c r="D67" i="6"/>
  <c r="E67" i="6"/>
  <c r="G67" i="6"/>
  <c r="I67" i="6"/>
  <c r="J67" i="6"/>
  <c r="L67" i="6"/>
  <c r="N67" i="6"/>
  <c r="O67" i="6"/>
  <c r="P67" i="6"/>
  <c r="R67" i="6"/>
  <c r="T67" i="6"/>
  <c r="U67" i="6"/>
  <c r="W67" i="6"/>
  <c r="C68" i="6"/>
  <c r="D68" i="6"/>
  <c r="E68" i="6"/>
  <c r="G68" i="6"/>
  <c r="I68" i="6"/>
  <c r="J68" i="6"/>
  <c r="L68" i="6"/>
  <c r="N68" i="6"/>
  <c r="O68" i="6"/>
  <c r="P68" i="6"/>
  <c r="R68" i="6"/>
  <c r="T68" i="6"/>
  <c r="U68" i="6"/>
  <c r="W68" i="6"/>
  <c r="C69" i="6"/>
  <c r="D69" i="6"/>
  <c r="E69" i="6"/>
  <c r="G69" i="6"/>
  <c r="I69" i="6"/>
  <c r="J69" i="6"/>
  <c r="L69" i="6"/>
  <c r="N69" i="6"/>
  <c r="O69" i="6"/>
  <c r="P69" i="6"/>
  <c r="R69" i="6"/>
  <c r="T69" i="6"/>
  <c r="U69" i="6"/>
  <c r="W69" i="6"/>
  <c r="C70" i="6"/>
  <c r="D70" i="6"/>
  <c r="E70" i="6"/>
  <c r="G70" i="6"/>
  <c r="I70" i="6"/>
  <c r="J70" i="6"/>
  <c r="L70" i="6"/>
  <c r="N70" i="6"/>
  <c r="O70" i="6"/>
  <c r="P70" i="6"/>
  <c r="R70" i="6"/>
  <c r="T70" i="6"/>
  <c r="U70" i="6"/>
  <c r="W70" i="6"/>
  <c r="C71" i="6"/>
  <c r="D71" i="6"/>
  <c r="E71" i="6"/>
  <c r="G71" i="6"/>
  <c r="I71" i="6"/>
  <c r="J71" i="6"/>
  <c r="L71" i="6"/>
  <c r="N71" i="6"/>
  <c r="O71" i="6"/>
  <c r="P71" i="6"/>
  <c r="R71" i="6"/>
  <c r="T71" i="6"/>
  <c r="U71" i="6"/>
  <c r="W71" i="6"/>
  <c r="C72" i="6"/>
  <c r="D72" i="6"/>
  <c r="E72" i="6"/>
  <c r="G72" i="6"/>
  <c r="I72" i="6"/>
  <c r="J72" i="6"/>
  <c r="L72" i="6"/>
  <c r="N72" i="6"/>
  <c r="O72" i="6"/>
  <c r="P72" i="6"/>
  <c r="R72" i="6"/>
  <c r="T72" i="6"/>
  <c r="U72" i="6"/>
  <c r="W72" i="6"/>
  <c r="C73" i="6"/>
  <c r="D73" i="6"/>
  <c r="E73" i="6"/>
  <c r="G73" i="6"/>
  <c r="I73" i="6"/>
  <c r="J73" i="6"/>
  <c r="L73" i="6"/>
  <c r="N73" i="6"/>
  <c r="O73" i="6"/>
  <c r="P73" i="6"/>
  <c r="R73" i="6"/>
  <c r="T73" i="6"/>
  <c r="U73" i="6"/>
  <c r="W73" i="6"/>
  <c r="C74" i="6"/>
  <c r="D74" i="6"/>
  <c r="E74" i="6"/>
  <c r="G74" i="6"/>
  <c r="I74" i="6"/>
  <c r="J74" i="6"/>
  <c r="L74" i="6"/>
  <c r="N74" i="6"/>
  <c r="O74" i="6"/>
  <c r="P74" i="6"/>
  <c r="R74" i="6"/>
  <c r="T74" i="6"/>
  <c r="U74" i="6"/>
  <c r="W74" i="6"/>
  <c r="C75" i="6"/>
  <c r="D75" i="6"/>
  <c r="E75" i="6"/>
  <c r="G75" i="6"/>
  <c r="I75" i="6"/>
  <c r="J75" i="6"/>
  <c r="L75" i="6"/>
  <c r="N75" i="6"/>
  <c r="O75" i="6"/>
  <c r="P75" i="6"/>
  <c r="R75" i="6"/>
  <c r="T75" i="6"/>
  <c r="U75" i="6"/>
  <c r="W75" i="6"/>
  <c r="C76" i="6"/>
  <c r="D76" i="6"/>
  <c r="E76" i="6"/>
  <c r="G76" i="6"/>
  <c r="I76" i="6"/>
  <c r="J76" i="6"/>
  <c r="L76" i="6"/>
  <c r="N76" i="6"/>
  <c r="O76" i="6"/>
  <c r="P76" i="6"/>
  <c r="R76" i="6"/>
  <c r="T76" i="6"/>
  <c r="U76" i="6"/>
  <c r="W76" i="6"/>
  <c r="C77" i="6"/>
  <c r="D77" i="6"/>
  <c r="E77" i="6"/>
  <c r="G77" i="6"/>
  <c r="I77" i="6"/>
  <c r="J77" i="6"/>
  <c r="L77" i="6"/>
  <c r="N77" i="6"/>
  <c r="O77" i="6"/>
  <c r="P77" i="6"/>
  <c r="R77" i="6"/>
  <c r="T77" i="6"/>
  <c r="U77" i="6"/>
  <c r="W77" i="6"/>
  <c r="C78" i="6"/>
  <c r="D78" i="6"/>
  <c r="E78" i="6"/>
  <c r="G78" i="6"/>
  <c r="I78" i="6"/>
  <c r="J78" i="6"/>
  <c r="L78" i="6"/>
  <c r="N78" i="6"/>
  <c r="O78" i="6"/>
  <c r="P78" i="6"/>
  <c r="R78" i="6"/>
  <c r="T78" i="6"/>
  <c r="U78" i="6"/>
  <c r="W78" i="6"/>
  <c r="C79" i="6"/>
  <c r="D79" i="6"/>
  <c r="E79" i="6"/>
  <c r="G79" i="6"/>
  <c r="I79" i="6"/>
  <c r="J79" i="6"/>
  <c r="L79" i="6"/>
  <c r="N79" i="6"/>
  <c r="O79" i="6"/>
  <c r="P79" i="6"/>
  <c r="R79" i="6"/>
  <c r="T79" i="6"/>
  <c r="U79" i="6"/>
  <c r="W79" i="6"/>
  <c r="C80" i="6"/>
  <c r="D80" i="6"/>
  <c r="E80" i="6"/>
  <c r="G80" i="6"/>
  <c r="I80" i="6"/>
  <c r="J80" i="6"/>
  <c r="L80" i="6"/>
  <c r="N80" i="6"/>
  <c r="O80" i="6"/>
  <c r="P80" i="6"/>
  <c r="R80" i="6"/>
  <c r="T80" i="6"/>
  <c r="U80" i="6"/>
  <c r="W80" i="6"/>
  <c r="C81" i="6"/>
  <c r="D81" i="6"/>
  <c r="E81" i="6"/>
  <c r="G81" i="6"/>
  <c r="I81" i="6"/>
  <c r="J81" i="6"/>
  <c r="L81" i="6"/>
  <c r="N81" i="6"/>
  <c r="O81" i="6"/>
  <c r="P81" i="6"/>
  <c r="R81" i="6"/>
  <c r="T81" i="6"/>
  <c r="U81" i="6"/>
  <c r="W81" i="6"/>
  <c r="C82" i="6"/>
  <c r="D82" i="6"/>
  <c r="E82" i="6"/>
  <c r="G82" i="6"/>
  <c r="I82" i="6"/>
  <c r="J82" i="6"/>
  <c r="L82" i="6"/>
  <c r="N82" i="6"/>
  <c r="O82" i="6"/>
  <c r="P82" i="6"/>
  <c r="R82" i="6"/>
  <c r="T82" i="6"/>
  <c r="U82" i="6"/>
  <c r="W82" i="6"/>
  <c r="C83" i="6"/>
  <c r="D83" i="6"/>
  <c r="E83" i="6"/>
  <c r="G83" i="6"/>
  <c r="I83" i="6"/>
  <c r="J83" i="6"/>
  <c r="L83" i="6"/>
  <c r="N83" i="6"/>
  <c r="O83" i="6"/>
  <c r="P83" i="6"/>
  <c r="R83" i="6"/>
  <c r="T83" i="6"/>
  <c r="U83" i="6"/>
  <c r="W83" i="6"/>
  <c r="C84" i="6"/>
  <c r="D84" i="6"/>
  <c r="E84" i="6"/>
  <c r="G84" i="6"/>
  <c r="I84" i="6"/>
  <c r="J84" i="6"/>
  <c r="L84" i="6"/>
  <c r="N84" i="6"/>
  <c r="O84" i="6"/>
  <c r="P84" i="6"/>
  <c r="R84" i="6"/>
  <c r="T84" i="6"/>
  <c r="U84" i="6"/>
  <c r="W84" i="6"/>
  <c r="C85" i="6"/>
  <c r="D85" i="6"/>
  <c r="E85" i="6"/>
  <c r="G85" i="6"/>
  <c r="I85" i="6"/>
  <c r="J85" i="6"/>
  <c r="L85" i="6"/>
  <c r="N85" i="6"/>
  <c r="O85" i="6"/>
  <c r="P85" i="6"/>
  <c r="R85" i="6"/>
  <c r="T85" i="6"/>
  <c r="U85" i="6"/>
  <c r="W85" i="6"/>
  <c r="C86" i="6"/>
  <c r="D86" i="6"/>
  <c r="E86" i="6"/>
  <c r="G86" i="6"/>
  <c r="I86" i="6"/>
  <c r="J86" i="6"/>
  <c r="L86" i="6"/>
  <c r="N86" i="6"/>
  <c r="O86" i="6"/>
  <c r="P86" i="6"/>
  <c r="R86" i="6"/>
  <c r="T86" i="6"/>
  <c r="U86" i="6"/>
  <c r="W86" i="6"/>
  <c r="C87" i="6"/>
  <c r="D87" i="6"/>
  <c r="E87" i="6"/>
  <c r="G87" i="6"/>
  <c r="I87" i="6"/>
  <c r="J87" i="6"/>
  <c r="L87" i="6"/>
  <c r="N87" i="6"/>
  <c r="O87" i="6"/>
  <c r="P87" i="6"/>
  <c r="R87" i="6"/>
  <c r="T87" i="6"/>
  <c r="U87" i="6"/>
  <c r="W87" i="6"/>
  <c r="C88" i="6"/>
  <c r="D88" i="6"/>
  <c r="E88" i="6"/>
  <c r="G88" i="6"/>
  <c r="I88" i="6"/>
  <c r="J88" i="6"/>
  <c r="L88" i="6"/>
  <c r="N88" i="6"/>
  <c r="O88" i="6"/>
  <c r="P88" i="6"/>
  <c r="R88" i="6"/>
  <c r="T88" i="6"/>
  <c r="U88" i="6"/>
  <c r="W88" i="6"/>
  <c r="C89" i="6"/>
  <c r="D89" i="6"/>
  <c r="E89" i="6"/>
  <c r="G89" i="6"/>
  <c r="I89" i="6"/>
  <c r="J89" i="6"/>
  <c r="L89" i="6"/>
  <c r="N89" i="6"/>
  <c r="O89" i="6"/>
  <c r="P89" i="6"/>
  <c r="R89" i="6"/>
  <c r="T89" i="6"/>
  <c r="U89" i="6"/>
  <c r="W89" i="6"/>
  <c r="C90" i="6"/>
  <c r="D90" i="6"/>
  <c r="E90" i="6"/>
  <c r="G90" i="6"/>
  <c r="I90" i="6"/>
  <c r="J90" i="6"/>
  <c r="L90" i="6"/>
  <c r="N90" i="6"/>
  <c r="O90" i="6"/>
  <c r="P90" i="6"/>
  <c r="R90" i="6"/>
  <c r="T90" i="6"/>
  <c r="U90" i="6"/>
  <c r="W90" i="6"/>
  <c r="C91" i="6"/>
  <c r="D91" i="6"/>
  <c r="E91" i="6"/>
  <c r="G91" i="6"/>
  <c r="I91" i="6"/>
  <c r="J91" i="6"/>
  <c r="L91" i="6"/>
  <c r="N91" i="6"/>
  <c r="O91" i="6"/>
  <c r="P91" i="6"/>
  <c r="R91" i="6"/>
  <c r="T91" i="6"/>
  <c r="U91" i="6"/>
  <c r="W91" i="6"/>
  <c r="C92" i="6"/>
  <c r="D92" i="6"/>
  <c r="E92" i="6"/>
  <c r="G92" i="6"/>
  <c r="I92" i="6"/>
  <c r="J92" i="6"/>
  <c r="L92" i="6"/>
  <c r="N92" i="6"/>
  <c r="O92" i="6"/>
  <c r="P92" i="6"/>
  <c r="R92" i="6"/>
  <c r="T92" i="6"/>
  <c r="U92" i="6"/>
  <c r="W92" i="6"/>
  <c r="C93" i="6"/>
  <c r="D93" i="6"/>
  <c r="E93" i="6"/>
  <c r="G93" i="6"/>
  <c r="I93" i="6"/>
  <c r="J93" i="6"/>
  <c r="L93" i="6"/>
  <c r="N93" i="6"/>
  <c r="O93" i="6"/>
  <c r="P93" i="6"/>
  <c r="R93" i="6"/>
  <c r="T93" i="6"/>
  <c r="U93" i="6"/>
  <c r="W93" i="6"/>
  <c r="C94" i="6"/>
  <c r="D94" i="6"/>
  <c r="E94" i="6"/>
  <c r="G94" i="6"/>
  <c r="I94" i="6"/>
  <c r="J94" i="6"/>
  <c r="L94" i="6"/>
  <c r="N94" i="6"/>
  <c r="O94" i="6"/>
  <c r="P94" i="6"/>
  <c r="R94" i="6"/>
  <c r="T94" i="6"/>
  <c r="U94" i="6"/>
  <c r="W94" i="6"/>
  <c r="C95" i="6"/>
  <c r="D95" i="6"/>
  <c r="E95" i="6"/>
  <c r="G95" i="6"/>
  <c r="I95" i="6"/>
  <c r="J95" i="6"/>
  <c r="L95" i="6"/>
  <c r="N95" i="6"/>
  <c r="O95" i="6"/>
  <c r="P95" i="6"/>
  <c r="R95" i="6"/>
  <c r="T95" i="6"/>
  <c r="U95" i="6"/>
  <c r="W95" i="6"/>
  <c r="C96" i="6"/>
  <c r="D96" i="6"/>
  <c r="E96" i="6"/>
  <c r="G96" i="6"/>
  <c r="I96" i="6"/>
  <c r="J96" i="6"/>
  <c r="L96" i="6"/>
  <c r="N96" i="6"/>
  <c r="O96" i="6"/>
  <c r="P96" i="6"/>
  <c r="R96" i="6"/>
  <c r="T96" i="6"/>
  <c r="U96" i="6"/>
  <c r="W96" i="6"/>
  <c r="C97" i="6"/>
  <c r="D97" i="6"/>
  <c r="E97" i="6"/>
  <c r="G97" i="6"/>
  <c r="I97" i="6"/>
  <c r="J97" i="6"/>
  <c r="L97" i="6"/>
  <c r="N97" i="6"/>
  <c r="O97" i="6"/>
  <c r="P97" i="6"/>
  <c r="R97" i="6"/>
  <c r="T97" i="6"/>
  <c r="U97" i="6"/>
  <c r="W97" i="6"/>
  <c r="C98" i="6"/>
  <c r="D98" i="6"/>
  <c r="E98" i="6"/>
  <c r="G98" i="6"/>
  <c r="I98" i="6"/>
  <c r="J98" i="6"/>
  <c r="L98" i="6"/>
  <c r="N98" i="6"/>
  <c r="O98" i="6"/>
  <c r="P98" i="6"/>
  <c r="R98" i="6"/>
  <c r="T98" i="6"/>
  <c r="U98" i="6"/>
  <c r="W98" i="6"/>
  <c r="C99" i="6"/>
  <c r="D99" i="6"/>
  <c r="E99" i="6"/>
  <c r="G99" i="6"/>
  <c r="I99" i="6"/>
  <c r="J99" i="6"/>
  <c r="L99" i="6"/>
  <c r="N99" i="6"/>
  <c r="O99" i="6"/>
  <c r="P99" i="6"/>
  <c r="R99" i="6"/>
  <c r="T99" i="6"/>
  <c r="U99" i="6"/>
  <c r="W99" i="6"/>
  <c r="C100" i="6"/>
  <c r="D100" i="6"/>
  <c r="E100" i="6"/>
  <c r="G100" i="6"/>
  <c r="I100" i="6"/>
  <c r="J100" i="6"/>
  <c r="L100" i="6"/>
  <c r="N100" i="6"/>
  <c r="O100" i="6"/>
  <c r="P100" i="6"/>
  <c r="R100" i="6"/>
  <c r="T100" i="6"/>
  <c r="U100" i="6"/>
  <c r="W100" i="6"/>
  <c r="C101" i="6"/>
  <c r="D101" i="6"/>
  <c r="E101" i="6"/>
  <c r="G101" i="6"/>
  <c r="I101" i="6"/>
  <c r="J101" i="6"/>
  <c r="L101" i="6"/>
  <c r="N101" i="6"/>
  <c r="O101" i="6"/>
  <c r="P101" i="6"/>
  <c r="R101" i="6"/>
  <c r="T101" i="6"/>
  <c r="U101" i="6"/>
  <c r="W101" i="6"/>
  <c r="C102" i="6"/>
  <c r="D102" i="6"/>
  <c r="E102" i="6"/>
  <c r="G102" i="6"/>
  <c r="I102" i="6"/>
  <c r="J102" i="6"/>
  <c r="L102" i="6"/>
  <c r="N102" i="6"/>
  <c r="O102" i="6"/>
  <c r="P102" i="6"/>
  <c r="R102" i="6"/>
  <c r="T102" i="6"/>
  <c r="U102" i="6"/>
  <c r="W102" i="6"/>
  <c r="C103" i="6"/>
  <c r="D103" i="6"/>
  <c r="E103" i="6"/>
  <c r="G103" i="6"/>
  <c r="I103" i="6"/>
  <c r="J103" i="6"/>
  <c r="L103" i="6"/>
  <c r="N103" i="6"/>
  <c r="O103" i="6"/>
  <c r="P103" i="6"/>
  <c r="R103" i="6"/>
  <c r="T103" i="6"/>
  <c r="U103" i="6"/>
  <c r="W103" i="6"/>
  <c r="C104" i="6"/>
  <c r="D104" i="6"/>
  <c r="E104" i="6"/>
  <c r="G104" i="6"/>
  <c r="I104" i="6"/>
  <c r="J104" i="6"/>
  <c r="L104" i="6"/>
  <c r="N104" i="6"/>
  <c r="O104" i="6"/>
  <c r="P104" i="6"/>
  <c r="R104" i="6"/>
  <c r="T104" i="6"/>
  <c r="U104" i="6"/>
  <c r="W104" i="6"/>
  <c r="C105" i="6"/>
  <c r="D105" i="6"/>
  <c r="E105" i="6"/>
  <c r="G105" i="6"/>
  <c r="I105" i="6"/>
  <c r="J105" i="6"/>
  <c r="L105" i="6"/>
  <c r="N105" i="6"/>
  <c r="O105" i="6"/>
  <c r="P105" i="6"/>
  <c r="R105" i="6"/>
  <c r="T105" i="6"/>
  <c r="U105" i="6"/>
  <c r="W105" i="6"/>
  <c r="C106" i="6"/>
  <c r="D106" i="6"/>
  <c r="E106" i="6"/>
  <c r="G106" i="6"/>
  <c r="I106" i="6"/>
  <c r="J106" i="6"/>
  <c r="L106" i="6"/>
  <c r="N106" i="6"/>
  <c r="O106" i="6"/>
  <c r="P106" i="6"/>
  <c r="R106" i="6"/>
  <c r="T106" i="6"/>
  <c r="U106" i="6"/>
  <c r="W106" i="6"/>
  <c r="C107" i="6"/>
  <c r="D107" i="6"/>
  <c r="E107" i="6"/>
  <c r="G107" i="6"/>
  <c r="I107" i="6"/>
  <c r="J107" i="6"/>
  <c r="L107" i="6"/>
  <c r="N107" i="6"/>
  <c r="O107" i="6"/>
  <c r="P107" i="6"/>
  <c r="R107" i="6"/>
  <c r="T107" i="6"/>
  <c r="U107" i="6"/>
  <c r="W107" i="6"/>
  <c r="C108" i="6"/>
  <c r="D108" i="6"/>
  <c r="E108" i="6"/>
  <c r="G108" i="6"/>
  <c r="I108" i="6"/>
  <c r="J108" i="6"/>
  <c r="L108" i="6"/>
  <c r="N108" i="6"/>
  <c r="O108" i="6"/>
  <c r="P108" i="6"/>
  <c r="R108" i="6"/>
  <c r="T108" i="6"/>
  <c r="U108" i="6"/>
  <c r="W108" i="6"/>
  <c r="C109" i="6"/>
  <c r="D109" i="6"/>
  <c r="E109" i="6"/>
  <c r="G109" i="6"/>
  <c r="I109" i="6"/>
  <c r="J109" i="6"/>
  <c r="L109" i="6"/>
  <c r="N109" i="6"/>
  <c r="O109" i="6"/>
  <c r="P109" i="6"/>
  <c r="R109" i="6"/>
  <c r="T109" i="6"/>
  <c r="U109" i="6"/>
  <c r="W109" i="6"/>
  <c r="C110" i="6"/>
  <c r="D110" i="6"/>
  <c r="E110" i="6"/>
  <c r="G110" i="6"/>
  <c r="I110" i="6"/>
  <c r="J110" i="6"/>
  <c r="L110" i="6"/>
  <c r="N110" i="6"/>
  <c r="O110" i="6"/>
  <c r="P110" i="6"/>
  <c r="R110" i="6"/>
  <c r="T110" i="6"/>
  <c r="U110" i="6"/>
  <c r="W110" i="6"/>
  <c r="C111" i="6"/>
  <c r="D111" i="6"/>
  <c r="E111" i="6"/>
  <c r="G111" i="6"/>
  <c r="I111" i="6"/>
  <c r="J111" i="6"/>
  <c r="L111" i="6"/>
  <c r="N111" i="6"/>
  <c r="O111" i="6"/>
  <c r="P111" i="6"/>
  <c r="R111" i="6"/>
  <c r="T111" i="6"/>
  <c r="U111" i="6"/>
  <c r="W111" i="6"/>
  <c r="C112" i="6"/>
  <c r="D112" i="6"/>
  <c r="E112" i="6"/>
  <c r="G112" i="6"/>
  <c r="I112" i="6"/>
  <c r="J112" i="6"/>
  <c r="L112" i="6"/>
  <c r="N112" i="6"/>
  <c r="O112" i="6"/>
  <c r="P112" i="6"/>
  <c r="R112" i="6"/>
  <c r="T112" i="6"/>
  <c r="U112" i="6"/>
  <c r="W112" i="6"/>
  <c r="C113" i="6"/>
  <c r="D113" i="6"/>
  <c r="E113" i="6"/>
  <c r="G113" i="6"/>
  <c r="I113" i="6"/>
  <c r="J113" i="6"/>
  <c r="L113" i="6"/>
  <c r="N113" i="6"/>
  <c r="O113" i="6"/>
  <c r="P113" i="6"/>
  <c r="R113" i="6"/>
  <c r="T113" i="6"/>
  <c r="U113" i="6"/>
  <c r="W113" i="6"/>
  <c r="C114" i="6"/>
  <c r="D114" i="6"/>
  <c r="E114" i="6"/>
  <c r="G114" i="6"/>
  <c r="I114" i="6"/>
  <c r="J114" i="6"/>
  <c r="L114" i="6"/>
  <c r="N114" i="6"/>
  <c r="O114" i="6"/>
  <c r="P114" i="6"/>
  <c r="R114" i="6"/>
  <c r="T114" i="6"/>
  <c r="U114" i="6"/>
  <c r="W114" i="6"/>
  <c r="C115" i="6"/>
  <c r="D115" i="6"/>
  <c r="E115" i="6"/>
  <c r="G115" i="6"/>
  <c r="I115" i="6"/>
  <c r="J115" i="6"/>
  <c r="L115" i="6"/>
  <c r="N115" i="6"/>
  <c r="O115" i="6"/>
  <c r="P115" i="6"/>
  <c r="R115" i="6"/>
  <c r="T115" i="6"/>
  <c r="U115" i="6"/>
  <c r="W115" i="6"/>
  <c r="C116" i="6"/>
  <c r="D116" i="6"/>
  <c r="E116" i="6"/>
  <c r="G116" i="6"/>
  <c r="I116" i="6"/>
  <c r="J116" i="6"/>
  <c r="L116" i="6"/>
  <c r="N116" i="6"/>
  <c r="O116" i="6"/>
  <c r="P116" i="6"/>
  <c r="R116" i="6"/>
  <c r="T116" i="6"/>
  <c r="U116" i="6"/>
  <c r="W116" i="6"/>
  <c r="C117" i="6"/>
  <c r="D117" i="6"/>
  <c r="E117" i="6"/>
  <c r="G117" i="6"/>
  <c r="I117" i="6"/>
  <c r="J117" i="6"/>
  <c r="L117" i="6"/>
  <c r="N117" i="6"/>
  <c r="O117" i="6"/>
  <c r="P117" i="6"/>
  <c r="R117" i="6"/>
  <c r="T117" i="6"/>
  <c r="U117" i="6"/>
  <c r="W117" i="6"/>
  <c r="C118" i="6"/>
  <c r="D118" i="6"/>
  <c r="E118" i="6"/>
  <c r="G118" i="6"/>
  <c r="I118" i="6"/>
  <c r="J118" i="6"/>
  <c r="L118" i="6"/>
  <c r="N118" i="6"/>
  <c r="O118" i="6"/>
  <c r="P118" i="6"/>
  <c r="R118" i="6"/>
  <c r="T118" i="6"/>
  <c r="U118" i="6"/>
  <c r="W118" i="6"/>
  <c r="C119" i="6"/>
  <c r="D119" i="6"/>
  <c r="E119" i="6"/>
  <c r="G119" i="6"/>
  <c r="I119" i="6"/>
  <c r="J119" i="6"/>
  <c r="L119" i="6"/>
  <c r="N119" i="6"/>
  <c r="O119" i="6"/>
  <c r="P119" i="6"/>
  <c r="R119" i="6"/>
  <c r="T119" i="6"/>
  <c r="U119" i="6"/>
  <c r="W119" i="6"/>
  <c r="C120" i="6"/>
  <c r="D120" i="6"/>
  <c r="E120" i="6"/>
  <c r="G120" i="6"/>
  <c r="I120" i="6"/>
  <c r="J120" i="6"/>
  <c r="L120" i="6"/>
  <c r="N120" i="6"/>
  <c r="O120" i="6"/>
  <c r="P120" i="6"/>
  <c r="R120" i="6"/>
  <c r="T120" i="6"/>
  <c r="U120" i="6"/>
  <c r="W120" i="6"/>
  <c r="C121" i="6"/>
  <c r="D121" i="6"/>
  <c r="E121" i="6"/>
  <c r="G121" i="6"/>
  <c r="I121" i="6"/>
  <c r="J121" i="6"/>
  <c r="L121" i="6"/>
  <c r="N121" i="6"/>
  <c r="O121" i="6"/>
  <c r="P121" i="6"/>
  <c r="R121" i="6"/>
  <c r="T121" i="6"/>
  <c r="U121" i="6"/>
  <c r="W121" i="6"/>
  <c r="C122" i="6"/>
  <c r="D122" i="6"/>
  <c r="E122" i="6"/>
  <c r="G122" i="6"/>
  <c r="I122" i="6"/>
  <c r="J122" i="6"/>
  <c r="L122" i="6"/>
  <c r="N122" i="6"/>
  <c r="O122" i="6"/>
  <c r="P122" i="6"/>
  <c r="R122" i="6"/>
  <c r="T122" i="6"/>
  <c r="U122" i="6"/>
  <c r="W122" i="6"/>
  <c r="C123" i="6"/>
  <c r="D123" i="6"/>
  <c r="E123" i="6"/>
  <c r="G123" i="6"/>
  <c r="I123" i="6"/>
  <c r="J123" i="6"/>
  <c r="L123" i="6"/>
  <c r="N123" i="6"/>
  <c r="O123" i="6"/>
  <c r="P123" i="6"/>
  <c r="R123" i="6"/>
  <c r="T123" i="6"/>
  <c r="U123" i="6"/>
  <c r="W123" i="6"/>
  <c r="C124" i="6"/>
  <c r="D124" i="6"/>
  <c r="E124" i="6"/>
  <c r="G124" i="6"/>
  <c r="I124" i="6"/>
  <c r="J124" i="6"/>
  <c r="L124" i="6"/>
  <c r="N124" i="6"/>
  <c r="O124" i="6"/>
  <c r="P124" i="6"/>
  <c r="R124" i="6"/>
  <c r="T124" i="6"/>
  <c r="U124" i="6"/>
  <c r="W124" i="6"/>
  <c r="C125" i="6"/>
  <c r="D125" i="6"/>
  <c r="E125" i="6"/>
  <c r="G125" i="6"/>
  <c r="I125" i="6"/>
  <c r="J125" i="6"/>
  <c r="L125" i="6"/>
  <c r="N125" i="6"/>
  <c r="O125" i="6"/>
  <c r="P125" i="6"/>
  <c r="R125" i="6"/>
  <c r="T125" i="6"/>
  <c r="U125" i="6"/>
  <c r="W125" i="6"/>
  <c r="C126" i="6"/>
  <c r="D126" i="6"/>
  <c r="E126" i="6"/>
  <c r="G126" i="6"/>
  <c r="I126" i="6"/>
  <c r="J126" i="6"/>
  <c r="L126" i="6"/>
  <c r="N126" i="6"/>
  <c r="O126" i="6"/>
  <c r="P126" i="6"/>
  <c r="R126" i="6"/>
  <c r="T126" i="6"/>
  <c r="U126" i="6"/>
  <c r="W126" i="6"/>
  <c r="C127" i="6"/>
  <c r="D127" i="6"/>
  <c r="E127" i="6"/>
  <c r="G127" i="6"/>
  <c r="I127" i="6"/>
  <c r="J127" i="6"/>
  <c r="L127" i="6"/>
  <c r="N127" i="6"/>
  <c r="O127" i="6"/>
  <c r="P127" i="6"/>
  <c r="R127" i="6"/>
  <c r="T127" i="6"/>
  <c r="U127" i="6"/>
  <c r="W127" i="6"/>
  <c r="C128" i="6"/>
  <c r="D128" i="6"/>
  <c r="E128" i="6"/>
  <c r="G128" i="6"/>
  <c r="I128" i="6"/>
  <c r="J128" i="6"/>
  <c r="L128" i="6"/>
  <c r="N128" i="6"/>
  <c r="O128" i="6"/>
  <c r="P128" i="6"/>
  <c r="R128" i="6"/>
  <c r="T128" i="6"/>
  <c r="U128" i="6"/>
  <c r="W128" i="6"/>
  <c r="C129" i="6"/>
  <c r="D129" i="6"/>
  <c r="E129" i="6"/>
  <c r="G129" i="6"/>
  <c r="I129" i="6"/>
  <c r="J129" i="6"/>
  <c r="L129" i="6"/>
  <c r="N129" i="6"/>
  <c r="O129" i="6"/>
  <c r="P129" i="6"/>
  <c r="R129" i="6"/>
  <c r="T129" i="6"/>
  <c r="U129" i="6"/>
  <c r="W129" i="6"/>
  <c r="C130" i="6"/>
  <c r="D130" i="6"/>
  <c r="E130" i="6"/>
  <c r="G130" i="6"/>
  <c r="I130" i="6"/>
  <c r="J130" i="6"/>
  <c r="L130" i="6"/>
  <c r="N130" i="6"/>
  <c r="O130" i="6"/>
  <c r="P130" i="6"/>
  <c r="R130" i="6"/>
  <c r="T130" i="6"/>
  <c r="U130" i="6"/>
  <c r="W130" i="6"/>
  <c r="C131" i="6"/>
  <c r="D131" i="6"/>
  <c r="E131" i="6"/>
  <c r="G131" i="6"/>
  <c r="I131" i="6"/>
  <c r="J131" i="6"/>
  <c r="L131" i="6"/>
  <c r="N131" i="6"/>
  <c r="O131" i="6"/>
  <c r="P131" i="6"/>
  <c r="R131" i="6"/>
  <c r="T131" i="6"/>
  <c r="U131" i="6"/>
  <c r="W131" i="6"/>
  <c r="C132" i="6"/>
  <c r="D132" i="6"/>
  <c r="E132" i="6"/>
  <c r="G132" i="6"/>
  <c r="I132" i="6"/>
  <c r="J132" i="6"/>
  <c r="L132" i="6"/>
  <c r="N132" i="6"/>
  <c r="O132" i="6"/>
  <c r="P132" i="6"/>
  <c r="R132" i="6"/>
  <c r="T132" i="6"/>
  <c r="U132" i="6"/>
  <c r="W132" i="6"/>
  <c r="C133" i="6"/>
  <c r="D133" i="6"/>
  <c r="E133" i="6"/>
  <c r="G133" i="6"/>
  <c r="I133" i="6"/>
  <c r="J133" i="6"/>
  <c r="L133" i="6"/>
  <c r="N133" i="6"/>
  <c r="O133" i="6"/>
  <c r="P133" i="6"/>
  <c r="R133" i="6"/>
  <c r="T133" i="6"/>
  <c r="U133" i="6"/>
  <c r="W133" i="6"/>
  <c r="C134" i="6"/>
  <c r="D134" i="6"/>
  <c r="E134" i="6"/>
  <c r="G134" i="6"/>
  <c r="I134" i="6"/>
  <c r="J134" i="6"/>
  <c r="L134" i="6"/>
  <c r="N134" i="6"/>
  <c r="O134" i="6"/>
  <c r="P134" i="6"/>
  <c r="R134" i="6"/>
  <c r="T134" i="6"/>
  <c r="U134" i="6"/>
  <c r="W134" i="6"/>
  <c r="C135" i="6"/>
  <c r="D135" i="6"/>
  <c r="E135" i="6"/>
  <c r="G135" i="6"/>
  <c r="I135" i="6"/>
  <c r="J135" i="6"/>
  <c r="L135" i="6"/>
  <c r="N135" i="6"/>
  <c r="O135" i="6"/>
  <c r="P135" i="6"/>
  <c r="R135" i="6"/>
  <c r="T135" i="6"/>
  <c r="U135" i="6"/>
  <c r="W135" i="6"/>
  <c r="C136" i="6"/>
  <c r="D136" i="6"/>
  <c r="E136" i="6"/>
  <c r="G136" i="6"/>
  <c r="I136" i="6"/>
  <c r="J136" i="6"/>
  <c r="L136" i="6"/>
  <c r="N136" i="6"/>
  <c r="O136" i="6"/>
  <c r="P136" i="6"/>
  <c r="R136" i="6"/>
  <c r="T136" i="6"/>
  <c r="U136" i="6"/>
  <c r="W136" i="6"/>
  <c r="C137" i="6"/>
  <c r="D137" i="6"/>
  <c r="E137" i="6"/>
  <c r="G137" i="6"/>
  <c r="I137" i="6"/>
  <c r="J137" i="6"/>
  <c r="L137" i="6"/>
  <c r="N137" i="6"/>
  <c r="O137" i="6"/>
  <c r="P137" i="6"/>
  <c r="R137" i="6"/>
  <c r="T137" i="6"/>
  <c r="U137" i="6"/>
  <c r="W137" i="6"/>
  <c r="C138" i="6"/>
  <c r="D138" i="6"/>
  <c r="E138" i="6"/>
  <c r="G138" i="6"/>
  <c r="I138" i="6"/>
  <c r="J138" i="6"/>
  <c r="L138" i="6"/>
  <c r="N138" i="6"/>
  <c r="O138" i="6"/>
  <c r="P138" i="6"/>
  <c r="R138" i="6"/>
  <c r="T138" i="6"/>
  <c r="U138" i="6"/>
  <c r="W138" i="6"/>
  <c r="C139" i="6"/>
  <c r="D139" i="6"/>
  <c r="E139" i="6"/>
  <c r="G139" i="6"/>
  <c r="I139" i="6"/>
  <c r="J139" i="6"/>
  <c r="L139" i="6"/>
  <c r="N139" i="6"/>
  <c r="O139" i="6"/>
  <c r="P139" i="6"/>
  <c r="R139" i="6"/>
  <c r="T139" i="6"/>
  <c r="U139" i="6"/>
  <c r="W139" i="6"/>
  <c r="C140" i="6"/>
  <c r="D140" i="6"/>
  <c r="E140" i="6"/>
  <c r="G140" i="6"/>
  <c r="I140" i="6"/>
  <c r="J140" i="6"/>
  <c r="L140" i="6"/>
  <c r="N140" i="6"/>
  <c r="O140" i="6"/>
  <c r="P140" i="6"/>
  <c r="R140" i="6"/>
  <c r="T140" i="6"/>
  <c r="U140" i="6"/>
  <c r="W140" i="6"/>
  <c r="C141" i="6"/>
  <c r="D141" i="6"/>
  <c r="E141" i="6"/>
  <c r="G141" i="6"/>
  <c r="I141" i="6"/>
  <c r="J141" i="6"/>
  <c r="L141" i="6"/>
  <c r="N141" i="6"/>
  <c r="O141" i="6"/>
  <c r="P141" i="6"/>
  <c r="R141" i="6"/>
  <c r="T141" i="6"/>
  <c r="U141" i="6"/>
  <c r="W141" i="6"/>
  <c r="C142" i="6"/>
  <c r="D142" i="6"/>
  <c r="E142" i="6"/>
  <c r="G142" i="6"/>
  <c r="I142" i="6"/>
  <c r="J142" i="6"/>
  <c r="L142" i="6"/>
  <c r="N142" i="6"/>
  <c r="O142" i="6"/>
  <c r="P142" i="6"/>
  <c r="R142" i="6"/>
  <c r="T142" i="6"/>
  <c r="U142" i="6"/>
  <c r="W142" i="6"/>
  <c r="C143" i="6"/>
  <c r="D143" i="6"/>
  <c r="E143" i="6"/>
  <c r="G143" i="6"/>
  <c r="I143" i="6"/>
  <c r="J143" i="6"/>
  <c r="L143" i="6"/>
  <c r="N143" i="6"/>
  <c r="O143" i="6"/>
  <c r="P143" i="6"/>
  <c r="R143" i="6"/>
  <c r="T143" i="6"/>
  <c r="U143" i="6"/>
  <c r="W143" i="6"/>
  <c r="C144" i="6"/>
  <c r="D144" i="6"/>
  <c r="E144" i="6"/>
  <c r="G144" i="6"/>
  <c r="I144" i="6"/>
  <c r="J144" i="6"/>
  <c r="L144" i="6"/>
  <c r="N144" i="6"/>
  <c r="O144" i="6"/>
  <c r="P144" i="6"/>
  <c r="R144" i="6"/>
  <c r="T144" i="6"/>
  <c r="U144" i="6"/>
  <c r="W144" i="6"/>
  <c r="C145" i="6"/>
  <c r="D145" i="6"/>
  <c r="E145" i="6"/>
  <c r="G145" i="6"/>
  <c r="I145" i="6"/>
  <c r="J145" i="6"/>
  <c r="L145" i="6"/>
  <c r="N145" i="6"/>
  <c r="O145" i="6"/>
  <c r="P145" i="6"/>
  <c r="R145" i="6"/>
  <c r="T145" i="6"/>
  <c r="U145" i="6"/>
  <c r="W145" i="6"/>
  <c r="C146" i="6"/>
  <c r="D146" i="6"/>
  <c r="E146" i="6"/>
  <c r="G146" i="6"/>
  <c r="I146" i="6"/>
  <c r="J146" i="6"/>
  <c r="L146" i="6"/>
  <c r="N146" i="6"/>
  <c r="O146" i="6"/>
  <c r="P146" i="6"/>
  <c r="R146" i="6"/>
  <c r="T146" i="6"/>
  <c r="U146" i="6"/>
  <c r="W146" i="6"/>
  <c r="C147" i="6"/>
  <c r="D147" i="6"/>
  <c r="E147" i="6"/>
  <c r="G147" i="6"/>
  <c r="I147" i="6"/>
  <c r="J147" i="6"/>
  <c r="L147" i="6"/>
  <c r="N147" i="6"/>
  <c r="O147" i="6"/>
  <c r="P147" i="6"/>
  <c r="R147" i="6"/>
  <c r="T147" i="6"/>
  <c r="U147" i="6"/>
  <c r="W147" i="6"/>
  <c r="C148" i="6"/>
  <c r="D148" i="6"/>
  <c r="E148" i="6"/>
  <c r="G148" i="6"/>
  <c r="I148" i="6"/>
  <c r="J148" i="6"/>
  <c r="L148" i="6"/>
  <c r="N148" i="6"/>
  <c r="O148" i="6"/>
  <c r="P148" i="6"/>
  <c r="R148" i="6"/>
  <c r="T148" i="6"/>
  <c r="U148" i="6"/>
  <c r="W148" i="6"/>
  <c r="C149" i="6"/>
  <c r="D149" i="6"/>
  <c r="E149" i="6"/>
  <c r="G149" i="6"/>
  <c r="I149" i="6"/>
  <c r="J149" i="6"/>
  <c r="L149" i="6"/>
  <c r="N149" i="6"/>
  <c r="O149" i="6"/>
  <c r="P149" i="6"/>
  <c r="R149" i="6"/>
  <c r="T149" i="6"/>
  <c r="U149" i="6"/>
  <c r="W149" i="6"/>
  <c r="C150" i="6"/>
  <c r="D150" i="6"/>
  <c r="E150" i="6"/>
  <c r="G150" i="6"/>
  <c r="I150" i="6"/>
  <c r="J150" i="6"/>
  <c r="L150" i="6"/>
  <c r="N150" i="6"/>
  <c r="O150" i="6"/>
  <c r="P150" i="6"/>
  <c r="R150" i="6"/>
  <c r="T150" i="6"/>
  <c r="U150" i="6"/>
  <c r="W150" i="6"/>
  <c r="C151" i="6"/>
  <c r="D151" i="6"/>
  <c r="E151" i="6"/>
  <c r="G151" i="6"/>
  <c r="I151" i="6"/>
  <c r="J151" i="6"/>
  <c r="L151" i="6"/>
  <c r="N151" i="6"/>
  <c r="O151" i="6"/>
  <c r="P151" i="6"/>
  <c r="R151" i="6"/>
  <c r="T151" i="6"/>
  <c r="U151" i="6"/>
  <c r="W151" i="6"/>
  <c r="C152" i="6"/>
  <c r="D152" i="6"/>
  <c r="E152" i="6"/>
  <c r="G152" i="6"/>
  <c r="I152" i="6"/>
  <c r="J152" i="6"/>
  <c r="L152" i="6"/>
  <c r="N152" i="6"/>
  <c r="O152" i="6"/>
  <c r="P152" i="6"/>
  <c r="R152" i="6"/>
  <c r="T152" i="6"/>
  <c r="U152" i="6"/>
  <c r="W152" i="6"/>
  <c r="C153" i="6"/>
  <c r="D153" i="6"/>
  <c r="E153" i="6"/>
  <c r="G153" i="6"/>
  <c r="I153" i="6"/>
  <c r="J153" i="6"/>
  <c r="L153" i="6"/>
  <c r="N153" i="6"/>
  <c r="O153" i="6"/>
  <c r="P153" i="6"/>
  <c r="R153" i="6"/>
  <c r="T153" i="6"/>
  <c r="U153" i="6"/>
  <c r="W153" i="6"/>
  <c r="C154" i="6"/>
  <c r="D154" i="6"/>
  <c r="E154" i="6"/>
  <c r="G154" i="6"/>
  <c r="I154" i="6"/>
  <c r="J154" i="6"/>
  <c r="L154" i="6"/>
  <c r="N154" i="6"/>
  <c r="O154" i="6"/>
  <c r="P154" i="6"/>
  <c r="R154" i="6"/>
  <c r="T154" i="6"/>
  <c r="U154" i="6"/>
  <c r="W154" i="6"/>
  <c r="C155" i="6"/>
  <c r="D155" i="6"/>
  <c r="E155" i="6"/>
  <c r="G155" i="6"/>
  <c r="I155" i="6"/>
  <c r="J155" i="6"/>
  <c r="L155" i="6"/>
  <c r="N155" i="6"/>
  <c r="O155" i="6"/>
  <c r="P155" i="6"/>
  <c r="R155" i="6"/>
  <c r="T155" i="6"/>
  <c r="U155" i="6"/>
  <c r="W155" i="6"/>
  <c r="C156" i="6"/>
  <c r="D156" i="6"/>
  <c r="E156" i="6"/>
  <c r="G156" i="6"/>
  <c r="I156" i="6"/>
  <c r="J156" i="6"/>
  <c r="L156" i="6"/>
  <c r="N156" i="6"/>
  <c r="O156" i="6"/>
  <c r="P156" i="6"/>
  <c r="R156" i="6"/>
  <c r="T156" i="6"/>
  <c r="U156" i="6"/>
  <c r="W156" i="6"/>
  <c r="C157" i="6"/>
  <c r="D157" i="6"/>
  <c r="E157" i="6"/>
  <c r="G157" i="6"/>
  <c r="I157" i="6"/>
  <c r="J157" i="6"/>
  <c r="L157" i="6"/>
  <c r="N157" i="6"/>
  <c r="O157" i="6"/>
  <c r="P157" i="6"/>
  <c r="R157" i="6"/>
  <c r="T157" i="6"/>
  <c r="U157" i="6"/>
  <c r="W157" i="6"/>
  <c r="C158" i="6"/>
  <c r="D158" i="6"/>
  <c r="E158" i="6"/>
  <c r="G158" i="6"/>
  <c r="I158" i="6"/>
  <c r="J158" i="6"/>
  <c r="L158" i="6"/>
  <c r="N158" i="6"/>
  <c r="O158" i="6"/>
  <c r="P158" i="6"/>
  <c r="R158" i="6"/>
  <c r="T158" i="6"/>
  <c r="U158" i="6"/>
  <c r="W158" i="6"/>
  <c r="C159" i="6"/>
  <c r="D159" i="6"/>
  <c r="E159" i="6"/>
  <c r="G159" i="6"/>
  <c r="I159" i="6"/>
  <c r="J159" i="6"/>
  <c r="L159" i="6"/>
  <c r="N159" i="6"/>
  <c r="O159" i="6"/>
  <c r="P159" i="6"/>
  <c r="R159" i="6"/>
  <c r="T159" i="6"/>
  <c r="U159" i="6"/>
  <c r="W159" i="6"/>
  <c r="C160" i="6"/>
  <c r="D160" i="6"/>
  <c r="E160" i="6"/>
  <c r="G160" i="6"/>
  <c r="I160" i="6"/>
  <c r="J160" i="6"/>
  <c r="L160" i="6"/>
  <c r="N160" i="6"/>
  <c r="O160" i="6"/>
  <c r="P160" i="6"/>
  <c r="R160" i="6"/>
  <c r="T160" i="6"/>
  <c r="U160" i="6"/>
  <c r="W160" i="6"/>
  <c r="C161" i="6"/>
  <c r="D161" i="6"/>
  <c r="E161" i="6"/>
  <c r="G161" i="6"/>
  <c r="I161" i="6"/>
  <c r="J161" i="6"/>
  <c r="L161" i="6"/>
  <c r="N161" i="6"/>
  <c r="O161" i="6"/>
  <c r="P161" i="6"/>
  <c r="R161" i="6"/>
  <c r="T161" i="6"/>
  <c r="U161" i="6"/>
  <c r="W161" i="6"/>
  <c r="C162" i="6"/>
  <c r="D162" i="6"/>
  <c r="E162" i="6"/>
  <c r="G162" i="6"/>
  <c r="I162" i="6"/>
  <c r="J162" i="6"/>
  <c r="L162" i="6"/>
  <c r="N162" i="6"/>
  <c r="O162" i="6"/>
  <c r="P162" i="6"/>
  <c r="R162" i="6"/>
  <c r="T162" i="6"/>
  <c r="U162" i="6"/>
  <c r="W162" i="6"/>
  <c r="C163" i="6"/>
  <c r="D163" i="6"/>
  <c r="E163" i="6"/>
  <c r="G163" i="6"/>
  <c r="I163" i="6"/>
  <c r="J163" i="6"/>
  <c r="L163" i="6"/>
  <c r="N163" i="6"/>
  <c r="O163" i="6"/>
  <c r="P163" i="6"/>
  <c r="R163" i="6"/>
  <c r="T163" i="6"/>
  <c r="U163" i="6"/>
  <c r="W163" i="6"/>
  <c r="C164" i="6"/>
  <c r="D164" i="6"/>
  <c r="E164" i="6"/>
  <c r="G164" i="6"/>
  <c r="I164" i="6"/>
  <c r="J164" i="6"/>
  <c r="L164" i="6"/>
  <c r="N164" i="6"/>
  <c r="O164" i="6"/>
  <c r="P164" i="6"/>
  <c r="R164" i="6"/>
  <c r="T164" i="6"/>
  <c r="U164" i="6"/>
  <c r="W164" i="6"/>
  <c r="C165" i="6"/>
  <c r="D165" i="6"/>
  <c r="E165" i="6"/>
  <c r="G165" i="6"/>
  <c r="I165" i="6"/>
  <c r="J165" i="6"/>
  <c r="L165" i="6"/>
  <c r="N165" i="6"/>
  <c r="O165" i="6"/>
  <c r="P165" i="6"/>
  <c r="R165" i="6"/>
  <c r="T165" i="6"/>
  <c r="U165" i="6"/>
  <c r="W165" i="6"/>
  <c r="C166" i="6"/>
  <c r="D166" i="6"/>
  <c r="E166" i="6"/>
  <c r="G166" i="6"/>
  <c r="I166" i="6"/>
  <c r="J166" i="6"/>
  <c r="L166" i="6"/>
  <c r="N166" i="6"/>
  <c r="O166" i="6"/>
  <c r="P166" i="6"/>
  <c r="R166" i="6"/>
  <c r="T166" i="6"/>
  <c r="U166" i="6"/>
  <c r="W166" i="6"/>
  <c r="C167" i="6"/>
  <c r="D167" i="6"/>
  <c r="E167" i="6"/>
  <c r="G167" i="6"/>
  <c r="I167" i="6"/>
  <c r="J167" i="6"/>
  <c r="L167" i="6"/>
  <c r="N167" i="6"/>
  <c r="O167" i="6"/>
  <c r="P167" i="6"/>
  <c r="R167" i="6"/>
  <c r="T167" i="6"/>
  <c r="U167" i="6"/>
  <c r="W167" i="6"/>
  <c r="C168" i="6"/>
  <c r="D168" i="6"/>
  <c r="E168" i="6"/>
  <c r="G168" i="6"/>
  <c r="I168" i="6"/>
  <c r="J168" i="6"/>
  <c r="L168" i="6"/>
  <c r="N168" i="6"/>
  <c r="O168" i="6"/>
  <c r="P168" i="6"/>
  <c r="R168" i="6"/>
  <c r="T168" i="6"/>
  <c r="U168" i="6"/>
  <c r="W168" i="6"/>
  <c r="C169" i="6"/>
  <c r="D169" i="6"/>
  <c r="E169" i="6"/>
  <c r="G169" i="6"/>
  <c r="I169" i="6"/>
  <c r="J169" i="6"/>
  <c r="L169" i="6"/>
  <c r="N169" i="6"/>
  <c r="O169" i="6"/>
  <c r="P169" i="6"/>
  <c r="R169" i="6"/>
  <c r="T169" i="6"/>
  <c r="U169" i="6"/>
  <c r="W169" i="6"/>
  <c r="C170" i="6"/>
  <c r="D170" i="6"/>
  <c r="E170" i="6"/>
  <c r="G170" i="6"/>
  <c r="I170" i="6"/>
  <c r="J170" i="6"/>
  <c r="L170" i="6"/>
  <c r="N170" i="6"/>
  <c r="O170" i="6"/>
  <c r="P170" i="6"/>
  <c r="R170" i="6"/>
  <c r="T170" i="6"/>
  <c r="U170" i="6"/>
  <c r="W170" i="6"/>
  <c r="C171" i="6"/>
  <c r="D171" i="6"/>
  <c r="E171" i="6"/>
  <c r="G171" i="6"/>
  <c r="I171" i="6"/>
  <c r="J171" i="6"/>
  <c r="L171" i="6"/>
  <c r="N171" i="6"/>
  <c r="O171" i="6"/>
  <c r="P171" i="6"/>
  <c r="R171" i="6"/>
  <c r="T171" i="6"/>
  <c r="U171" i="6"/>
  <c r="W171" i="6"/>
  <c r="C172" i="6"/>
  <c r="D172" i="6"/>
  <c r="E172" i="6"/>
  <c r="G172" i="6"/>
  <c r="I172" i="6"/>
  <c r="J172" i="6"/>
  <c r="L172" i="6"/>
  <c r="N172" i="6"/>
  <c r="O172" i="6"/>
  <c r="P172" i="6"/>
  <c r="R172" i="6"/>
  <c r="T172" i="6"/>
  <c r="U172" i="6"/>
  <c r="W172" i="6"/>
  <c r="C173" i="6"/>
  <c r="D173" i="6"/>
  <c r="E173" i="6"/>
  <c r="G173" i="6"/>
  <c r="I173" i="6"/>
  <c r="J173" i="6"/>
  <c r="L173" i="6"/>
  <c r="N173" i="6"/>
  <c r="O173" i="6"/>
  <c r="P173" i="6"/>
  <c r="R173" i="6"/>
  <c r="T173" i="6"/>
  <c r="U173" i="6"/>
  <c r="W173" i="6"/>
  <c r="C174" i="6"/>
  <c r="D174" i="6"/>
  <c r="E174" i="6"/>
  <c r="G174" i="6"/>
  <c r="I174" i="6"/>
  <c r="J174" i="6"/>
  <c r="L174" i="6"/>
  <c r="N174" i="6"/>
  <c r="O174" i="6"/>
  <c r="P174" i="6"/>
  <c r="R174" i="6"/>
  <c r="T174" i="6"/>
  <c r="U174" i="6"/>
  <c r="W174" i="6"/>
  <c r="C175" i="6"/>
  <c r="D175" i="6"/>
  <c r="E175" i="6"/>
  <c r="G175" i="6"/>
  <c r="I175" i="6"/>
  <c r="J175" i="6"/>
  <c r="L175" i="6"/>
  <c r="N175" i="6"/>
  <c r="O175" i="6"/>
  <c r="P175" i="6"/>
  <c r="R175" i="6"/>
  <c r="T175" i="6"/>
  <c r="U175" i="6"/>
  <c r="W175" i="6"/>
  <c r="C176" i="6"/>
  <c r="D176" i="6"/>
  <c r="E176" i="6"/>
  <c r="G176" i="6"/>
  <c r="I176" i="6"/>
  <c r="J176" i="6"/>
  <c r="L176" i="6"/>
  <c r="N176" i="6"/>
  <c r="O176" i="6"/>
  <c r="P176" i="6"/>
  <c r="R176" i="6"/>
  <c r="T176" i="6"/>
  <c r="U176" i="6"/>
  <c r="W176" i="6"/>
  <c r="C177" i="6"/>
  <c r="D177" i="6"/>
  <c r="E177" i="6"/>
  <c r="G177" i="6"/>
  <c r="I177" i="6"/>
  <c r="J177" i="6"/>
  <c r="L177" i="6"/>
  <c r="N177" i="6"/>
  <c r="O177" i="6"/>
  <c r="P177" i="6"/>
  <c r="R177" i="6"/>
  <c r="T177" i="6"/>
  <c r="U177" i="6"/>
  <c r="W177" i="6"/>
  <c r="C178" i="6"/>
  <c r="D178" i="6"/>
  <c r="E178" i="6"/>
  <c r="G178" i="6"/>
  <c r="I178" i="6"/>
  <c r="J178" i="6"/>
  <c r="L178" i="6"/>
  <c r="N178" i="6"/>
  <c r="O178" i="6"/>
  <c r="P178" i="6"/>
  <c r="R178" i="6"/>
  <c r="T178" i="6"/>
  <c r="U178" i="6"/>
  <c r="W178" i="6"/>
  <c r="C179" i="6"/>
  <c r="D179" i="6"/>
  <c r="E179" i="6"/>
  <c r="G179" i="6"/>
  <c r="I179" i="6"/>
  <c r="J179" i="6"/>
  <c r="L179" i="6"/>
  <c r="N179" i="6"/>
  <c r="O179" i="6"/>
  <c r="P179" i="6"/>
  <c r="R179" i="6"/>
  <c r="T179" i="6"/>
  <c r="U179" i="6"/>
  <c r="W179" i="6"/>
  <c r="C180" i="6"/>
  <c r="D180" i="6"/>
  <c r="E180" i="6"/>
  <c r="G180" i="6"/>
  <c r="I180" i="6"/>
  <c r="J180" i="6"/>
  <c r="L180" i="6"/>
  <c r="N180" i="6"/>
  <c r="O180" i="6"/>
  <c r="P180" i="6"/>
  <c r="R180" i="6"/>
  <c r="T180" i="6"/>
  <c r="U180" i="6"/>
  <c r="W180" i="6"/>
  <c r="C181" i="6"/>
  <c r="D181" i="6"/>
  <c r="E181" i="6"/>
  <c r="G181" i="6"/>
  <c r="I181" i="6"/>
  <c r="J181" i="6"/>
  <c r="L181" i="6"/>
  <c r="N181" i="6"/>
  <c r="O181" i="6"/>
  <c r="P181" i="6"/>
  <c r="R181" i="6"/>
  <c r="T181" i="6"/>
  <c r="U181" i="6"/>
  <c r="W181" i="6"/>
  <c r="C182" i="6"/>
  <c r="D182" i="6"/>
  <c r="E182" i="6"/>
  <c r="G182" i="6"/>
  <c r="I182" i="6"/>
  <c r="J182" i="6"/>
  <c r="L182" i="6"/>
  <c r="N182" i="6"/>
  <c r="O182" i="6"/>
  <c r="P182" i="6"/>
  <c r="R182" i="6"/>
  <c r="T182" i="6"/>
  <c r="U182" i="6"/>
  <c r="W182" i="6"/>
  <c r="C183" i="6"/>
  <c r="D183" i="6"/>
  <c r="E183" i="6"/>
  <c r="G183" i="6"/>
  <c r="I183" i="6"/>
  <c r="J183" i="6"/>
  <c r="L183" i="6"/>
  <c r="N183" i="6"/>
  <c r="O183" i="6"/>
  <c r="P183" i="6"/>
  <c r="R183" i="6"/>
  <c r="T183" i="6"/>
  <c r="U183" i="6"/>
  <c r="W183" i="6"/>
  <c r="C184" i="6"/>
  <c r="D184" i="6"/>
  <c r="E184" i="6"/>
  <c r="G184" i="6"/>
  <c r="I184" i="6"/>
  <c r="J184" i="6"/>
  <c r="L184" i="6"/>
  <c r="N184" i="6"/>
  <c r="O184" i="6"/>
  <c r="P184" i="6"/>
  <c r="R184" i="6"/>
  <c r="T184" i="6"/>
  <c r="U184" i="6"/>
  <c r="W184" i="6"/>
  <c r="C185" i="6"/>
  <c r="D185" i="6"/>
  <c r="E185" i="6"/>
  <c r="G185" i="6"/>
  <c r="I185" i="6"/>
  <c r="J185" i="6"/>
  <c r="L185" i="6"/>
  <c r="N185" i="6"/>
  <c r="O185" i="6"/>
  <c r="P185" i="6"/>
  <c r="R185" i="6"/>
  <c r="T185" i="6"/>
  <c r="U185" i="6"/>
  <c r="W185" i="6"/>
  <c r="C186" i="6"/>
  <c r="D186" i="6"/>
  <c r="E186" i="6"/>
  <c r="G186" i="6"/>
  <c r="I186" i="6"/>
  <c r="J186" i="6"/>
  <c r="L186" i="6"/>
  <c r="N186" i="6"/>
  <c r="O186" i="6"/>
  <c r="P186" i="6"/>
  <c r="R186" i="6"/>
  <c r="T186" i="6"/>
  <c r="U186" i="6"/>
  <c r="W186" i="6"/>
  <c r="C187" i="6"/>
  <c r="D187" i="6"/>
  <c r="E187" i="6"/>
  <c r="G187" i="6"/>
  <c r="I187" i="6"/>
  <c r="J187" i="6"/>
  <c r="L187" i="6"/>
  <c r="N187" i="6"/>
  <c r="O187" i="6"/>
  <c r="P187" i="6"/>
  <c r="R187" i="6"/>
  <c r="T187" i="6"/>
  <c r="U187" i="6"/>
  <c r="W187" i="6"/>
  <c r="C188" i="6"/>
  <c r="D188" i="6"/>
  <c r="E188" i="6"/>
  <c r="G188" i="6"/>
  <c r="I188" i="6"/>
  <c r="J188" i="6"/>
  <c r="L188" i="6"/>
  <c r="N188" i="6"/>
  <c r="O188" i="6"/>
  <c r="P188" i="6"/>
  <c r="R188" i="6"/>
  <c r="T188" i="6"/>
  <c r="U188" i="6"/>
  <c r="W188" i="6"/>
  <c r="C189" i="6"/>
  <c r="D189" i="6"/>
  <c r="E189" i="6"/>
  <c r="G189" i="6"/>
  <c r="I189" i="6"/>
  <c r="J189" i="6"/>
  <c r="L189" i="6"/>
  <c r="N189" i="6"/>
  <c r="O189" i="6"/>
  <c r="P189" i="6"/>
  <c r="R189" i="6"/>
  <c r="T189" i="6"/>
  <c r="U189" i="6"/>
  <c r="W189" i="6"/>
  <c r="C190" i="6"/>
  <c r="D190" i="6"/>
  <c r="E190" i="6"/>
  <c r="G190" i="6"/>
  <c r="I190" i="6"/>
  <c r="J190" i="6"/>
  <c r="L190" i="6"/>
  <c r="N190" i="6"/>
  <c r="O190" i="6"/>
  <c r="P190" i="6"/>
  <c r="R190" i="6"/>
  <c r="T190" i="6"/>
  <c r="U190" i="6"/>
  <c r="W190" i="6"/>
  <c r="C191" i="6"/>
  <c r="D191" i="6"/>
  <c r="E191" i="6"/>
  <c r="G191" i="6"/>
  <c r="I191" i="6"/>
  <c r="J191" i="6"/>
  <c r="L191" i="6"/>
  <c r="N191" i="6"/>
  <c r="O191" i="6"/>
  <c r="P191" i="6"/>
  <c r="R191" i="6"/>
  <c r="T191" i="6"/>
  <c r="U191" i="6"/>
  <c r="W191" i="6"/>
  <c r="C192" i="6"/>
  <c r="D192" i="6"/>
  <c r="E192" i="6"/>
  <c r="G192" i="6"/>
  <c r="I192" i="6"/>
  <c r="J192" i="6"/>
  <c r="L192" i="6"/>
  <c r="N192" i="6"/>
  <c r="O192" i="6"/>
  <c r="P192" i="6"/>
  <c r="R192" i="6"/>
  <c r="T192" i="6"/>
  <c r="U192" i="6"/>
  <c r="W192" i="6"/>
  <c r="C193" i="6"/>
  <c r="D193" i="6"/>
  <c r="E193" i="6"/>
  <c r="G193" i="6"/>
  <c r="I193" i="6"/>
  <c r="J193" i="6"/>
  <c r="L193" i="6"/>
  <c r="N193" i="6"/>
  <c r="O193" i="6"/>
  <c r="P193" i="6"/>
  <c r="R193" i="6"/>
  <c r="T193" i="6"/>
  <c r="U193" i="6"/>
  <c r="W193" i="6"/>
  <c r="C194" i="6"/>
  <c r="D194" i="6"/>
  <c r="E194" i="6"/>
  <c r="G194" i="6"/>
  <c r="I194" i="6"/>
  <c r="J194" i="6"/>
  <c r="L194" i="6"/>
  <c r="N194" i="6"/>
  <c r="O194" i="6"/>
  <c r="P194" i="6"/>
  <c r="R194" i="6"/>
  <c r="T194" i="6"/>
  <c r="U194" i="6"/>
  <c r="W194" i="6"/>
  <c r="C195" i="6"/>
  <c r="D195" i="6"/>
  <c r="E195" i="6"/>
  <c r="G195" i="6"/>
  <c r="I195" i="6"/>
  <c r="J195" i="6"/>
  <c r="L195" i="6"/>
  <c r="N195" i="6"/>
  <c r="O195" i="6"/>
  <c r="P195" i="6"/>
  <c r="R195" i="6"/>
  <c r="T195" i="6"/>
  <c r="U195" i="6"/>
  <c r="W195" i="6"/>
  <c r="C196" i="6"/>
  <c r="D196" i="6"/>
  <c r="E196" i="6"/>
  <c r="G196" i="6"/>
  <c r="I196" i="6"/>
  <c r="J196" i="6"/>
  <c r="L196" i="6"/>
  <c r="N196" i="6"/>
  <c r="O196" i="6"/>
  <c r="P196" i="6"/>
  <c r="R196" i="6"/>
  <c r="T196" i="6"/>
  <c r="U196" i="6"/>
  <c r="W196" i="6"/>
  <c r="C197" i="6"/>
  <c r="D197" i="6"/>
  <c r="E197" i="6"/>
  <c r="G197" i="6"/>
  <c r="I197" i="6"/>
  <c r="J197" i="6"/>
  <c r="L197" i="6"/>
  <c r="N197" i="6"/>
  <c r="O197" i="6"/>
  <c r="P197" i="6"/>
  <c r="R197" i="6"/>
  <c r="T197" i="6"/>
  <c r="U197" i="6"/>
  <c r="W197" i="6"/>
  <c r="C198" i="6"/>
  <c r="D198" i="6"/>
  <c r="E198" i="6"/>
  <c r="G198" i="6"/>
  <c r="I198" i="6"/>
  <c r="J198" i="6"/>
  <c r="L198" i="6"/>
  <c r="N198" i="6"/>
  <c r="O198" i="6"/>
  <c r="P198" i="6"/>
  <c r="R198" i="6"/>
  <c r="T198" i="6"/>
  <c r="U198" i="6"/>
  <c r="W198" i="6"/>
  <c r="C199" i="6"/>
  <c r="D199" i="6"/>
  <c r="E199" i="6"/>
  <c r="G199" i="6"/>
  <c r="I199" i="6"/>
  <c r="J199" i="6"/>
  <c r="L199" i="6"/>
  <c r="N199" i="6"/>
  <c r="O199" i="6"/>
  <c r="P199" i="6"/>
  <c r="R199" i="6"/>
  <c r="T199" i="6"/>
  <c r="U199" i="6"/>
  <c r="W199" i="6"/>
  <c r="C200" i="6"/>
  <c r="D200" i="6"/>
  <c r="E200" i="6"/>
  <c r="G200" i="6"/>
  <c r="I200" i="6"/>
  <c r="J200" i="6"/>
  <c r="L200" i="6"/>
  <c r="N200" i="6"/>
  <c r="O200" i="6"/>
  <c r="P200" i="6"/>
  <c r="R200" i="6"/>
  <c r="T200" i="6"/>
  <c r="U200" i="6"/>
  <c r="W200" i="6"/>
  <c r="C201" i="6"/>
  <c r="D201" i="6"/>
  <c r="E201" i="6"/>
  <c r="G201" i="6"/>
  <c r="I201" i="6"/>
  <c r="J201" i="6"/>
  <c r="L201" i="6"/>
  <c r="N201" i="6"/>
  <c r="O201" i="6"/>
  <c r="P201" i="6"/>
  <c r="R201" i="6"/>
  <c r="T201" i="6"/>
  <c r="U201" i="6"/>
  <c r="W201" i="6"/>
  <c r="C202" i="6"/>
  <c r="D202" i="6"/>
  <c r="E202" i="6"/>
  <c r="G202" i="6"/>
  <c r="I202" i="6"/>
  <c r="J202" i="6"/>
  <c r="L202" i="6"/>
  <c r="N202" i="6"/>
  <c r="O202" i="6"/>
  <c r="P202" i="6"/>
  <c r="R202" i="6"/>
  <c r="T202" i="6"/>
  <c r="U202" i="6"/>
  <c r="W202" i="6"/>
  <c r="C203" i="6"/>
  <c r="D203" i="6"/>
  <c r="E203" i="6"/>
  <c r="G203" i="6"/>
  <c r="I203" i="6"/>
  <c r="J203" i="6"/>
  <c r="L203" i="6"/>
  <c r="N203" i="6"/>
  <c r="O203" i="6"/>
  <c r="P203" i="6"/>
  <c r="R203" i="6"/>
  <c r="T203" i="6"/>
  <c r="U203" i="6"/>
  <c r="W203" i="6"/>
  <c r="C204" i="6"/>
  <c r="D204" i="6"/>
  <c r="E204" i="6"/>
  <c r="G204" i="6"/>
  <c r="I204" i="6"/>
  <c r="J204" i="6"/>
  <c r="L204" i="6"/>
  <c r="N204" i="6"/>
  <c r="O204" i="6"/>
  <c r="P204" i="6"/>
  <c r="R204" i="6"/>
  <c r="T204" i="6"/>
  <c r="U204" i="6"/>
  <c r="W204" i="6"/>
  <c r="C205" i="6"/>
  <c r="D205" i="6"/>
  <c r="E205" i="6"/>
  <c r="G205" i="6"/>
  <c r="I205" i="6"/>
  <c r="J205" i="6"/>
  <c r="L205" i="6"/>
  <c r="N205" i="6"/>
  <c r="O205" i="6"/>
  <c r="P205" i="6"/>
  <c r="R205" i="6"/>
  <c r="T205" i="6"/>
  <c r="U205" i="6"/>
  <c r="W205" i="6"/>
  <c r="C206" i="6"/>
  <c r="D206" i="6"/>
  <c r="E206" i="6"/>
  <c r="G206" i="6"/>
  <c r="I206" i="6"/>
  <c r="J206" i="6"/>
  <c r="L206" i="6"/>
  <c r="N206" i="6"/>
  <c r="O206" i="6"/>
  <c r="P206" i="6"/>
  <c r="R206" i="6"/>
  <c r="T206" i="6"/>
  <c r="U206" i="6"/>
  <c r="W206" i="6"/>
  <c r="C207" i="6"/>
  <c r="D207" i="6"/>
  <c r="E207" i="6"/>
  <c r="G207" i="6"/>
  <c r="I207" i="6"/>
  <c r="J207" i="6"/>
  <c r="L207" i="6"/>
  <c r="N207" i="6"/>
  <c r="O207" i="6"/>
  <c r="P207" i="6"/>
  <c r="R207" i="6"/>
  <c r="T207" i="6"/>
  <c r="U207" i="6"/>
  <c r="W207" i="6"/>
  <c r="C208" i="6"/>
  <c r="D208" i="6"/>
  <c r="E208" i="6"/>
  <c r="G208" i="6"/>
  <c r="I208" i="6"/>
  <c r="J208" i="6"/>
  <c r="L208" i="6"/>
  <c r="N208" i="6"/>
  <c r="O208" i="6"/>
  <c r="P208" i="6"/>
  <c r="R208" i="6"/>
  <c r="T208" i="6"/>
  <c r="U208" i="6"/>
  <c r="W208" i="6"/>
  <c r="C209" i="6"/>
  <c r="D209" i="6"/>
  <c r="E209" i="6"/>
  <c r="G209" i="6"/>
  <c r="I209" i="6"/>
  <c r="J209" i="6"/>
  <c r="L209" i="6"/>
  <c r="N209" i="6"/>
  <c r="O209" i="6"/>
  <c r="P209" i="6"/>
  <c r="R209" i="6"/>
  <c r="T209" i="6"/>
  <c r="U209" i="6"/>
  <c r="W209" i="6"/>
  <c r="C210" i="6"/>
  <c r="D210" i="6"/>
  <c r="E210" i="6"/>
  <c r="G210" i="6"/>
  <c r="I210" i="6"/>
  <c r="J210" i="6"/>
  <c r="L210" i="6"/>
  <c r="N210" i="6"/>
  <c r="O210" i="6"/>
  <c r="P210" i="6"/>
  <c r="R210" i="6"/>
  <c r="T210" i="6"/>
  <c r="U210" i="6"/>
  <c r="W210" i="6"/>
  <c r="C211" i="6"/>
  <c r="D211" i="6"/>
  <c r="E211" i="6"/>
  <c r="G211" i="6"/>
  <c r="I211" i="6"/>
  <c r="J211" i="6"/>
  <c r="L211" i="6"/>
  <c r="N211" i="6"/>
  <c r="O211" i="6"/>
  <c r="P211" i="6"/>
  <c r="R211" i="6"/>
  <c r="T211" i="6"/>
  <c r="U211" i="6"/>
  <c r="W211" i="6"/>
  <c r="C212" i="6"/>
  <c r="D212" i="6"/>
  <c r="E212" i="6"/>
  <c r="G212" i="6"/>
  <c r="I212" i="6"/>
  <c r="J212" i="6"/>
  <c r="L212" i="6"/>
  <c r="N212" i="6"/>
  <c r="O212" i="6"/>
  <c r="P212" i="6"/>
  <c r="R212" i="6"/>
  <c r="T212" i="6"/>
  <c r="U212" i="6"/>
  <c r="W212" i="6"/>
  <c r="C213" i="6"/>
  <c r="D213" i="6"/>
  <c r="E213" i="6"/>
  <c r="G213" i="6"/>
  <c r="I213" i="6"/>
  <c r="J213" i="6"/>
  <c r="L213" i="6"/>
  <c r="N213" i="6"/>
  <c r="O213" i="6"/>
  <c r="P213" i="6"/>
  <c r="R213" i="6"/>
  <c r="T213" i="6"/>
  <c r="U213" i="6"/>
  <c r="W213" i="6"/>
  <c r="C214" i="6"/>
  <c r="D214" i="6"/>
  <c r="E214" i="6"/>
  <c r="G214" i="6"/>
  <c r="I214" i="6"/>
  <c r="J214" i="6"/>
  <c r="L214" i="6"/>
  <c r="N214" i="6"/>
  <c r="O214" i="6"/>
  <c r="P214" i="6"/>
  <c r="R214" i="6"/>
  <c r="T214" i="6"/>
  <c r="U214" i="6"/>
  <c r="W214" i="6"/>
  <c r="C215" i="6"/>
  <c r="D215" i="6"/>
  <c r="E215" i="6"/>
  <c r="G215" i="6"/>
  <c r="I215" i="6"/>
  <c r="J215" i="6"/>
  <c r="L215" i="6"/>
  <c r="N215" i="6"/>
  <c r="O215" i="6"/>
  <c r="P215" i="6"/>
  <c r="R215" i="6"/>
  <c r="T215" i="6"/>
  <c r="U215" i="6"/>
  <c r="W215" i="6"/>
  <c r="C216" i="6"/>
  <c r="D216" i="6"/>
  <c r="E216" i="6"/>
  <c r="G216" i="6"/>
  <c r="I216" i="6"/>
  <c r="J216" i="6"/>
  <c r="L216" i="6"/>
  <c r="N216" i="6"/>
  <c r="O216" i="6"/>
  <c r="P216" i="6"/>
  <c r="R216" i="6"/>
  <c r="T216" i="6"/>
  <c r="U216" i="6"/>
  <c r="W216" i="6"/>
  <c r="C217" i="6"/>
  <c r="D217" i="6"/>
  <c r="E217" i="6"/>
  <c r="G217" i="6"/>
  <c r="I217" i="6"/>
  <c r="J217" i="6"/>
  <c r="L217" i="6"/>
  <c r="N217" i="6"/>
  <c r="O217" i="6"/>
  <c r="P217" i="6"/>
  <c r="R217" i="6"/>
  <c r="T217" i="6"/>
  <c r="U217" i="6"/>
  <c r="W217" i="6"/>
  <c r="C218" i="6"/>
  <c r="D218" i="6"/>
  <c r="E218" i="6"/>
  <c r="G218" i="6"/>
  <c r="I218" i="6"/>
  <c r="J218" i="6"/>
  <c r="L218" i="6"/>
  <c r="N218" i="6"/>
  <c r="O218" i="6"/>
  <c r="P218" i="6"/>
  <c r="R218" i="6"/>
  <c r="T218" i="6"/>
  <c r="U218" i="6"/>
  <c r="W218" i="6"/>
  <c r="C219" i="6"/>
  <c r="D219" i="6"/>
  <c r="E219" i="6"/>
  <c r="G219" i="6"/>
  <c r="I219" i="6"/>
  <c r="J219" i="6"/>
  <c r="L219" i="6"/>
  <c r="N219" i="6"/>
  <c r="O219" i="6"/>
  <c r="P219" i="6"/>
  <c r="R219" i="6"/>
  <c r="T219" i="6"/>
  <c r="U219" i="6"/>
  <c r="W219" i="6"/>
  <c r="C220" i="6"/>
  <c r="D220" i="6"/>
  <c r="E220" i="6"/>
  <c r="G220" i="6"/>
  <c r="I220" i="6"/>
  <c r="J220" i="6"/>
  <c r="L220" i="6"/>
  <c r="N220" i="6"/>
  <c r="O220" i="6"/>
  <c r="P220" i="6"/>
  <c r="R220" i="6"/>
  <c r="T220" i="6"/>
  <c r="U220" i="6"/>
  <c r="W220" i="6"/>
  <c r="C221" i="6"/>
  <c r="D221" i="6"/>
  <c r="E221" i="6"/>
  <c r="G221" i="6"/>
  <c r="I221" i="6"/>
  <c r="J221" i="6"/>
  <c r="L221" i="6"/>
  <c r="N221" i="6"/>
  <c r="O221" i="6"/>
  <c r="P221" i="6"/>
  <c r="R221" i="6"/>
  <c r="T221" i="6"/>
  <c r="U221" i="6"/>
  <c r="W221" i="6"/>
  <c r="C222" i="6"/>
  <c r="D222" i="6"/>
  <c r="E222" i="6"/>
  <c r="G222" i="6"/>
  <c r="I222" i="6"/>
  <c r="J222" i="6"/>
  <c r="L222" i="6"/>
  <c r="N222" i="6"/>
  <c r="O222" i="6"/>
  <c r="P222" i="6"/>
  <c r="R222" i="6"/>
  <c r="T222" i="6"/>
  <c r="U222" i="6"/>
  <c r="W222" i="6"/>
  <c r="C223" i="6"/>
  <c r="D223" i="6"/>
  <c r="E223" i="6"/>
  <c r="G223" i="6"/>
  <c r="I223" i="6"/>
  <c r="J223" i="6"/>
  <c r="L223" i="6"/>
  <c r="N223" i="6"/>
  <c r="O223" i="6"/>
  <c r="P223" i="6"/>
  <c r="R223" i="6"/>
  <c r="T223" i="6"/>
  <c r="U223" i="6"/>
  <c r="W223" i="6"/>
  <c r="C224" i="6"/>
  <c r="D224" i="6"/>
  <c r="E224" i="6"/>
  <c r="G224" i="6"/>
  <c r="I224" i="6"/>
  <c r="J224" i="6"/>
  <c r="L224" i="6"/>
  <c r="N224" i="6"/>
  <c r="O224" i="6"/>
  <c r="P224" i="6"/>
  <c r="R224" i="6"/>
  <c r="T224" i="6"/>
  <c r="U224" i="6"/>
  <c r="W224" i="6"/>
  <c r="C225" i="6"/>
  <c r="D225" i="6"/>
  <c r="E225" i="6"/>
  <c r="G225" i="6"/>
  <c r="I225" i="6"/>
  <c r="J225" i="6"/>
  <c r="L225" i="6"/>
  <c r="N225" i="6"/>
  <c r="O225" i="6"/>
  <c r="P225" i="6"/>
  <c r="R225" i="6"/>
  <c r="T225" i="6"/>
  <c r="U225" i="6"/>
  <c r="W225" i="6"/>
  <c r="C226" i="6"/>
  <c r="D226" i="6"/>
  <c r="E226" i="6"/>
  <c r="G226" i="6"/>
  <c r="I226" i="6"/>
  <c r="J226" i="6"/>
  <c r="L226" i="6"/>
  <c r="N226" i="6"/>
  <c r="O226" i="6"/>
  <c r="P226" i="6"/>
  <c r="R226" i="6"/>
  <c r="T226" i="6"/>
  <c r="U226" i="6"/>
  <c r="W226" i="6"/>
  <c r="C227" i="6"/>
  <c r="D227" i="6"/>
  <c r="E227" i="6"/>
  <c r="G227" i="6"/>
  <c r="I227" i="6"/>
  <c r="J227" i="6"/>
  <c r="L227" i="6"/>
  <c r="N227" i="6"/>
  <c r="O227" i="6"/>
  <c r="P227" i="6"/>
  <c r="R227" i="6"/>
  <c r="T227" i="6"/>
  <c r="U227" i="6"/>
  <c r="W227" i="6"/>
  <c r="C228" i="6"/>
  <c r="D228" i="6"/>
  <c r="E228" i="6"/>
  <c r="G228" i="6"/>
  <c r="I228" i="6"/>
  <c r="J228" i="6"/>
  <c r="L228" i="6"/>
  <c r="N228" i="6"/>
  <c r="O228" i="6"/>
  <c r="P228" i="6"/>
  <c r="R228" i="6"/>
  <c r="T228" i="6"/>
  <c r="U228" i="6"/>
  <c r="W228" i="6"/>
  <c r="C229" i="6"/>
  <c r="D229" i="6"/>
  <c r="E229" i="6"/>
  <c r="G229" i="6"/>
  <c r="I229" i="6"/>
  <c r="J229" i="6"/>
  <c r="L229" i="6"/>
  <c r="N229" i="6"/>
  <c r="O229" i="6"/>
  <c r="P229" i="6"/>
  <c r="R229" i="6"/>
  <c r="T229" i="6"/>
  <c r="U229" i="6"/>
  <c r="W229" i="6"/>
  <c r="C230" i="6"/>
  <c r="D230" i="6"/>
  <c r="E230" i="6"/>
  <c r="G230" i="6"/>
  <c r="I230" i="6"/>
  <c r="J230" i="6"/>
  <c r="L230" i="6"/>
  <c r="N230" i="6"/>
  <c r="O230" i="6"/>
  <c r="P230" i="6"/>
  <c r="R230" i="6"/>
  <c r="T230" i="6"/>
  <c r="U230" i="6"/>
  <c r="W230" i="6"/>
  <c r="C231" i="6"/>
  <c r="D231" i="6"/>
  <c r="E231" i="6"/>
  <c r="G231" i="6"/>
  <c r="I231" i="6"/>
  <c r="J231" i="6"/>
  <c r="L231" i="6"/>
  <c r="N231" i="6"/>
  <c r="O231" i="6"/>
  <c r="P231" i="6"/>
  <c r="R231" i="6"/>
  <c r="T231" i="6"/>
  <c r="U231" i="6"/>
  <c r="W231" i="6"/>
  <c r="C232" i="6"/>
  <c r="D232" i="6"/>
  <c r="E232" i="6"/>
  <c r="G232" i="6"/>
  <c r="I232" i="6"/>
  <c r="J232" i="6"/>
  <c r="L232" i="6"/>
  <c r="N232" i="6"/>
  <c r="O232" i="6"/>
  <c r="P232" i="6"/>
  <c r="R232" i="6"/>
  <c r="T232" i="6"/>
  <c r="U232" i="6"/>
  <c r="W232" i="6"/>
  <c r="C233" i="6"/>
  <c r="D233" i="6"/>
  <c r="E233" i="6"/>
  <c r="G233" i="6"/>
  <c r="I233" i="6"/>
  <c r="J233" i="6"/>
  <c r="L233" i="6"/>
  <c r="N233" i="6"/>
  <c r="O233" i="6"/>
  <c r="P233" i="6"/>
  <c r="R233" i="6"/>
  <c r="T233" i="6"/>
  <c r="U233" i="6"/>
  <c r="W233" i="6"/>
  <c r="C234" i="6"/>
  <c r="D234" i="6"/>
  <c r="E234" i="6"/>
  <c r="G234" i="6"/>
  <c r="I234" i="6"/>
  <c r="J234" i="6"/>
  <c r="L234" i="6"/>
  <c r="N234" i="6"/>
  <c r="O234" i="6"/>
  <c r="P234" i="6"/>
  <c r="R234" i="6"/>
  <c r="T234" i="6"/>
  <c r="U234" i="6"/>
  <c r="W234" i="6"/>
  <c r="C235" i="6"/>
  <c r="D235" i="6"/>
  <c r="E235" i="6"/>
  <c r="G235" i="6"/>
  <c r="I235" i="6"/>
  <c r="J235" i="6"/>
  <c r="L235" i="6"/>
  <c r="N235" i="6"/>
  <c r="O235" i="6"/>
  <c r="P235" i="6"/>
  <c r="R235" i="6"/>
  <c r="T235" i="6"/>
  <c r="U235" i="6"/>
  <c r="W235" i="6"/>
  <c r="C236" i="6"/>
  <c r="D236" i="6"/>
  <c r="E236" i="6"/>
  <c r="G236" i="6"/>
  <c r="I236" i="6"/>
  <c r="J236" i="6"/>
  <c r="L236" i="6"/>
  <c r="N236" i="6"/>
  <c r="O236" i="6"/>
  <c r="P236" i="6"/>
  <c r="R236" i="6"/>
  <c r="T236" i="6"/>
  <c r="U236" i="6"/>
  <c r="W236" i="6"/>
  <c r="C237" i="6"/>
  <c r="D237" i="6"/>
  <c r="E237" i="6"/>
  <c r="G237" i="6"/>
  <c r="I237" i="6"/>
  <c r="J237" i="6"/>
  <c r="L237" i="6"/>
  <c r="N237" i="6"/>
  <c r="O237" i="6"/>
  <c r="P237" i="6"/>
  <c r="R237" i="6"/>
  <c r="T237" i="6"/>
  <c r="U237" i="6"/>
  <c r="W237" i="6"/>
  <c r="E17" i="7"/>
  <c r="E7" i="7"/>
  <c r="E8" i="7"/>
  <c r="E9" i="7"/>
  <c r="E10" i="7"/>
  <c r="E11" i="7"/>
  <c r="E6" i="7"/>
  <c r="E53" i="7"/>
  <c r="E51" i="7"/>
  <c r="E49" i="7"/>
  <c r="H43" i="7"/>
  <c r="E43" i="7"/>
  <c r="H42" i="7"/>
  <c r="E42" i="7"/>
  <c r="H41" i="7"/>
  <c r="E41" i="7"/>
  <c r="H40" i="7"/>
  <c r="E40" i="7"/>
  <c r="H39" i="7"/>
  <c r="E39" i="7"/>
  <c r="H38" i="7"/>
  <c r="E38" i="7"/>
  <c r="H32" i="7"/>
  <c r="E32" i="7"/>
  <c r="H31" i="7"/>
  <c r="E31" i="7"/>
  <c r="H30" i="7"/>
  <c r="E30" i="7"/>
  <c r="H29" i="7"/>
  <c r="E29" i="7"/>
  <c r="H28" i="7"/>
  <c r="E28" i="7"/>
  <c r="H27" i="7"/>
  <c r="E27" i="7"/>
  <c r="S29" i="6"/>
  <c r="N29" i="6"/>
  <c r="O29" i="6"/>
  <c r="P29" i="6"/>
  <c r="U29" i="6"/>
  <c r="W29" i="6"/>
  <c r="S30" i="6"/>
  <c r="N30" i="6"/>
  <c r="O30" i="6"/>
  <c r="P30" i="6"/>
  <c r="U30" i="6"/>
  <c r="W30" i="6"/>
  <c r="S31" i="6"/>
  <c r="N31" i="6"/>
  <c r="O31" i="6"/>
  <c r="P31" i="6"/>
  <c r="U31" i="6"/>
  <c r="W31" i="6"/>
  <c r="S32" i="6"/>
  <c r="N32" i="6"/>
  <c r="O32" i="6"/>
  <c r="P32" i="6"/>
  <c r="U32" i="6"/>
  <c r="W32" i="6"/>
  <c r="S33" i="6"/>
  <c r="N33" i="6"/>
  <c r="O33" i="6"/>
  <c r="P33" i="6"/>
  <c r="U33" i="6"/>
  <c r="W33" i="6"/>
  <c r="S28" i="6"/>
  <c r="N28" i="6"/>
  <c r="O28" i="6"/>
  <c r="P28" i="6"/>
  <c r="U28" i="6"/>
  <c r="W28" i="6"/>
  <c r="R29" i="6"/>
  <c r="T29" i="6"/>
  <c r="V29" i="6"/>
  <c r="R30" i="6"/>
  <c r="T30" i="6"/>
  <c r="V30" i="6"/>
  <c r="R31" i="6"/>
  <c r="T31" i="6"/>
  <c r="V31" i="6"/>
  <c r="R32" i="6"/>
  <c r="T32" i="6"/>
  <c r="V32" i="6"/>
  <c r="R33" i="6"/>
  <c r="T33" i="6"/>
  <c r="V33" i="6"/>
  <c r="R28" i="6"/>
  <c r="T28" i="6"/>
  <c r="V28" i="6"/>
  <c r="H29" i="6"/>
  <c r="C29" i="6"/>
  <c r="D29" i="6"/>
  <c r="E29" i="6"/>
  <c r="J29" i="6"/>
  <c r="L29" i="6"/>
  <c r="H30" i="6"/>
  <c r="C30" i="6"/>
  <c r="D30" i="6"/>
  <c r="E30" i="6"/>
  <c r="J30" i="6"/>
  <c r="L30" i="6"/>
  <c r="H31" i="6"/>
  <c r="C31" i="6"/>
  <c r="D31" i="6"/>
  <c r="E31" i="6"/>
  <c r="J31" i="6"/>
  <c r="L31" i="6"/>
  <c r="H32" i="6"/>
  <c r="C32" i="6"/>
  <c r="D32" i="6"/>
  <c r="E32" i="6"/>
  <c r="J32" i="6"/>
  <c r="L32" i="6"/>
  <c r="H33" i="6"/>
  <c r="C33" i="6"/>
  <c r="D33" i="6"/>
  <c r="E33" i="6"/>
  <c r="J33" i="6"/>
  <c r="L33" i="6"/>
  <c r="H28" i="6"/>
  <c r="C28" i="6"/>
  <c r="D28" i="6"/>
  <c r="E28" i="6"/>
  <c r="J28" i="6"/>
  <c r="L28" i="6"/>
  <c r="B38" i="3"/>
  <c r="B20" i="3"/>
  <c r="B17" i="3"/>
  <c r="C38" i="3"/>
  <c r="F38" i="3"/>
  <c r="G38" i="3"/>
  <c r="B18" i="3"/>
  <c r="L38" i="3"/>
  <c r="N38" i="3"/>
  <c r="B39" i="3"/>
  <c r="C39" i="3"/>
  <c r="F39" i="3"/>
  <c r="G39" i="3"/>
  <c r="L39" i="3"/>
  <c r="N39" i="3"/>
  <c r="B40" i="3"/>
  <c r="C40" i="3"/>
  <c r="F40" i="3"/>
  <c r="G40" i="3"/>
  <c r="L40" i="3"/>
  <c r="N40" i="3"/>
  <c r="B41" i="3"/>
  <c r="C41" i="3"/>
  <c r="F41" i="3"/>
  <c r="G41" i="3"/>
  <c r="L41" i="3"/>
  <c r="N41" i="3"/>
  <c r="B42" i="3"/>
  <c r="C42" i="3"/>
  <c r="F42" i="3"/>
  <c r="G42" i="3"/>
  <c r="L42" i="3"/>
  <c r="N42" i="3"/>
  <c r="B43" i="3"/>
  <c r="C43" i="3"/>
  <c r="F43" i="3"/>
  <c r="G43" i="3"/>
  <c r="L43" i="3"/>
  <c r="N43" i="3"/>
  <c r="B44" i="3"/>
  <c r="C44" i="3"/>
  <c r="F44" i="3"/>
  <c r="G44" i="3"/>
  <c r="L44" i="3"/>
  <c r="N44" i="3"/>
  <c r="B45" i="3"/>
  <c r="C45" i="3"/>
  <c r="F45" i="3"/>
  <c r="G45" i="3"/>
  <c r="L45" i="3"/>
  <c r="N45" i="3"/>
  <c r="B46" i="3"/>
  <c r="C46" i="3"/>
  <c r="F46" i="3"/>
  <c r="G46" i="3"/>
  <c r="L46" i="3"/>
  <c r="N46" i="3"/>
  <c r="B47" i="3"/>
  <c r="C47" i="3"/>
  <c r="F47" i="3"/>
  <c r="G47" i="3"/>
  <c r="L47" i="3"/>
  <c r="N47" i="3"/>
  <c r="B48" i="3"/>
  <c r="C48" i="3"/>
  <c r="F48" i="3"/>
  <c r="G48" i="3"/>
  <c r="L48" i="3"/>
  <c r="N48" i="3"/>
  <c r="B49" i="3"/>
  <c r="C49" i="3"/>
  <c r="F49" i="3"/>
  <c r="G49" i="3"/>
  <c r="L49" i="3"/>
  <c r="N49" i="3"/>
  <c r="B50" i="3"/>
  <c r="C50" i="3"/>
  <c r="F50" i="3"/>
  <c r="G50" i="3"/>
  <c r="L50" i="3"/>
  <c r="N50" i="3"/>
  <c r="B51" i="3"/>
  <c r="C51" i="3"/>
  <c r="F51" i="3"/>
  <c r="G51" i="3"/>
  <c r="L51" i="3"/>
  <c r="N51" i="3"/>
  <c r="B52" i="3"/>
  <c r="C52" i="3"/>
  <c r="F52" i="3"/>
  <c r="G52" i="3"/>
  <c r="L52" i="3"/>
  <c r="N52" i="3"/>
  <c r="B53" i="3"/>
  <c r="C53" i="3"/>
  <c r="F53" i="3"/>
  <c r="G53" i="3"/>
  <c r="L53" i="3"/>
  <c r="N53" i="3"/>
  <c r="B54" i="3"/>
  <c r="C54" i="3"/>
  <c r="F54" i="3"/>
  <c r="G54" i="3"/>
  <c r="L54" i="3"/>
  <c r="N54" i="3"/>
  <c r="B55" i="3"/>
  <c r="C55" i="3"/>
  <c r="F55" i="3"/>
  <c r="G55" i="3"/>
  <c r="L55" i="3"/>
  <c r="N55" i="3"/>
  <c r="B56" i="3"/>
  <c r="C56" i="3"/>
  <c r="F56" i="3"/>
  <c r="G56" i="3"/>
  <c r="L56" i="3"/>
  <c r="N56" i="3"/>
  <c r="B57" i="3"/>
  <c r="C57" i="3"/>
  <c r="F57" i="3"/>
  <c r="G57" i="3"/>
  <c r="L57" i="3"/>
  <c r="N57" i="3"/>
  <c r="B58" i="3"/>
  <c r="C58" i="3"/>
  <c r="F58" i="3"/>
  <c r="G58" i="3"/>
  <c r="L58" i="3"/>
  <c r="N58" i="3"/>
  <c r="B59" i="3"/>
  <c r="C59" i="3"/>
  <c r="F59" i="3"/>
  <c r="G59" i="3"/>
  <c r="L59" i="3"/>
  <c r="N59" i="3"/>
  <c r="B60" i="3"/>
  <c r="C60" i="3"/>
  <c r="F60" i="3"/>
  <c r="G60" i="3"/>
  <c r="L60" i="3"/>
  <c r="N60" i="3"/>
  <c r="B61" i="3"/>
  <c r="C61" i="3"/>
  <c r="F61" i="3"/>
  <c r="G61" i="3"/>
  <c r="L61" i="3"/>
  <c r="N61" i="3"/>
  <c r="B62" i="3"/>
  <c r="C62" i="3"/>
  <c r="F62" i="3"/>
  <c r="G62" i="3"/>
  <c r="L62" i="3"/>
  <c r="N62" i="3"/>
  <c r="B63" i="3"/>
  <c r="C63" i="3"/>
  <c r="F63" i="3"/>
  <c r="G63" i="3"/>
  <c r="L63" i="3"/>
  <c r="N63" i="3"/>
  <c r="B64" i="3"/>
  <c r="C64" i="3"/>
  <c r="F64" i="3"/>
  <c r="G64" i="3"/>
  <c r="L64" i="3"/>
  <c r="N64" i="3"/>
  <c r="B65" i="3"/>
  <c r="C65" i="3"/>
  <c r="F65" i="3"/>
  <c r="G65" i="3"/>
  <c r="L65" i="3"/>
  <c r="N65" i="3"/>
  <c r="B66" i="3"/>
  <c r="C66" i="3"/>
  <c r="F66" i="3"/>
  <c r="G66" i="3"/>
  <c r="L66" i="3"/>
  <c r="N66" i="3"/>
  <c r="B67" i="3"/>
  <c r="C67" i="3"/>
  <c r="F67" i="3"/>
  <c r="G67" i="3"/>
  <c r="L67" i="3"/>
  <c r="N67" i="3"/>
  <c r="B68" i="3"/>
  <c r="C68" i="3"/>
  <c r="F68" i="3"/>
  <c r="G68" i="3"/>
  <c r="L68" i="3"/>
  <c r="N68" i="3"/>
  <c r="B69" i="3"/>
  <c r="C69" i="3"/>
  <c r="F69" i="3"/>
  <c r="G69" i="3"/>
  <c r="L69" i="3"/>
  <c r="N69" i="3"/>
  <c r="B70" i="3"/>
  <c r="C70" i="3"/>
  <c r="F70" i="3"/>
  <c r="G70" i="3"/>
  <c r="L70" i="3"/>
  <c r="N70" i="3"/>
  <c r="B71" i="3"/>
  <c r="C71" i="3"/>
  <c r="F71" i="3"/>
  <c r="G71" i="3"/>
  <c r="L71" i="3"/>
  <c r="N71" i="3"/>
  <c r="B72" i="3"/>
  <c r="C72" i="3"/>
  <c r="F72" i="3"/>
  <c r="G72" i="3"/>
  <c r="L72" i="3"/>
  <c r="N72" i="3"/>
  <c r="B73" i="3"/>
  <c r="C73" i="3"/>
  <c r="F73" i="3"/>
  <c r="G73" i="3"/>
  <c r="L73" i="3"/>
  <c r="N73" i="3"/>
  <c r="B74" i="3"/>
  <c r="C74" i="3"/>
  <c r="F74" i="3"/>
  <c r="G74" i="3"/>
  <c r="L74" i="3"/>
  <c r="N74" i="3"/>
  <c r="B75" i="3"/>
  <c r="C75" i="3"/>
  <c r="F75" i="3"/>
  <c r="G75" i="3"/>
  <c r="L75" i="3"/>
  <c r="N75" i="3"/>
  <c r="B76" i="3"/>
  <c r="C76" i="3"/>
  <c r="F76" i="3"/>
  <c r="G76" i="3"/>
  <c r="L76" i="3"/>
  <c r="N76" i="3"/>
  <c r="B77" i="3"/>
  <c r="C77" i="3"/>
  <c r="F77" i="3"/>
  <c r="G77" i="3"/>
  <c r="L77" i="3"/>
  <c r="N77" i="3"/>
  <c r="B78" i="3"/>
  <c r="C78" i="3"/>
  <c r="F78" i="3"/>
  <c r="G78" i="3"/>
  <c r="L78" i="3"/>
  <c r="N78" i="3"/>
  <c r="B79" i="3"/>
  <c r="C79" i="3"/>
  <c r="F79" i="3"/>
  <c r="G79" i="3"/>
  <c r="L79" i="3"/>
  <c r="N79" i="3"/>
  <c r="B80" i="3"/>
  <c r="C80" i="3"/>
  <c r="F80" i="3"/>
  <c r="G80" i="3"/>
  <c r="L80" i="3"/>
  <c r="N80" i="3"/>
  <c r="B81" i="3"/>
  <c r="C81" i="3"/>
  <c r="F81" i="3"/>
  <c r="G81" i="3"/>
  <c r="L81" i="3"/>
  <c r="N81" i="3"/>
  <c r="B82" i="3"/>
  <c r="C82" i="3"/>
  <c r="F82" i="3"/>
  <c r="G82" i="3"/>
  <c r="L82" i="3"/>
  <c r="N82" i="3"/>
  <c r="B83" i="3"/>
  <c r="C83" i="3"/>
  <c r="F83" i="3"/>
  <c r="G83" i="3"/>
  <c r="L83" i="3"/>
  <c r="N83" i="3"/>
  <c r="B84" i="3"/>
  <c r="C84" i="3"/>
  <c r="F84" i="3"/>
  <c r="G84" i="3"/>
  <c r="L84" i="3"/>
  <c r="N84" i="3"/>
  <c r="B85" i="3"/>
  <c r="C85" i="3"/>
  <c r="F85" i="3"/>
  <c r="G85" i="3"/>
  <c r="L85" i="3"/>
  <c r="N85" i="3"/>
  <c r="B86" i="3"/>
  <c r="C86" i="3"/>
  <c r="F86" i="3"/>
  <c r="G86" i="3"/>
  <c r="L86" i="3"/>
  <c r="N86" i="3"/>
  <c r="B87" i="3"/>
  <c r="C87" i="3"/>
  <c r="F87" i="3"/>
  <c r="G87" i="3"/>
  <c r="L87" i="3"/>
  <c r="N87" i="3"/>
  <c r="B88" i="3"/>
  <c r="C88" i="3"/>
  <c r="F88" i="3"/>
  <c r="G88" i="3"/>
  <c r="L88" i="3"/>
  <c r="N88" i="3"/>
  <c r="B89" i="3"/>
  <c r="C89" i="3"/>
  <c r="F89" i="3"/>
  <c r="G89" i="3"/>
  <c r="L89" i="3"/>
  <c r="N89" i="3"/>
  <c r="B90" i="3"/>
  <c r="C90" i="3"/>
  <c r="F90" i="3"/>
  <c r="G90" i="3"/>
  <c r="L90" i="3"/>
  <c r="N90" i="3"/>
  <c r="B91" i="3"/>
  <c r="C91" i="3"/>
  <c r="F91" i="3"/>
  <c r="G91" i="3"/>
  <c r="L91" i="3"/>
  <c r="N91" i="3"/>
  <c r="B92" i="3"/>
  <c r="C92" i="3"/>
  <c r="F92" i="3"/>
  <c r="G92" i="3"/>
  <c r="L92" i="3"/>
  <c r="N92" i="3"/>
  <c r="B93" i="3"/>
  <c r="C93" i="3"/>
  <c r="F93" i="3"/>
  <c r="G93" i="3"/>
  <c r="L93" i="3"/>
  <c r="N93" i="3"/>
  <c r="B94" i="3"/>
  <c r="C94" i="3"/>
  <c r="F94" i="3"/>
  <c r="G94" i="3"/>
  <c r="L94" i="3"/>
  <c r="N94" i="3"/>
  <c r="B95" i="3"/>
  <c r="C95" i="3"/>
  <c r="F95" i="3"/>
  <c r="G95" i="3"/>
  <c r="L95" i="3"/>
  <c r="N95" i="3"/>
  <c r="B96" i="3"/>
  <c r="C96" i="3"/>
  <c r="F96" i="3"/>
  <c r="G96" i="3"/>
  <c r="L96" i="3"/>
  <c r="N96" i="3"/>
  <c r="B97" i="3"/>
  <c r="C97" i="3"/>
  <c r="F97" i="3"/>
  <c r="G97" i="3"/>
  <c r="L97" i="3"/>
  <c r="N97" i="3"/>
  <c r="B98" i="3"/>
  <c r="C98" i="3"/>
  <c r="F98" i="3"/>
  <c r="G98" i="3"/>
  <c r="L98" i="3"/>
  <c r="N98" i="3"/>
  <c r="B99" i="3"/>
  <c r="C99" i="3"/>
  <c r="F99" i="3"/>
  <c r="G99" i="3"/>
  <c r="L99" i="3"/>
  <c r="N99" i="3"/>
  <c r="B100" i="3"/>
  <c r="C100" i="3"/>
  <c r="F100" i="3"/>
  <c r="G100" i="3"/>
  <c r="L100" i="3"/>
  <c r="N100" i="3"/>
  <c r="B101" i="3"/>
  <c r="C101" i="3"/>
  <c r="F101" i="3"/>
  <c r="G101" i="3"/>
  <c r="L101" i="3"/>
  <c r="N101" i="3"/>
  <c r="B102" i="3"/>
  <c r="C102" i="3"/>
  <c r="F102" i="3"/>
  <c r="G102" i="3"/>
  <c r="L102" i="3"/>
  <c r="N102" i="3"/>
  <c r="B103" i="3"/>
  <c r="C103" i="3"/>
  <c r="F103" i="3"/>
  <c r="G103" i="3"/>
  <c r="L103" i="3"/>
  <c r="N103" i="3"/>
  <c r="B104" i="3"/>
  <c r="C104" i="3"/>
  <c r="F104" i="3"/>
  <c r="G104" i="3"/>
  <c r="L104" i="3"/>
  <c r="N104" i="3"/>
  <c r="B105" i="3"/>
  <c r="C105" i="3"/>
  <c r="F105" i="3"/>
  <c r="G105" i="3"/>
  <c r="L105" i="3"/>
  <c r="N105" i="3"/>
  <c r="B106" i="3"/>
  <c r="C106" i="3"/>
  <c r="F106" i="3"/>
  <c r="G106" i="3"/>
  <c r="L106" i="3"/>
  <c r="N106" i="3"/>
  <c r="B107" i="3"/>
  <c r="C107" i="3"/>
  <c r="F107" i="3"/>
  <c r="G107" i="3"/>
  <c r="L107" i="3"/>
  <c r="N107" i="3"/>
  <c r="B108" i="3"/>
  <c r="C108" i="3"/>
  <c r="F108" i="3"/>
  <c r="G108" i="3"/>
  <c r="L108" i="3"/>
  <c r="N108" i="3"/>
  <c r="B109" i="3"/>
  <c r="C109" i="3"/>
  <c r="F109" i="3"/>
  <c r="G109" i="3"/>
  <c r="L109" i="3"/>
  <c r="N109" i="3"/>
  <c r="B110" i="3"/>
  <c r="C110" i="3"/>
  <c r="F110" i="3"/>
  <c r="G110" i="3"/>
  <c r="L110" i="3"/>
  <c r="N110" i="3"/>
  <c r="B111" i="3"/>
  <c r="C111" i="3"/>
  <c r="F111" i="3"/>
  <c r="G111" i="3"/>
  <c r="L111" i="3"/>
  <c r="N111" i="3"/>
  <c r="B112" i="3"/>
  <c r="C112" i="3"/>
  <c r="F112" i="3"/>
  <c r="G112" i="3"/>
  <c r="L112" i="3"/>
  <c r="N112" i="3"/>
  <c r="B113" i="3"/>
  <c r="C113" i="3"/>
  <c r="F113" i="3"/>
  <c r="G113" i="3"/>
  <c r="L113" i="3"/>
  <c r="N113" i="3"/>
  <c r="B114" i="3"/>
  <c r="C114" i="3"/>
  <c r="F114" i="3"/>
  <c r="G114" i="3"/>
  <c r="L114" i="3"/>
  <c r="N114" i="3"/>
  <c r="B115" i="3"/>
  <c r="C115" i="3"/>
  <c r="F115" i="3"/>
  <c r="G115" i="3"/>
  <c r="L115" i="3"/>
  <c r="N115" i="3"/>
  <c r="B116" i="3"/>
  <c r="C116" i="3"/>
  <c r="F116" i="3"/>
  <c r="G116" i="3"/>
  <c r="L116" i="3"/>
  <c r="N116" i="3"/>
  <c r="B117" i="3"/>
  <c r="C117" i="3"/>
  <c r="F117" i="3"/>
  <c r="G117" i="3"/>
  <c r="L117" i="3"/>
  <c r="N117" i="3"/>
  <c r="B118" i="3"/>
  <c r="C118" i="3"/>
  <c r="F118" i="3"/>
  <c r="G118" i="3"/>
  <c r="L118" i="3"/>
  <c r="N118" i="3"/>
  <c r="B119" i="3"/>
  <c r="C119" i="3"/>
  <c r="F119" i="3"/>
  <c r="G119" i="3"/>
  <c r="L119" i="3"/>
  <c r="N119" i="3"/>
  <c r="B120" i="3"/>
  <c r="C120" i="3"/>
  <c r="F120" i="3"/>
  <c r="G120" i="3"/>
  <c r="L120" i="3"/>
  <c r="N120" i="3"/>
  <c r="B121" i="3"/>
  <c r="C121" i="3"/>
  <c r="F121" i="3"/>
  <c r="G121" i="3"/>
  <c r="L121" i="3"/>
  <c r="N121" i="3"/>
  <c r="B122" i="3"/>
  <c r="C122" i="3"/>
  <c r="F122" i="3"/>
  <c r="G122" i="3"/>
  <c r="L122" i="3"/>
  <c r="N122" i="3"/>
  <c r="B123" i="3"/>
  <c r="C123" i="3"/>
  <c r="F123" i="3"/>
  <c r="G123" i="3"/>
  <c r="L123" i="3"/>
  <c r="N123" i="3"/>
  <c r="B124" i="3"/>
  <c r="C124" i="3"/>
  <c r="F124" i="3"/>
  <c r="G124" i="3"/>
  <c r="L124" i="3"/>
  <c r="N124" i="3"/>
  <c r="B125" i="3"/>
  <c r="C125" i="3"/>
  <c r="F125" i="3"/>
  <c r="G125" i="3"/>
  <c r="L125" i="3"/>
  <c r="N125" i="3"/>
  <c r="B126" i="3"/>
  <c r="C126" i="3"/>
  <c r="F126" i="3"/>
  <c r="G126" i="3"/>
  <c r="L126" i="3"/>
  <c r="N126" i="3"/>
  <c r="B127" i="3"/>
  <c r="C127" i="3"/>
  <c r="F127" i="3"/>
  <c r="G127" i="3"/>
  <c r="L127" i="3"/>
  <c r="N127" i="3"/>
  <c r="B128" i="3"/>
  <c r="C128" i="3"/>
  <c r="F128" i="3"/>
  <c r="G128" i="3"/>
  <c r="L128" i="3"/>
  <c r="N128" i="3"/>
  <c r="B129" i="3"/>
  <c r="C129" i="3"/>
  <c r="F129" i="3"/>
  <c r="G129" i="3"/>
  <c r="L129" i="3"/>
  <c r="N129" i="3"/>
  <c r="B130" i="3"/>
  <c r="C130" i="3"/>
  <c r="F130" i="3"/>
  <c r="G130" i="3"/>
  <c r="L130" i="3"/>
  <c r="N130" i="3"/>
  <c r="B131" i="3"/>
  <c r="C131" i="3"/>
  <c r="F131" i="3"/>
  <c r="G131" i="3"/>
  <c r="L131" i="3"/>
  <c r="N131" i="3"/>
  <c r="B132" i="3"/>
  <c r="C132" i="3"/>
  <c r="F132" i="3"/>
  <c r="G132" i="3"/>
  <c r="L132" i="3"/>
  <c r="N132" i="3"/>
  <c r="B133" i="3"/>
  <c r="C133" i="3"/>
  <c r="F133" i="3"/>
  <c r="G133" i="3"/>
  <c r="L133" i="3"/>
  <c r="N133" i="3"/>
  <c r="B134" i="3"/>
  <c r="C134" i="3"/>
  <c r="F134" i="3"/>
  <c r="G134" i="3"/>
  <c r="L134" i="3"/>
  <c r="N134" i="3"/>
  <c r="B135" i="3"/>
  <c r="C135" i="3"/>
  <c r="F135" i="3"/>
  <c r="G135" i="3"/>
  <c r="L135" i="3"/>
  <c r="N135" i="3"/>
  <c r="B136" i="3"/>
  <c r="C136" i="3"/>
  <c r="F136" i="3"/>
  <c r="G136" i="3"/>
  <c r="L136" i="3"/>
  <c r="N136" i="3"/>
  <c r="B137" i="3"/>
  <c r="C137" i="3"/>
  <c r="F137" i="3"/>
  <c r="G137" i="3"/>
  <c r="L137" i="3"/>
  <c r="N137" i="3"/>
  <c r="B138" i="3"/>
  <c r="C138" i="3"/>
  <c r="F138" i="3"/>
  <c r="G138" i="3"/>
  <c r="L138" i="3"/>
  <c r="N138" i="3"/>
  <c r="B139" i="3"/>
  <c r="C139" i="3"/>
  <c r="F139" i="3"/>
  <c r="G139" i="3"/>
  <c r="L139" i="3"/>
  <c r="N139" i="3"/>
  <c r="B140" i="3"/>
  <c r="C140" i="3"/>
  <c r="F140" i="3"/>
  <c r="G140" i="3"/>
  <c r="L140" i="3"/>
  <c r="N140" i="3"/>
  <c r="B141" i="3"/>
  <c r="C141" i="3"/>
  <c r="F141" i="3"/>
  <c r="G141" i="3"/>
  <c r="L141" i="3"/>
  <c r="N141" i="3"/>
  <c r="B142" i="3"/>
  <c r="C142" i="3"/>
  <c r="F142" i="3"/>
  <c r="G142" i="3"/>
  <c r="L142" i="3"/>
  <c r="N142" i="3"/>
  <c r="B143" i="3"/>
  <c r="C143" i="3"/>
  <c r="F143" i="3"/>
  <c r="G143" i="3"/>
  <c r="L143" i="3"/>
  <c r="N143" i="3"/>
  <c r="B144" i="3"/>
  <c r="C144" i="3"/>
  <c r="F144" i="3"/>
  <c r="G144" i="3"/>
  <c r="L144" i="3"/>
  <c r="N144" i="3"/>
  <c r="B145" i="3"/>
  <c r="C145" i="3"/>
  <c r="F145" i="3"/>
  <c r="G145" i="3"/>
  <c r="L145" i="3"/>
  <c r="N145" i="3"/>
  <c r="B146" i="3"/>
  <c r="C146" i="3"/>
  <c r="F146" i="3"/>
  <c r="G146" i="3"/>
  <c r="L146" i="3"/>
  <c r="N146" i="3"/>
  <c r="B147" i="3"/>
  <c r="C147" i="3"/>
  <c r="F147" i="3"/>
  <c r="G147" i="3"/>
  <c r="L147" i="3"/>
  <c r="N147" i="3"/>
  <c r="B148" i="3"/>
  <c r="C148" i="3"/>
  <c r="F148" i="3"/>
  <c r="G148" i="3"/>
  <c r="L148" i="3"/>
  <c r="N148" i="3"/>
  <c r="B149" i="3"/>
  <c r="C149" i="3"/>
  <c r="F149" i="3"/>
  <c r="G149" i="3"/>
  <c r="L149" i="3"/>
  <c r="N149" i="3"/>
  <c r="B150" i="3"/>
  <c r="C150" i="3"/>
  <c r="F150" i="3"/>
  <c r="G150" i="3"/>
  <c r="L150" i="3"/>
  <c r="N150" i="3"/>
  <c r="B151" i="3"/>
  <c r="C151" i="3"/>
  <c r="F151" i="3"/>
  <c r="G151" i="3"/>
  <c r="L151" i="3"/>
  <c r="N151" i="3"/>
  <c r="B152" i="3"/>
  <c r="C152" i="3"/>
  <c r="F152" i="3"/>
  <c r="G152" i="3"/>
  <c r="L152" i="3"/>
  <c r="N152" i="3"/>
  <c r="B153" i="3"/>
  <c r="C153" i="3"/>
  <c r="F153" i="3"/>
  <c r="G153" i="3"/>
  <c r="L153" i="3"/>
  <c r="N153" i="3"/>
  <c r="B154" i="3"/>
  <c r="C154" i="3"/>
  <c r="F154" i="3"/>
  <c r="G154" i="3"/>
  <c r="L154" i="3"/>
  <c r="N154" i="3"/>
  <c r="B155" i="3"/>
  <c r="C155" i="3"/>
  <c r="F155" i="3"/>
  <c r="G155" i="3"/>
  <c r="L155" i="3"/>
  <c r="N155" i="3"/>
  <c r="B156" i="3"/>
  <c r="C156" i="3"/>
  <c r="F156" i="3"/>
  <c r="G156" i="3"/>
  <c r="L156" i="3"/>
  <c r="N156" i="3"/>
  <c r="B157" i="3"/>
  <c r="C157" i="3"/>
  <c r="F157" i="3"/>
  <c r="G157" i="3"/>
  <c r="L157" i="3"/>
  <c r="N157" i="3"/>
  <c r="B158" i="3"/>
  <c r="C158" i="3"/>
  <c r="F158" i="3"/>
  <c r="G158" i="3"/>
  <c r="L158" i="3"/>
  <c r="N158" i="3"/>
  <c r="B159" i="3"/>
  <c r="C159" i="3"/>
  <c r="F159" i="3"/>
  <c r="G159" i="3"/>
  <c r="L159" i="3"/>
  <c r="N159" i="3"/>
  <c r="B160" i="3"/>
  <c r="C160" i="3"/>
  <c r="F160" i="3"/>
  <c r="G160" i="3"/>
  <c r="L160" i="3"/>
  <c r="N160" i="3"/>
  <c r="B161" i="3"/>
  <c r="C161" i="3"/>
  <c r="F161" i="3"/>
  <c r="G161" i="3"/>
  <c r="L161" i="3"/>
  <c r="N161" i="3"/>
  <c r="B162" i="3"/>
  <c r="C162" i="3"/>
  <c r="F162" i="3"/>
  <c r="G162" i="3"/>
  <c r="L162" i="3"/>
  <c r="N162" i="3"/>
  <c r="B163" i="3"/>
  <c r="C163" i="3"/>
  <c r="F163" i="3"/>
  <c r="G163" i="3"/>
  <c r="L163" i="3"/>
  <c r="N163" i="3"/>
  <c r="B164" i="3"/>
  <c r="C164" i="3"/>
  <c r="F164" i="3"/>
  <c r="G164" i="3"/>
  <c r="L164" i="3"/>
  <c r="N164" i="3"/>
  <c r="B165" i="3"/>
  <c r="C165" i="3"/>
  <c r="F165" i="3"/>
  <c r="G165" i="3"/>
  <c r="L165" i="3"/>
  <c r="N165" i="3"/>
  <c r="B166" i="3"/>
  <c r="C166" i="3"/>
  <c r="F166" i="3"/>
  <c r="G166" i="3"/>
  <c r="L166" i="3"/>
  <c r="N166" i="3"/>
  <c r="B167" i="3"/>
  <c r="C167" i="3"/>
  <c r="F167" i="3"/>
  <c r="G167" i="3"/>
  <c r="L167" i="3"/>
  <c r="N167" i="3"/>
  <c r="B168" i="3"/>
  <c r="C168" i="3"/>
  <c r="F168" i="3"/>
  <c r="G168" i="3"/>
  <c r="L168" i="3"/>
  <c r="N168" i="3"/>
  <c r="B169" i="3"/>
  <c r="C169" i="3"/>
  <c r="F169" i="3"/>
  <c r="G169" i="3"/>
  <c r="L169" i="3"/>
  <c r="N169" i="3"/>
  <c r="B170" i="3"/>
  <c r="C170" i="3"/>
  <c r="F170" i="3"/>
  <c r="G170" i="3"/>
  <c r="L170" i="3"/>
  <c r="N170" i="3"/>
  <c r="B171" i="3"/>
  <c r="C171" i="3"/>
  <c r="F171" i="3"/>
  <c r="G171" i="3"/>
  <c r="L171" i="3"/>
  <c r="N171" i="3"/>
  <c r="B172" i="3"/>
  <c r="C172" i="3"/>
  <c r="F172" i="3"/>
  <c r="G172" i="3"/>
  <c r="L172" i="3"/>
  <c r="N172" i="3"/>
  <c r="B173" i="3"/>
  <c r="C173" i="3"/>
  <c r="F173" i="3"/>
  <c r="G173" i="3"/>
  <c r="L173" i="3"/>
  <c r="N173" i="3"/>
  <c r="B174" i="3"/>
  <c r="C174" i="3"/>
  <c r="F174" i="3"/>
  <c r="G174" i="3"/>
  <c r="L174" i="3"/>
  <c r="N174" i="3"/>
  <c r="B175" i="3"/>
  <c r="C175" i="3"/>
  <c r="F175" i="3"/>
  <c r="G175" i="3"/>
  <c r="L175" i="3"/>
  <c r="N175" i="3"/>
  <c r="B176" i="3"/>
  <c r="C176" i="3"/>
  <c r="F176" i="3"/>
  <c r="G176" i="3"/>
  <c r="L176" i="3"/>
  <c r="N176" i="3"/>
  <c r="B177" i="3"/>
  <c r="C177" i="3"/>
  <c r="F177" i="3"/>
  <c r="G177" i="3"/>
  <c r="L177" i="3"/>
  <c r="N177" i="3"/>
  <c r="B178" i="3"/>
  <c r="C178" i="3"/>
  <c r="F178" i="3"/>
  <c r="G178" i="3"/>
  <c r="L178" i="3"/>
  <c r="N178" i="3"/>
  <c r="B179" i="3"/>
  <c r="C179" i="3"/>
  <c r="F179" i="3"/>
  <c r="G179" i="3"/>
  <c r="L179" i="3"/>
  <c r="N179" i="3"/>
  <c r="B180" i="3"/>
  <c r="C180" i="3"/>
  <c r="F180" i="3"/>
  <c r="G180" i="3"/>
  <c r="L180" i="3"/>
  <c r="N180" i="3"/>
  <c r="B181" i="3"/>
  <c r="C181" i="3"/>
  <c r="F181" i="3"/>
  <c r="G181" i="3"/>
  <c r="L181" i="3"/>
  <c r="N181" i="3"/>
  <c r="B182" i="3"/>
  <c r="C182" i="3"/>
  <c r="F182" i="3"/>
  <c r="G182" i="3"/>
  <c r="L182" i="3"/>
  <c r="N182" i="3"/>
  <c r="B183" i="3"/>
  <c r="C183" i="3"/>
  <c r="F183" i="3"/>
  <c r="G183" i="3"/>
  <c r="L183" i="3"/>
  <c r="N183" i="3"/>
  <c r="B184" i="3"/>
  <c r="C184" i="3"/>
  <c r="F184" i="3"/>
  <c r="G184" i="3"/>
  <c r="L184" i="3"/>
  <c r="N184" i="3"/>
  <c r="B185" i="3"/>
  <c r="C185" i="3"/>
  <c r="F185" i="3"/>
  <c r="G185" i="3"/>
  <c r="L185" i="3"/>
  <c r="N185" i="3"/>
  <c r="B186" i="3"/>
  <c r="C186" i="3"/>
  <c r="F186" i="3"/>
  <c r="G186" i="3"/>
  <c r="L186" i="3"/>
  <c r="N186" i="3"/>
  <c r="B187" i="3"/>
  <c r="C187" i="3"/>
  <c r="F187" i="3"/>
  <c r="G187" i="3"/>
  <c r="L187" i="3"/>
  <c r="N187" i="3"/>
  <c r="B188" i="3"/>
  <c r="C188" i="3"/>
  <c r="F188" i="3"/>
  <c r="G188" i="3"/>
  <c r="L188" i="3"/>
  <c r="N188" i="3"/>
  <c r="B189" i="3"/>
  <c r="C189" i="3"/>
  <c r="F189" i="3"/>
  <c r="G189" i="3"/>
  <c r="L189" i="3"/>
  <c r="N189" i="3"/>
  <c r="B190" i="3"/>
  <c r="C190" i="3"/>
  <c r="F190" i="3"/>
  <c r="G190" i="3"/>
  <c r="L190" i="3"/>
  <c r="N190" i="3"/>
  <c r="B191" i="3"/>
  <c r="C191" i="3"/>
  <c r="F191" i="3"/>
  <c r="G191" i="3"/>
  <c r="L191" i="3"/>
  <c r="N191" i="3"/>
  <c r="B192" i="3"/>
  <c r="C192" i="3"/>
  <c r="F192" i="3"/>
  <c r="G192" i="3"/>
  <c r="L192" i="3"/>
  <c r="N192" i="3"/>
  <c r="B193" i="3"/>
  <c r="C193" i="3"/>
  <c r="F193" i="3"/>
  <c r="G193" i="3"/>
  <c r="L193" i="3"/>
  <c r="N193" i="3"/>
  <c r="B194" i="3"/>
  <c r="C194" i="3"/>
  <c r="F194" i="3"/>
  <c r="G194" i="3"/>
  <c r="L194" i="3"/>
  <c r="N194" i="3"/>
  <c r="B195" i="3"/>
  <c r="C195" i="3"/>
  <c r="F195" i="3"/>
  <c r="G195" i="3"/>
  <c r="L195" i="3"/>
  <c r="N195" i="3"/>
  <c r="B196" i="3"/>
  <c r="C196" i="3"/>
  <c r="F196" i="3"/>
  <c r="G196" i="3"/>
  <c r="L196" i="3"/>
  <c r="N196" i="3"/>
  <c r="B197" i="3"/>
  <c r="C197" i="3"/>
  <c r="F197" i="3"/>
  <c r="G197" i="3"/>
  <c r="L197" i="3"/>
  <c r="N197" i="3"/>
  <c r="B198" i="3"/>
  <c r="C198" i="3"/>
  <c r="F198" i="3"/>
  <c r="G198" i="3"/>
  <c r="L198" i="3"/>
  <c r="N198" i="3"/>
  <c r="B199" i="3"/>
  <c r="C199" i="3"/>
  <c r="F199" i="3"/>
  <c r="G199" i="3"/>
  <c r="L199" i="3"/>
  <c r="N199" i="3"/>
  <c r="B200" i="3"/>
  <c r="C200" i="3"/>
  <c r="F200" i="3"/>
  <c r="G200" i="3"/>
  <c r="L200" i="3"/>
  <c r="N200" i="3"/>
  <c r="B201" i="3"/>
  <c r="C201" i="3"/>
  <c r="F201" i="3"/>
  <c r="G201" i="3"/>
  <c r="L201" i="3"/>
  <c r="N201" i="3"/>
  <c r="B202" i="3"/>
  <c r="C202" i="3"/>
  <c r="F202" i="3"/>
  <c r="G202" i="3"/>
  <c r="L202" i="3"/>
  <c r="N202" i="3"/>
  <c r="B203" i="3"/>
  <c r="C203" i="3"/>
  <c r="F203" i="3"/>
  <c r="G203" i="3"/>
  <c r="L203" i="3"/>
  <c r="N203" i="3"/>
  <c r="B204" i="3"/>
  <c r="C204" i="3"/>
  <c r="F204" i="3"/>
  <c r="G204" i="3"/>
  <c r="L204" i="3"/>
  <c r="N204" i="3"/>
  <c r="B205" i="3"/>
  <c r="C205" i="3"/>
  <c r="F205" i="3"/>
  <c r="G205" i="3"/>
  <c r="L205" i="3"/>
  <c r="N205" i="3"/>
  <c r="B206" i="3"/>
  <c r="C206" i="3"/>
  <c r="F206" i="3"/>
  <c r="G206" i="3"/>
  <c r="L206" i="3"/>
  <c r="N206" i="3"/>
  <c r="B207" i="3"/>
  <c r="C207" i="3"/>
  <c r="F207" i="3"/>
  <c r="G207" i="3"/>
  <c r="L207" i="3"/>
  <c r="N207" i="3"/>
  <c r="B208" i="3"/>
  <c r="C208" i="3"/>
  <c r="F208" i="3"/>
  <c r="G208" i="3"/>
  <c r="L208" i="3"/>
  <c r="N208" i="3"/>
  <c r="B209" i="3"/>
  <c r="C209" i="3"/>
  <c r="F209" i="3"/>
  <c r="G209" i="3"/>
  <c r="L209" i="3"/>
  <c r="N209" i="3"/>
  <c r="B210" i="3"/>
  <c r="C210" i="3"/>
  <c r="F210" i="3"/>
  <c r="G210" i="3"/>
  <c r="L210" i="3"/>
  <c r="N210" i="3"/>
  <c r="B211" i="3"/>
  <c r="C211" i="3"/>
  <c r="F211" i="3"/>
  <c r="G211" i="3"/>
  <c r="L211" i="3"/>
  <c r="N211" i="3"/>
  <c r="B212" i="3"/>
  <c r="C212" i="3"/>
  <c r="F212" i="3"/>
  <c r="G212" i="3"/>
  <c r="L212" i="3"/>
  <c r="N212" i="3"/>
  <c r="B213" i="3"/>
  <c r="C213" i="3"/>
  <c r="F213" i="3"/>
  <c r="G213" i="3"/>
  <c r="L213" i="3"/>
  <c r="N213" i="3"/>
  <c r="B214" i="3"/>
  <c r="C214" i="3"/>
  <c r="F214" i="3"/>
  <c r="G214" i="3"/>
  <c r="L214" i="3"/>
  <c r="N214" i="3"/>
  <c r="B215" i="3"/>
  <c r="C215" i="3"/>
  <c r="F215" i="3"/>
  <c r="G215" i="3"/>
  <c r="L215" i="3"/>
  <c r="N215" i="3"/>
  <c r="B216" i="3"/>
  <c r="C216" i="3"/>
  <c r="F216" i="3"/>
  <c r="G216" i="3"/>
  <c r="L216" i="3"/>
  <c r="N216" i="3"/>
  <c r="B217" i="3"/>
  <c r="C217" i="3"/>
  <c r="F217" i="3"/>
  <c r="G217" i="3"/>
  <c r="L217" i="3"/>
  <c r="N217" i="3"/>
  <c r="B218" i="3"/>
  <c r="C218" i="3"/>
  <c r="F218" i="3"/>
  <c r="G218" i="3"/>
  <c r="L218" i="3"/>
  <c r="N218" i="3"/>
  <c r="B219" i="3"/>
  <c r="C219" i="3"/>
  <c r="F219" i="3"/>
  <c r="G219" i="3"/>
  <c r="L219" i="3"/>
  <c r="N219" i="3"/>
  <c r="B220" i="3"/>
  <c r="C220" i="3"/>
  <c r="F220" i="3"/>
  <c r="G220" i="3"/>
  <c r="L220" i="3"/>
  <c r="N220" i="3"/>
  <c r="B221" i="3"/>
  <c r="C221" i="3"/>
  <c r="F221" i="3"/>
  <c r="G221" i="3"/>
  <c r="L221" i="3"/>
  <c r="N221" i="3"/>
  <c r="B222" i="3"/>
  <c r="C222" i="3"/>
  <c r="F222" i="3"/>
  <c r="G222" i="3"/>
  <c r="L222" i="3"/>
  <c r="N222" i="3"/>
  <c r="B223" i="3"/>
  <c r="C223" i="3"/>
  <c r="F223" i="3"/>
  <c r="G223" i="3"/>
  <c r="L223" i="3"/>
  <c r="N223" i="3"/>
  <c r="B224" i="3"/>
  <c r="C224" i="3"/>
  <c r="F224" i="3"/>
  <c r="G224" i="3"/>
  <c r="L224" i="3"/>
  <c r="N224" i="3"/>
  <c r="B225" i="3"/>
  <c r="C225" i="3"/>
  <c r="F225" i="3"/>
  <c r="G225" i="3"/>
  <c r="L225" i="3"/>
  <c r="N225" i="3"/>
  <c r="B226" i="3"/>
  <c r="C226" i="3"/>
  <c r="F226" i="3"/>
  <c r="G226" i="3"/>
  <c r="L226" i="3"/>
  <c r="N226" i="3"/>
  <c r="B227" i="3"/>
  <c r="C227" i="3"/>
  <c r="F227" i="3"/>
  <c r="G227" i="3"/>
  <c r="L227" i="3"/>
  <c r="N227" i="3"/>
  <c r="B228" i="3"/>
  <c r="C228" i="3"/>
  <c r="F228" i="3"/>
  <c r="G228" i="3"/>
  <c r="L228" i="3"/>
  <c r="N228" i="3"/>
  <c r="B229" i="3"/>
  <c r="C229" i="3"/>
  <c r="F229" i="3"/>
  <c r="G229" i="3"/>
  <c r="L229" i="3"/>
  <c r="N229" i="3"/>
  <c r="B230" i="3"/>
  <c r="C230" i="3"/>
  <c r="F230" i="3"/>
  <c r="G230" i="3"/>
  <c r="L230" i="3"/>
  <c r="N230" i="3"/>
  <c r="B231" i="3"/>
  <c r="C231" i="3"/>
  <c r="F231" i="3"/>
  <c r="G231" i="3"/>
  <c r="L231" i="3"/>
  <c r="N231" i="3"/>
  <c r="B232" i="3"/>
  <c r="C232" i="3"/>
  <c r="F232" i="3"/>
  <c r="G232" i="3"/>
  <c r="L232" i="3"/>
  <c r="N232" i="3"/>
  <c r="B233" i="3"/>
  <c r="C233" i="3"/>
  <c r="F233" i="3"/>
  <c r="G233" i="3"/>
  <c r="L233" i="3"/>
  <c r="N233" i="3"/>
  <c r="B234" i="3"/>
  <c r="C234" i="3"/>
  <c r="F234" i="3"/>
  <c r="G234" i="3"/>
  <c r="L234" i="3"/>
  <c r="N234" i="3"/>
  <c r="B235" i="3"/>
  <c r="C235" i="3"/>
  <c r="F235" i="3"/>
  <c r="G235" i="3"/>
  <c r="L235" i="3"/>
  <c r="N235" i="3"/>
  <c r="B236" i="3"/>
  <c r="C236" i="3"/>
  <c r="F236" i="3"/>
  <c r="G236" i="3"/>
  <c r="L236" i="3"/>
  <c r="N236" i="3"/>
  <c r="B237" i="3"/>
  <c r="C237" i="3"/>
  <c r="F237" i="3"/>
  <c r="G237" i="3"/>
  <c r="L237" i="3"/>
  <c r="N237" i="3"/>
  <c r="B238" i="3"/>
  <c r="C238" i="3"/>
  <c r="F238" i="3"/>
  <c r="G238" i="3"/>
  <c r="L238" i="3"/>
  <c r="N238" i="3"/>
  <c r="B239" i="3"/>
  <c r="C239" i="3"/>
  <c r="F239" i="3"/>
  <c r="G239" i="3"/>
  <c r="L239" i="3"/>
  <c r="N239" i="3"/>
  <c r="B240" i="3"/>
  <c r="C240" i="3"/>
  <c r="F240" i="3"/>
  <c r="G240" i="3"/>
  <c r="L240" i="3"/>
  <c r="N240" i="3"/>
  <c r="B241" i="3"/>
  <c r="C241" i="3"/>
  <c r="F241" i="3"/>
  <c r="G241" i="3"/>
  <c r="L241" i="3"/>
  <c r="N241" i="3"/>
  <c r="B37" i="3"/>
  <c r="C37" i="3"/>
  <c r="F37" i="3"/>
  <c r="G37" i="3"/>
  <c r="L37" i="3"/>
  <c r="N37" i="3"/>
  <c r="G29" i="6"/>
  <c r="I29" i="6"/>
  <c r="K29" i="6"/>
  <c r="G30" i="6"/>
  <c r="I30" i="6"/>
  <c r="K30" i="6"/>
  <c r="G31" i="6"/>
  <c r="I31" i="6"/>
  <c r="K31" i="6"/>
  <c r="G32" i="6"/>
  <c r="I32" i="6"/>
  <c r="K32" i="6"/>
  <c r="G33" i="6"/>
  <c r="I33" i="6"/>
  <c r="K33" i="6"/>
  <c r="G28" i="6"/>
  <c r="I28" i="6"/>
  <c r="K28" i="6"/>
  <c r="C7" i="6"/>
  <c r="C15" i="6"/>
  <c r="C14" i="6"/>
  <c r="C9" i="6"/>
  <c r="C6" i="6"/>
  <c r="C5" i="6"/>
  <c r="E50" i="5"/>
  <c r="E52" i="5"/>
  <c r="E48" i="5"/>
  <c r="H38" i="5"/>
  <c r="H39" i="5"/>
  <c r="H40" i="5"/>
  <c r="H41" i="5"/>
  <c r="H42" i="5"/>
  <c r="H37" i="5"/>
  <c r="E38" i="5"/>
  <c r="E39" i="5"/>
  <c r="E40" i="5"/>
  <c r="E41" i="5"/>
  <c r="E42" i="5"/>
  <c r="E37" i="5"/>
  <c r="H27" i="5"/>
  <c r="H28" i="5"/>
  <c r="H29" i="5"/>
  <c r="H30" i="5"/>
  <c r="H31" i="5"/>
  <c r="H26" i="5"/>
  <c r="I27" i="5"/>
  <c r="I28" i="5"/>
  <c r="I29" i="5"/>
  <c r="I30" i="5"/>
  <c r="I31" i="5"/>
  <c r="I26" i="5"/>
  <c r="B3" i="2"/>
  <c r="E6" i="2"/>
  <c r="E27" i="5"/>
  <c r="E28" i="5"/>
  <c r="E29" i="5"/>
  <c r="E30" i="5"/>
  <c r="E31" i="5"/>
  <c r="E26" i="5"/>
  <c r="C28" i="2"/>
  <c r="C11" i="2"/>
  <c r="D28" i="2"/>
  <c r="B20" i="2"/>
  <c r="B13" i="2"/>
  <c r="B14" i="2"/>
  <c r="B15" i="2"/>
  <c r="E28" i="2"/>
  <c r="C20" i="2"/>
  <c r="C18" i="2"/>
  <c r="C21" i="2"/>
  <c r="C17" i="2"/>
  <c r="C13" i="2"/>
  <c r="C19" i="2"/>
  <c r="C14" i="2"/>
  <c r="C15" i="2"/>
  <c r="F28" i="2"/>
  <c r="G28" i="2"/>
  <c r="H28" i="2"/>
  <c r="I28" i="2"/>
  <c r="C9" i="2"/>
  <c r="J28" i="2"/>
  <c r="K28" i="2"/>
  <c r="C3" i="2"/>
  <c r="C2" i="2"/>
  <c r="L28" i="2"/>
  <c r="B10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C5" i="3"/>
  <c r="R38" i="3"/>
  <c r="C2" i="3"/>
  <c r="C7" i="3"/>
  <c r="C20" i="3"/>
  <c r="C17" i="3"/>
  <c r="C3" i="3"/>
  <c r="C23" i="3"/>
  <c r="C6" i="3"/>
  <c r="C22" i="3"/>
  <c r="C19" i="3"/>
  <c r="U38" i="3"/>
  <c r="C16" i="3"/>
  <c r="W38" i="3"/>
  <c r="C21" i="3"/>
  <c r="Q38" i="3"/>
  <c r="S38" i="3"/>
  <c r="V38" i="3"/>
  <c r="C12" i="3"/>
  <c r="C9" i="3"/>
  <c r="X38" i="3"/>
  <c r="Z38" i="3"/>
  <c r="R39" i="3"/>
  <c r="U39" i="3"/>
  <c r="W39" i="3"/>
  <c r="Q39" i="3"/>
  <c r="S39" i="3"/>
  <c r="V39" i="3"/>
  <c r="X39" i="3"/>
  <c r="Z39" i="3"/>
  <c r="R40" i="3"/>
  <c r="U40" i="3"/>
  <c r="W40" i="3"/>
  <c r="Q40" i="3"/>
  <c r="S40" i="3"/>
  <c r="V40" i="3"/>
  <c r="X40" i="3"/>
  <c r="Z40" i="3"/>
  <c r="R41" i="3"/>
  <c r="U41" i="3"/>
  <c r="W41" i="3"/>
  <c r="Q41" i="3"/>
  <c r="S41" i="3"/>
  <c r="V41" i="3"/>
  <c r="X41" i="3"/>
  <c r="Z41" i="3"/>
  <c r="R42" i="3"/>
  <c r="U42" i="3"/>
  <c r="W42" i="3"/>
  <c r="Q42" i="3"/>
  <c r="S42" i="3"/>
  <c r="V42" i="3"/>
  <c r="X42" i="3"/>
  <c r="Z42" i="3"/>
  <c r="R43" i="3"/>
  <c r="U43" i="3"/>
  <c r="W43" i="3"/>
  <c r="Q43" i="3"/>
  <c r="S43" i="3"/>
  <c r="V43" i="3"/>
  <c r="X43" i="3"/>
  <c r="Z43" i="3"/>
  <c r="R44" i="3"/>
  <c r="U44" i="3"/>
  <c r="W44" i="3"/>
  <c r="Q44" i="3"/>
  <c r="S44" i="3"/>
  <c r="V44" i="3"/>
  <c r="X44" i="3"/>
  <c r="Z44" i="3"/>
  <c r="R45" i="3"/>
  <c r="U45" i="3"/>
  <c r="W45" i="3"/>
  <c r="Q45" i="3"/>
  <c r="S45" i="3"/>
  <c r="V45" i="3"/>
  <c r="X45" i="3"/>
  <c r="Z45" i="3"/>
  <c r="R46" i="3"/>
  <c r="U46" i="3"/>
  <c r="W46" i="3"/>
  <c r="Q46" i="3"/>
  <c r="S46" i="3"/>
  <c r="V46" i="3"/>
  <c r="X46" i="3"/>
  <c r="Z46" i="3"/>
  <c r="R47" i="3"/>
  <c r="U47" i="3"/>
  <c r="W47" i="3"/>
  <c r="Q47" i="3"/>
  <c r="S47" i="3"/>
  <c r="V47" i="3"/>
  <c r="X47" i="3"/>
  <c r="Z47" i="3"/>
  <c r="R48" i="3"/>
  <c r="U48" i="3"/>
  <c r="W48" i="3"/>
  <c r="Q48" i="3"/>
  <c r="S48" i="3"/>
  <c r="V48" i="3"/>
  <c r="X48" i="3"/>
  <c r="Z48" i="3"/>
  <c r="R49" i="3"/>
  <c r="U49" i="3"/>
  <c r="W49" i="3"/>
  <c r="Q49" i="3"/>
  <c r="S49" i="3"/>
  <c r="V49" i="3"/>
  <c r="X49" i="3"/>
  <c r="Z49" i="3"/>
  <c r="R50" i="3"/>
  <c r="U50" i="3"/>
  <c r="W50" i="3"/>
  <c r="Q50" i="3"/>
  <c r="S50" i="3"/>
  <c r="V50" i="3"/>
  <c r="X50" i="3"/>
  <c r="Z50" i="3"/>
  <c r="R51" i="3"/>
  <c r="U51" i="3"/>
  <c r="W51" i="3"/>
  <c r="Q51" i="3"/>
  <c r="S51" i="3"/>
  <c r="V51" i="3"/>
  <c r="X51" i="3"/>
  <c r="Z51" i="3"/>
  <c r="R52" i="3"/>
  <c r="U52" i="3"/>
  <c r="W52" i="3"/>
  <c r="Q52" i="3"/>
  <c r="S52" i="3"/>
  <c r="V52" i="3"/>
  <c r="X52" i="3"/>
  <c r="Z52" i="3"/>
  <c r="R53" i="3"/>
  <c r="U53" i="3"/>
  <c r="W53" i="3"/>
  <c r="Q53" i="3"/>
  <c r="S53" i="3"/>
  <c r="V53" i="3"/>
  <c r="X53" i="3"/>
  <c r="Z53" i="3"/>
  <c r="R54" i="3"/>
  <c r="U54" i="3"/>
  <c r="W54" i="3"/>
  <c r="Q54" i="3"/>
  <c r="S54" i="3"/>
  <c r="V54" i="3"/>
  <c r="X54" i="3"/>
  <c r="Z54" i="3"/>
  <c r="R55" i="3"/>
  <c r="U55" i="3"/>
  <c r="W55" i="3"/>
  <c r="Q55" i="3"/>
  <c r="S55" i="3"/>
  <c r="V55" i="3"/>
  <c r="X55" i="3"/>
  <c r="Z55" i="3"/>
  <c r="R56" i="3"/>
  <c r="U56" i="3"/>
  <c r="W56" i="3"/>
  <c r="Q56" i="3"/>
  <c r="S56" i="3"/>
  <c r="V56" i="3"/>
  <c r="X56" i="3"/>
  <c r="Z56" i="3"/>
  <c r="R57" i="3"/>
  <c r="U57" i="3"/>
  <c r="W57" i="3"/>
  <c r="Q57" i="3"/>
  <c r="S57" i="3"/>
  <c r="V57" i="3"/>
  <c r="X57" i="3"/>
  <c r="Z57" i="3"/>
  <c r="R58" i="3"/>
  <c r="U58" i="3"/>
  <c r="W58" i="3"/>
  <c r="Q58" i="3"/>
  <c r="S58" i="3"/>
  <c r="V58" i="3"/>
  <c r="X58" i="3"/>
  <c r="Z58" i="3"/>
  <c r="R59" i="3"/>
  <c r="U59" i="3"/>
  <c r="W59" i="3"/>
  <c r="Q59" i="3"/>
  <c r="S59" i="3"/>
  <c r="V59" i="3"/>
  <c r="X59" i="3"/>
  <c r="Z59" i="3"/>
  <c r="R60" i="3"/>
  <c r="U60" i="3"/>
  <c r="W60" i="3"/>
  <c r="Q60" i="3"/>
  <c r="S60" i="3"/>
  <c r="V60" i="3"/>
  <c r="X60" i="3"/>
  <c r="Z60" i="3"/>
  <c r="R61" i="3"/>
  <c r="U61" i="3"/>
  <c r="W61" i="3"/>
  <c r="Q61" i="3"/>
  <c r="S61" i="3"/>
  <c r="V61" i="3"/>
  <c r="X61" i="3"/>
  <c r="Z61" i="3"/>
  <c r="R62" i="3"/>
  <c r="U62" i="3"/>
  <c r="W62" i="3"/>
  <c r="Q62" i="3"/>
  <c r="S62" i="3"/>
  <c r="V62" i="3"/>
  <c r="X62" i="3"/>
  <c r="Z62" i="3"/>
  <c r="R63" i="3"/>
  <c r="U63" i="3"/>
  <c r="W63" i="3"/>
  <c r="Q63" i="3"/>
  <c r="S63" i="3"/>
  <c r="V63" i="3"/>
  <c r="X63" i="3"/>
  <c r="Z63" i="3"/>
  <c r="R64" i="3"/>
  <c r="U64" i="3"/>
  <c r="W64" i="3"/>
  <c r="Q64" i="3"/>
  <c r="S64" i="3"/>
  <c r="V64" i="3"/>
  <c r="X64" i="3"/>
  <c r="Z64" i="3"/>
  <c r="R65" i="3"/>
  <c r="U65" i="3"/>
  <c r="W65" i="3"/>
  <c r="Q65" i="3"/>
  <c r="S65" i="3"/>
  <c r="V65" i="3"/>
  <c r="X65" i="3"/>
  <c r="Z65" i="3"/>
  <c r="R66" i="3"/>
  <c r="U66" i="3"/>
  <c r="W66" i="3"/>
  <c r="Q66" i="3"/>
  <c r="S66" i="3"/>
  <c r="V66" i="3"/>
  <c r="X66" i="3"/>
  <c r="Z66" i="3"/>
  <c r="R67" i="3"/>
  <c r="U67" i="3"/>
  <c r="W67" i="3"/>
  <c r="Q67" i="3"/>
  <c r="S67" i="3"/>
  <c r="V67" i="3"/>
  <c r="X67" i="3"/>
  <c r="Z67" i="3"/>
  <c r="R68" i="3"/>
  <c r="U68" i="3"/>
  <c r="W68" i="3"/>
  <c r="Q68" i="3"/>
  <c r="S68" i="3"/>
  <c r="V68" i="3"/>
  <c r="X68" i="3"/>
  <c r="Z68" i="3"/>
  <c r="R69" i="3"/>
  <c r="U69" i="3"/>
  <c r="W69" i="3"/>
  <c r="Q69" i="3"/>
  <c r="S69" i="3"/>
  <c r="V69" i="3"/>
  <c r="X69" i="3"/>
  <c r="Z69" i="3"/>
  <c r="R70" i="3"/>
  <c r="U70" i="3"/>
  <c r="W70" i="3"/>
  <c r="Q70" i="3"/>
  <c r="S70" i="3"/>
  <c r="V70" i="3"/>
  <c r="X70" i="3"/>
  <c r="Z70" i="3"/>
  <c r="R71" i="3"/>
  <c r="U71" i="3"/>
  <c r="W71" i="3"/>
  <c r="Q71" i="3"/>
  <c r="S71" i="3"/>
  <c r="V71" i="3"/>
  <c r="X71" i="3"/>
  <c r="Z71" i="3"/>
  <c r="R72" i="3"/>
  <c r="U72" i="3"/>
  <c r="W72" i="3"/>
  <c r="Q72" i="3"/>
  <c r="S72" i="3"/>
  <c r="V72" i="3"/>
  <c r="X72" i="3"/>
  <c r="Z72" i="3"/>
  <c r="R73" i="3"/>
  <c r="U73" i="3"/>
  <c r="W73" i="3"/>
  <c r="Q73" i="3"/>
  <c r="S73" i="3"/>
  <c r="V73" i="3"/>
  <c r="X73" i="3"/>
  <c r="Z73" i="3"/>
  <c r="R74" i="3"/>
  <c r="U74" i="3"/>
  <c r="W74" i="3"/>
  <c r="Q74" i="3"/>
  <c r="S74" i="3"/>
  <c r="V74" i="3"/>
  <c r="X74" i="3"/>
  <c r="Z74" i="3"/>
  <c r="R75" i="3"/>
  <c r="U75" i="3"/>
  <c r="W75" i="3"/>
  <c r="Q75" i="3"/>
  <c r="S75" i="3"/>
  <c r="V75" i="3"/>
  <c r="X75" i="3"/>
  <c r="Z75" i="3"/>
  <c r="R76" i="3"/>
  <c r="U76" i="3"/>
  <c r="W76" i="3"/>
  <c r="Q76" i="3"/>
  <c r="S76" i="3"/>
  <c r="V76" i="3"/>
  <c r="X76" i="3"/>
  <c r="Z76" i="3"/>
  <c r="R77" i="3"/>
  <c r="U77" i="3"/>
  <c r="W77" i="3"/>
  <c r="Q77" i="3"/>
  <c r="S77" i="3"/>
  <c r="V77" i="3"/>
  <c r="X77" i="3"/>
  <c r="Z77" i="3"/>
  <c r="R78" i="3"/>
  <c r="U78" i="3"/>
  <c r="W78" i="3"/>
  <c r="Q78" i="3"/>
  <c r="S78" i="3"/>
  <c r="V78" i="3"/>
  <c r="X78" i="3"/>
  <c r="Z78" i="3"/>
  <c r="R79" i="3"/>
  <c r="U79" i="3"/>
  <c r="W79" i="3"/>
  <c r="Q79" i="3"/>
  <c r="S79" i="3"/>
  <c r="V79" i="3"/>
  <c r="X79" i="3"/>
  <c r="Z79" i="3"/>
  <c r="R80" i="3"/>
  <c r="U80" i="3"/>
  <c r="W80" i="3"/>
  <c r="Q80" i="3"/>
  <c r="S80" i="3"/>
  <c r="V80" i="3"/>
  <c r="X80" i="3"/>
  <c r="Z80" i="3"/>
  <c r="R81" i="3"/>
  <c r="U81" i="3"/>
  <c r="W81" i="3"/>
  <c r="Q81" i="3"/>
  <c r="S81" i="3"/>
  <c r="V81" i="3"/>
  <c r="X81" i="3"/>
  <c r="Z81" i="3"/>
  <c r="R82" i="3"/>
  <c r="U82" i="3"/>
  <c r="W82" i="3"/>
  <c r="Q82" i="3"/>
  <c r="S82" i="3"/>
  <c r="V82" i="3"/>
  <c r="X82" i="3"/>
  <c r="Z82" i="3"/>
  <c r="R83" i="3"/>
  <c r="U83" i="3"/>
  <c r="W83" i="3"/>
  <c r="Q83" i="3"/>
  <c r="S83" i="3"/>
  <c r="V83" i="3"/>
  <c r="X83" i="3"/>
  <c r="Z83" i="3"/>
  <c r="R84" i="3"/>
  <c r="U84" i="3"/>
  <c r="W84" i="3"/>
  <c r="Q84" i="3"/>
  <c r="S84" i="3"/>
  <c r="V84" i="3"/>
  <c r="X84" i="3"/>
  <c r="Z84" i="3"/>
  <c r="R85" i="3"/>
  <c r="U85" i="3"/>
  <c r="W85" i="3"/>
  <c r="Q85" i="3"/>
  <c r="S85" i="3"/>
  <c r="V85" i="3"/>
  <c r="X85" i="3"/>
  <c r="Z85" i="3"/>
  <c r="R86" i="3"/>
  <c r="U86" i="3"/>
  <c r="W86" i="3"/>
  <c r="Q86" i="3"/>
  <c r="S86" i="3"/>
  <c r="V86" i="3"/>
  <c r="X86" i="3"/>
  <c r="Z86" i="3"/>
  <c r="R87" i="3"/>
  <c r="U87" i="3"/>
  <c r="W87" i="3"/>
  <c r="Q87" i="3"/>
  <c r="S87" i="3"/>
  <c r="V87" i="3"/>
  <c r="X87" i="3"/>
  <c r="Z87" i="3"/>
  <c r="R88" i="3"/>
  <c r="U88" i="3"/>
  <c r="W88" i="3"/>
  <c r="Q88" i="3"/>
  <c r="S88" i="3"/>
  <c r="V88" i="3"/>
  <c r="X88" i="3"/>
  <c r="Z88" i="3"/>
  <c r="R89" i="3"/>
  <c r="U89" i="3"/>
  <c r="W89" i="3"/>
  <c r="Q89" i="3"/>
  <c r="S89" i="3"/>
  <c r="V89" i="3"/>
  <c r="X89" i="3"/>
  <c r="Z89" i="3"/>
  <c r="R90" i="3"/>
  <c r="U90" i="3"/>
  <c r="W90" i="3"/>
  <c r="Q90" i="3"/>
  <c r="S90" i="3"/>
  <c r="V90" i="3"/>
  <c r="X90" i="3"/>
  <c r="Z90" i="3"/>
  <c r="R91" i="3"/>
  <c r="U91" i="3"/>
  <c r="W91" i="3"/>
  <c r="Q91" i="3"/>
  <c r="S91" i="3"/>
  <c r="V91" i="3"/>
  <c r="X91" i="3"/>
  <c r="Z91" i="3"/>
  <c r="R92" i="3"/>
  <c r="U92" i="3"/>
  <c r="W92" i="3"/>
  <c r="Q92" i="3"/>
  <c r="S92" i="3"/>
  <c r="V92" i="3"/>
  <c r="X92" i="3"/>
  <c r="Z92" i="3"/>
  <c r="R93" i="3"/>
  <c r="U93" i="3"/>
  <c r="W93" i="3"/>
  <c r="Q93" i="3"/>
  <c r="S93" i="3"/>
  <c r="V93" i="3"/>
  <c r="X93" i="3"/>
  <c r="Z93" i="3"/>
  <c r="R94" i="3"/>
  <c r="U94" i="3"/>
  <c r="W94" i="3"/>
  <c r="Q94" i="3"/>
  <c r="S94" i="3"/>
  <c r="V94" i="3"/>
  <c r="X94" i="3"/>
  <c r="Z94" i="3"/>
  <c r="R95" i="3"/>
  <c r="U95" i="3"/>
  <c r="W95" i="3"/>
  <c r="Q95" i="3"/>
  <c r="S95" i="3"/>
  <c r="V95" i="3"/>
  <c r="X95" i="3"/>
  <c r="Z95" i="3"/>
  <c r="R96" i="3"/>
  <c r="U96" i="3"/>
  <c r="W96" i="3"/>
  <c r="Q96" i="3"/>
  <c r="S96" i="3"/>
  <c r="V96" i="3"/>
  <c r="X96" i="3"/>
  <c r="Z96" i="3"/>
  <c r="R97" i="3"/>
  <c r="U97" i="3"/>
  <c r="W97" i="3"/>
  <c r="Q97" i="3"/>
  <c r="S97" i="3"/>
  <c r="V97" i="3"/>
  <c r="X97" i="3"/>
  <c r="Z97" i="3"/>
  <c r="R98" i="3"/>
  <c r="U98" i="3"/>
  <c r="W98" i="3"/>
  <c r="Q98" i="3"/>
  <c r="S98" i="3"/>
  <c r="V98" i="3"/>
  <c r="X98" i="3"/>
  <c r="Z98" i="3"/>
  <c r="R99" i="3"/>
  <c r="U99" i="3"/>
  <c r="W99" i="3"/>
  <c r="Q99" i="3"/>
  <c r="S99" i="3"/>
  <c r="V99" i="3"/>
  <c r="X99" i="3"/>
  <c r="Z99" i="3"/>
  <c r="R100" i="3"/>
  <c r="U100" i="3"/>
  <c r="W100" i="3"/>
  <c r="Q100" i="3"/>
  <c r="S100" i="3"/>
  <c r="V100" i="3"/>
  <c r="X100" i="3"/>
  <c r="Z100" i="3"/>
  <c r="R101" i="3"/>
  <c r="U101" i="3"/>
  <c r="W101" i="3"/>
  <c r="Q101" i="3"/>
  <c r="S101" i="3"/>
  <c r="V101" i="3"/>
  <c r="X101" i="3"/>
  <c r="Z101" i="3"/>
  <c r="R102" i="3"/>
  <c r="U102" i="3"/>
  <c r="W102" i="3"/>
  <c r="Q102" i="3"/>
  <c r="S102" i="3"/>
  <c r="V102" i="3"/>
  <c r="X102" i="3"/>
  <c r="Z102" i="3"/>
  <c r="R103" i="3"/>
  <c r="U103" i="3"/>
  <c r="W103" i="3"/>
  <c r="Q103" i="3"/>
  <c r="S103" i="3"/>
  <c r="V103" i="3"/>
  <c r="X103" i="3"/>
  <c r="Z103" i="3"/>
  <c r="R104" i="3"/>
  <c r="U104" i="3"/>
  <c r="W104" i="3"/>
  <c r="Q104" i="3"/>
  <c r="S104" i="3"/>
  <c r="V104" i="3"/>
  <c r="X104" i="3"/>
  <c r="Z104" i="3"/>
  <c r="R105" i="3"/>
  <c r="U105" i="3"/>
  <c r="W105" i="3"/>
  <c r="Q105" i="3"/>
  <c r="S105" i="3"/>
  <c r="V105" i="3"/>
  <c r="X105" i="3"/>
  <c r="Z105" i="3"/>
  <c r="R106" i="3"/>
  <c r="U106" i="3"/>
  <c r="W106" i="3"/>
  <c r="Q106" i="3"/>
  <c r="S106" i="3"/>
  <c r="V106" i="3"/>
  <c r="X106" i="3"/>
  <c r="Z106" i="3"/>
  <c r="R107" i="3"/>
  <c r="U107" i="3"/>
  <c r="W107" i="3"/>
  <c r="Q107" i="3"/>
  <c r="S107" i="3"/>
  <c r="V107" i="3"/>
  <c r="X107" i="3"/>
  <c r="Z107" i="3"/>
  <c r="R108" i="3"/>
  <c r="U108" i="3"/>
  <c r="W108" i="3"/>
  <c r="Q108" i="3"/>
  <c r="S108" i="3"/>
  <c r="V108" i="3"/>
  <c r="X108" i="3"/>
  <c r="Z108" i="3"/>
  <c r="R109" i="3"/>
  <c r="U109" i="3"/>
  <c r="W109" i="3"/>
  <c r="Q109" i="3"/>
  <c r="S109" i="3"/>
  <c r="V109" i="3"/>
  <c r="X109" i="3"/>
  <c r="Z109" i="3"/>
  <c r="R110" i="3"/>
  <c r="U110" i="3"/>
  <c r="W110" i="3"/>
  <c r="Q110" i="3"/>
  <c r="S110" i="3"/>
  <c r="V110" i="3"/>
  <c r="X110" i="3"/>
  <c r="Z110" i="3"/>
  <c r="R111" i="3"/>
  <c r="U111" i="3"/>
  <c r="W111" i="3"/>
  <c r="Q111" i="3"/>
  <c r="S111" i="3"/>
  <c r="V111" i="3"/>
  <c r="X111" i="3"/>
  <c r="Z111" i="3"/>
  <c r="R112" i="3"/>
  <c r="U112" i="3"/>
  <c r="W112" i="3"/>
  <c r="Q112" i="3"/>
  <c r="S112" i="3"/>
  <c r="V112" i="3"/>
  <c r="X112" i="3"/>
  <c r="Z112" i="3"/>
  <c r="R113" i="3"/>
  <c r="U113" i="3"/>
  <c r="W113" i="3"/>
  <c r="Q113" i="3"/>
  <c r="S113" i="3"/>
  <c r="V113" i="3"/>
  <c r="X113" i="3"/>
  <c r="Z113" i="3"/>
  <c r="R114" i="3"/>
  <c r="U114" i="3"/>
  <c r="W114" i="3"/>
  <c r="Q114" i="3"/>
  <c r="S114" i="3"/>
  <c r="V114" i="3"/>
  <c r="X114" i="3"/>
  <c r="Z114" i="3"/>
  <c r="R115" i="3"/>
  <c r="U115" i="3"/>
  <c r="W115" i="3"/>
  <c r="Q115" i="3"/>
  <c r="S115" i="3"/>
  <c r="V115" i="3"/>
  <c r="X115" i="3"/>
  <c r="Z115" i="3"/>
  <c r="R116" i="3"/>
  <c r="U116" i="3"/>
  <c r="W116" i="3"/>
  <c r="Q116" i="3"/>
  <c r="S116" i="3"/>
  <c r="V116" i="3"/>
  <c r="X116" i="3"/>
  <c r="Z116" i="3"/>
  <c r="R117" i="3"/>
  <c r="U117" i="3"/>
  <c r="W117" i="3"/>
  <c r="Q117" i="3"/>
  <c r="S117" i="3"/>
  <c r="V117" i="3"/>
  <c r="X117" i="3"/>
  <c r="Z117" i="3"/>
  <c r="R118" i="3"/>
  <c r="U118" i="3"/>
  <c r="W118" i="3"/>
  <c r="Q118" i="3"/>
  <c r="S118" i="3"/>
  <c r="V118" i="3"/>
  <c r="X118" i="3"/>
  <c r="Z118" i="3"/>
  <c r="R119" i="3"/>
  <c r="U119" i="3"/>
  <c r="W119" i="3"/>
  <c r="Q119" i="3"/>
  <c r="S119" i="3"/>
  <c r="V119" i="3"/>
  <c r="X119" i="3"/>
  <c r="Z119" i="3"/>
  <c r="R120" i="3"/>
  <c r="U120" i="3"/>
  <c r="W120" i="3"/>
  <c r="Q120" i="3"/>
  <c r="S120" i="3"/>
  <c r="V120" i="3"/>
  <c r="X120" i="3"/>
  <c r="Z120" i="3"/>
  <c r="R121" i="3"/>
  <c r="U121" i="3"/>
  <c r="W121" i="3"/>
  <c r="Q121" i="3"/>
  <c r="S121" i="3"/>
  <c r="V121" i="3"/>
  <c r="X121" i="3"/>
  <c r="Z121" i="3"/>
  <c r="R122" i="3"/>
  <c r="U122" i="3"/>
  <c r="W122" i="3"/>
  <c r="Q122" i="3"/>
  <c r="S122" i="3"/>
  <c r="V122" i="3"/>
  <c r="X122" i="3"/>
  <c r="Z122" i="3"/>
  <c r="R123" i="3"/>
  <c r="U123" i="3"/>
  <c r="W123" i="3"/>
  <c r="Q123" i="3"/>
  <c r="S123" i="3"/>
  <c r="V123" i="3"/>
  <c r="X123" i="3"/>
  <c r="Z123" i="3"/>
  <c r="R124" i="3"/>
  <c r="U124" i="3"/>
  <c r="W124" i="3"/>
  <c r="Q124" i="3"/>
  <c r="S124" i="3"/>
  <c r="V124" i="3"/>
  <c r="X124" i="3"/>
  <c r="Z124" i="3"/>
  <c r="R125" i="3"/>
  <c r="U125" i="3"/>
  <c r="W125" i="3"/>
  <c r="Q125" i="3"/>
  <c r="S125" i="3"/>
  <c r="V125" i="3"/>
  <c r="X125" i="3"/>
  <c r="Z125" i="3"/>
  <c r="R126" i="3"/>
  <c r="U126" i="3"/>
  <c r="W126" i="3"/>
  <c r="Q126" i="3"/>
  <c r="S126" i="3"/>
  <c r="V126" i="3"/>
  <c r="X126" i="3"/>
  <c r="Z126" i="3"/>
  <c r="R127" i="3"/>
  <c r="U127" i="3"/>
  <c r="W127" i="3"/>
  <c r="Q127" i="3"/>
  <c r="S127" i="3"/>
  <c r="V127" i="3"/>
  <c r="X127" i="3"/>
  <c r="Z127" i="3"/>
  <c r="R128" i="3"/>
  <c r="U128" i="3"/>
  <c r="W128" i="3"/>
  <c r="Q128" i="3"/>
  <c r="S128" i="3"/>
  <c r="V128" i="3"/>
  <c r="X128" i="3"/>
  <c r="Z128" i="3"/>
  <c r="R129" i="3"/>
  <c r="U129" i="3"/>
  <c r="W129" i="3"/>
  <c r="Q129" i="3"/>
  <c r="S129" i="3"/>
  <c r="V129" i="3"/>
  <c r="X129" i="3"/>
  <c r="Z129" i="3"/>
  <c r="R130" i="3"/>
  <c r="U130" i="3"/>
  <c r="W130" i="3"/>
  <c r="Q130" i="3"/>
  <c r="S130" i="3"/>
  <c r="V130" i="3"/>
  <c r="X130" i="3"/>
  <c r="Z130" i="3"/>
  <c r="R131" i="3"/>
  <c r="U131" i="3"/>
  <c r="W131" i="3"/>
  <c r="Q131" i="3"/>
  <c r="S131" i="3"/>
  <c r="V131" i="3"/>
  <c r="X131" i="3"/>
  <c r="Z131" i="3"/>
  <c r="R132" i="3"/>
  <c r="U132" i="3"/>
  <c r="W132" i="3"/>
  <c r="Q132" i="3"/>
  <c r="S132" i="3"/>
  <c r="V132" i="3"/>
  <c r="X132" i="3"/>
  <c r="Z132" i="3"/>
  <c r="R133" i="3"/>
  <c r="U133" i="3"/>
  <c r="W133" i="3"/>
  <c r="Q133" i="3"/>
  <c r="S133" i="3"/>
  <c r="V133" i="3"/>
  <c r="X133" i="3"/>
  <c r="Z133" i="3"/>
  <c r="R134" i="3"/>
  <c r="U134" i="3"/>
  <c r="W134" i="3"/>
  <c r="Q134" i="3"/>
  <c r="S134" i="3"/>
  <c r="V134" i="3"/>
  <c r="X134" i="3"/>
  <c r="Z134" i="3"/>
  <c r="R135" i="3"/>
  <c r="U135" i="3"/>
  <c r="W135" i="3"/>
  <c r="Q135" i="3"/>
  <c r="S135" i="3"/>
  <c r="V135" i="3"/>
  <c r="X135" i="3"/>
  <c r="Z135" i="3"/>
  <c r="R136" i="3"/>
  <c r="U136" i="3"/>
  <c r="W136" i="3"/>
  <c r="Q136" i="3"/>
  <c r="S136" i="3"/>
  <c r="V136" i="3"/>
  <c r="X136" i="3"/>
  <c r="Z136" i="3"/>
  <c r="R137" i="3"/>
  <c r="U137" i="3"/>
  <c r="W137" i="3"/>
  <c r="Q137" i="3"/>
  <c r="S137" i="3"/>
  <c r="V137" i="3"/>
  <c r="X137" i="3"/>
  <c r="Z137" i="3"/>
  <c r="R138" i="3"/>
  <c r="U138" i="3"/>
  <c r="W138" i="3"/>
  <c r="Q138" i="3"/>
  <c r="S138" i="3"/>
  <c r="V138" i="3"/>
  <c r="X138" i="3"/>
  <c r="Z138" i="3"/>
  <c r="R139" i="3"/>
  <c r="U139" i="3"/>
  <c r="W139" i="3"/>
  <c r="Q139" i="3"/>
  <c r="S139" i="3"/>
  <c r="V139" i="3"/>
  <c r="X139" i="3"/>
  <c r="Z139" i="3"/>
  <c r="R140" i="3"/>
  <c r="U140" i="3"/>
  <c r="W140" i="3"/>
  <c r="Q140" i="3"/>
  <c r="S140" i="3"/>
  <c r="V140" i="3"/>
  <c r="X140" i="3"/>
  <c r="Z140" i="3"/>
  <c r="R141" i="3"/>
  <c r="U141" i="3"/>
  <c r="W141" i="3"/>
  <c r="Q141" i="3"/>
  <c r="S141" i="3"/>
  <c r="V141" i="3"/>
  <c r="X141" i="3"/>
  <c r="Z141" i="3"/>
  <c r="R142" i="3"/>
  <c r="U142" i="3"/>
  <c r="W142" i="3"/>
  <c r="Q142" i="3"/>
  <c r="S142" i="3"/>
  <c r="V142" i="3"/>
  <c r="X142" i="3"/>
  <c r="Z142" i="3"/>
  <c r="R143" i="3"/>
  <c r="U143" i="3"/>
  <c r="W143" i="3"/>
  <c r="Q143" i="3"/>
  <c r="S143" i="3"/>
  <c r="V143" i="3"/>
  <c r="X143" i="3"/>
  <c r="Z143" i="3"/>
  <c r="R144" i="3"/>
  <c r="U144" i="3"/>
  <c r="W144" i="3"/>
  <c r="Q144" i="3"/>
  <c r="S144" i="3"/>
  <c r="V144" i="3"/>
  <c r="X144" i="3"/>
  <c r="Z144" i="3"/>
  <c r="R145" i="3"/>
  <c r="U145" i="3"/>
  <c r="W145" i="3"/>
  <c r="Q145" i="3"/>
  <c r="S145" i="3"/>
  <c r="V145" i="3"/>
  <c r="X145" i="3"/>
  <c r="Z145" i="3"/>
  <c r="R146" i="3"/>
  <c r="U146" i="3"/>
  <c r="W146" i="3"/>
  <c r="Q146" i="3"/>
  <c r="S146" i="3"/>
  <c r="V146" i="3"/>
  <c r="X146" i="3"/>
  <c r="Z146" i="3"/>
  <c r="R147" i="3"/>
  <c r="U147" i="3"/>
  <c r="W147" i="3"/>
  <c r="Q147" i="3"/>
  <c r="S147" i="3"/>
  <c r="V147" i="3"/>
  <c r="X147" i="3"/>
  <c r="Z147" i="3"/>
  <c r="R148" i="3"/>
  <c r="U148" i="3"/>
  <c r="W148" i="3"/>
  <c r="Q148" i="3"/>
  <c r="S148" i="3"/>
  <c r="V148" i="3"/>
  <c r="X148" i="3"/>
  <c r="Z148" i="3"/>
  <c r="R149" i="3"/>
  <c r="U149" i="3"/>
  <c r="W149" i="3"/>
  <c r="Q149" i="3"/>
  <c r="S149" i="3"/>
  <c r="V149" i="3"/>
  <c r="X149" i="3"/>
  <c r="Z149" i="3"/>
  <c r="R150" i="3"/>
  <c r="U150" i="3"/>
  <c r="W150" i="3"/>
  <c r="Q150" i="3"/>
  <c r="S150" i="3"/>
  <c r="V150" i="3"/>
  <c r="X150" i="3"/>
  <c r="Z150" i="3"/>
  <c r="R151" i="3"/>
  <c r="U151" i="3"/>
  <c r="W151" i="3"/>
  <c r="Q151" i="3"/>
  <c r="S151" i="3"/>
  <c r="V151" i="3"/>
  <c r="X151" i="3"/>
  <c r="Z151" i="3"/>
  <c r="R152" i="3"/>
  <c r="U152" i="3"/>
  <c r="W152" i="3"/>
  <c r="Q152" i="3"/>
  <c r="S152" i="3"/>
  <c r="V152" i="3"/>
  <c r="X152" i="3"/>
  <c r="Z152" i="3"/>
  <c r="R153" i="3"/>
  <c r="U153" i="3"/>
  <c r="W153" i="3"/>
  <c r="Q153" i="3"/>
  <c r="S153" i="3"/>
  <c r="V153" i="3"/>
  <c r="X153" i="3"/>
  <c r="Z153" i="3"/>
  <c r="R154" i="3"/>
  <c r="U154" i="3"/>
  <c r="W154" i="3"/>
  <c r="Q154" i="3"/>
  <c r="S154" i="3"/>
  <c r="V154" i="3"/>
  <c r="X154" i="3"/>
  <c r="Z154" i="3"/>
  <c r="R155" i="3"/>
  <c r="U155" i="3"/>
  <c r="W155" i="3"/>
  <c r="Q155" i="3"/>
  <c r="S155" i="3"/>
  <c r="V155" i="3"/>
  <c r="X155" i="3"/>
  <c r="Z155" i="3"/>
  <c r="R156" i="3"/>
  <c r="U156" i="3"/>
  <c r="W156" i="3"/>
  <c r="Q156" i="3"/>
  <c r="S156" i="3"/>
  <c r="V156" i="3"/>
  <c r="X156" i="3"/>
  <c r="Z156" i="3"/>
  <c r="R157" i="3"/>
  <c r="U157" i="3"/>
  <c r="W157" i="3"/>
  <c r="Q157" i="3"/>
  <c r="S157" i="3"/>
  <c r="V157" i="3"/>
  <c r="X157" i="3"/>
  <c r="Z157" i="3"/>
  <c r="R158" i="3"/>
  <c r="U158" i="3"/>
  <c r="W158" i="3"/>
  <c r="Q158" i="3"/>
  <c r="S158" i="3"/>
  <c r="V158" i="3"/>
  <c r="X158" i="3"/>
  <c r="Z158" i="3"/>
  <c r="R159" i="3"/>
  <c r="U159" i="3"/>
  <c r="W159" i="3"/>
  <c r="Q159" i="3"/>
  <c r="S159" i="3"/>
  <c r="V159" i="3"/>
  <c r="X159" i="3"/>
  <c r="Z159" i="3"/>
  <c r="R160" i="3"/>
  <c r="U160" i="3"/>
  <c r="W160" i="3"/>
  <c r="Q160" i="3"/>
  <c r="S160" i="3"/>
  <c r="V160" i="3"/>
  <c r="X160" i="3"/>
  <c r="Z160" i="3"/>
  <c r="R161" i="3"/>
  <c r="U161" i="3"/>
  <c r="W161" i="3"/>
  <c r="Q161" i="3"/>
  <c r="S161" i="3"/>
  <c r="V161" i="3"/>
  <c r="X161" i="3"/>
  <c r="Z161" i="3"/>
  <c r="R162" i="3"/>
  <c r="U162" i="3"/>
  <c r="W162" i="3"/>
  <c r="Q162" i="3"/>
  <c r="S162" i="3"/>
  <c r="V162" i="3"/>
  <c r="X162" i="3"/>
  <c r="Z162" i="3"/>
  <c r="R163" i="3"/>
  <c r="U163" i="3"/>
  <c r="W163" i="3"/>
  <c r="Q163" i="3"/>
  <c r="S163" i="3"/>
  <c r="V163" i="3"/>
  <c r="X163" i="3"/>
  <c r="Z163" i="3"/>
  <c r="R164" i="3"/>
  <c r="U164" i="3"/>
  <c r="W164" i="3"/>
  <c r="Q164" i="3"/>
  <c r="S164" i="3"/>
  <c r="V164" i="3"/>
  <c r="X164" i="3"/>
  <c r="Z164" i="3"/>
  <c r="R165" i="3"/>
  <c r="U165" i="3"/>
  <c r="W165" i="3"/>
  <c r="Q165" i="3"/>
  <c r="S165" i="3"/>
  <c r="V165" i="3"/>
  <c r="X165" i="3"/>
  <c r="Z165" i="3"/>
  <c r="R166" i="3"/>
  <c r="U166" i="3"/>
  <c r="W166" i="3"/>
  <c r="Q166" i="3"/>
  <c r="S166" i="3"/>
  <c r="V166" i="3"/>
  <c r="X166" i="3"/>
  <c r="Z166" i="3"/>
  <c r="R167" i="3"/>
  <c r="U167" i="3"/>
  <c r="W167" i="3"/>
  <c r="Q167" i="3"/>
  <c r="S167" i="3"/>
  <c r="V167" i="3"/>
  <c r="X167" i="3"/>
  <c r="Z167" i="3"/>
  <c r="R168" i="3"/>
  <c r="U168" i="3"/>
  <c r="W168" i="3"/>
  <c r="Q168" i="3"/>
  <c r="S168" i="3"/>
  <c r="V168" i="3"/>
  <c r="X168" i="3"/>
  <c r="Z168" i="3"/>
  <c r="R169" i="3"/>
  <c r="U169" i="3"/>
  <c r="W169" i="3"/>
  <c r="Q169" i="3"/>
  <c r="S169" i="3"/>
  <c r="V169" i="3"/>
  <c r="X169" i="3"/>
  <c r="Z169" i="3"/>
  <c r="R170" i="3"/>
  <c r="U170" i="3"/>
  <c r="W170" i="3"/>
  <c r="Q170" i="3"/>
  <c r="S170" i="3"/>
  <c r="V170" i="3"/>
  <c r="X170" i="3"/>
  <c r="Z170" i="3"/>
  <c r="R171" i="3"/>
  <c r="U171" i="3"/>
  <c r="W171" i="3"/>
  <c r="Q171" i="3"/>
  <c r="S171" i="3"/>
  <c r="V171" i="3"/>
  <c r="X171" i="3"/>
  <c r="Z171" i="3"/>
  <c r="R172" i="3"/>
  <c r="U172" i="3"/>
  <c r="W172" i="3"/>
  <c r="Q172" i="3"/>
  <c r="S172" i="3"/>
  <c r="V172" i="3"/>
  <c r="X172" i="3"/>
  <c r="Z172" i="3"/>
  <c r="R173" i="3"/>
  <c r="U173" i="3"/>
  <c r="W173" i="3"/>
  <c r="Q173" i="3"/>
  <c r="S173" i="3"/>
  <c r="V173" i="3"/>
  <c r="X173" i="3"/>
  <c r="Z173" i="3"/>
  <c r="R174" i="3"/>
  <c r="U174" i="3"/>
  <c r="W174" i="3"/>
  <c r="Q174" i="3"/>
  <c r="S174" i="3"/>
  <c r="V174" i="3"/>
  <c r="X174" i="3"/>
  <c r="Z174" i="3"/>
  <c r="R175" i="3"/>
  <c r="U175" i="3"/>
  <c r="W175" i="3"/>
  <c r="Q175" i="3"/>
  <c r="S175" i="3"/>
  <c r="V175" i="3"/>
  <c r="X175" i="3"/>
  <c r="Z175" i="3"/>
  <c r="R176" i="3"/>
  <c r="U176" i="3"/>
  <c r="W176" i="3"/>
  <c r="Q176" i="3"/>
  <c r="S176" i="3"/>
  <c r="V176" i="3"/>
  <c r="X176" i="3"/>
  <c r="Z176" i="3"/>
  <c r="R177" i="3"/>
  <c r="U177" i="3"/>
  <c r="W177" i="3"/>
  <c r="Q177" i="3"/>
  <c r="S177" i="3"/>
  <c r="V177" i="3"/>
  <c r="X177" i="3"/>
  <c r="Z177" i="3"/>
  <c r="R178" i="3"/>
  <c r="U178" i="3"/>
  <c r="W178" i="3"/>
  <c r="Q178" i="3"/>
  <c r="S178" i="3"/>
  <c r="V178" i="3"/>
  <c r="X178" i="3"/>
  <c r="Z178" i="3"/>
  <c r="R179" i="3"/>
  <c r="U179" i="3"/>
  <c r="W179" i="3"/>
  <c r="Q179" i="3"/>
  <c r="S179" i="3"/>
  <c r="V179" i="3"/>
  <c r="X179" i="3"/>
  <c r="Z179" i="3"/>
  <c r="R180" i="3"/>
  <c r="U180" i="3"/>
  <c r="W180" i="3"/>
  <c r="Q180" i="3"/>
  <c r="S180" i="3"/>
  <c r="V180" i="3"/>
  <c r="X180" i="3"/>
  <c r="Z180" i="3"/>
  <c r="R181" i="3"/>
  <c r="U181" i="3"/>
  <c r="W181" i="3"/>
  <c r="Q181" i="3"/>
  <c r="S181" i="3"/>
  <c r="V181" i="3"/>
  <c r="X181" i="3"/>
  <c r="Z181" i="3"/>
  <c r="R182" i="3"/>
  <c r="U182" i="3"/>
  <c r="W182" i="3"/>
  <c r="Q182" i="3"/>
  <c r="S182" i="3"/>
  <c r="V182" i="3"/>
  <c r="X182" i="3"/>
  <c r="Z182" i="3"/>
  <c r="R183" i="3"/>
  <c r="U183" i="3"/>
  <c r="W183" i="3"/>
  <c r="Q183" i="3"/>
  <c r="S183" i="3"/>
  <c r="V183" i="3"/>
  <c r="X183" i="3"/>
  <c r="Z183" i="3"/>
  <c r="R184" i="3"/>
  <c r="U184" i="3"/>
  <c r="W184" i="3"/>
  <c r="Q184" i="3"/>
  <c r="S184" i="3"/>
  <c r="V184" i="3"/>
  <c r="X184" i="3"/>
  <c r="Z184" i="3"/>
  <c r="R185" i="3"/>
  <c r="U185" i="3"/>
  <c r="W185" i="3"/>
  <c r="Q185" i="3"/>
  <c r="S185" i="3"/>
  <c r="V185" i="3"/>
  <c r="X185" i="3"/>
  <c r="Z185" i="3"/>
  <c r="R186" i="3"/>
  <c r="U186" i="3"/>
  <c r="W186" i="3"/>
  <c r="Q186" i="3"/>
  <c r="S186" i="3"/>
  <c r="V186" i="3"/>
  <c r="X186" i="3"/>
  <c r="Z186" i="3"/>
  <c r="R187" i="3"/>
  <c r="U187" i="3"/>
  <c r="W187" i="3"/>
  <c r="Q187" i="3"/>
  <c r="S187" i="3"/>
  <c r="V187" i="3"/>
  <c r="X187" i="3"/>
  <c r="Z187" i="3"/>
  <c r="R188" i="3"/>
  <c r="U188" i="3"/>
  <c r="W188" i="3"/>
  <c r="Q188" i="3"/>
  <c r="S188" i="3"/>
  <c r="V188" i="3"/>
  <c r="X188" i="3"/>
  <c r="Z188" i="3"/>
  <c r="R189" i="3"/>
  <c r="U189" i="3"/>
  <c r="W189" i="3"/>
  <c r="Q189" i="3"/>
  <c r="S189" i="3"/>
  <c r="V189" i="3"/>
  <c r="X189" i="3"/>
  <c r="Z189" i="3"/>
  <c r="R190" i="3"/>
  <c r="U190" i="3"/>
  <c r="W190" i="3"/>
  <c r="Q190" i="3"/>
  <c r="S190" i="3"/>
  <c r="V190" i="3"/>
  <c r="X190" i="3"/>
  <c r="Z190" i="3"/>
  <c r="R191" i="3"/>
  <c r="U191" i="3"/>
  <c r="W191" i="3"/>
  <c r="Q191" i="3"/>
  <c r="S191" i="3"/>
  <c r="V191" i="3"/>
  <c r="X191" i="3"/>
  <c r="Z191" i="3"/>
  <c r="R192" i="3"/>
  <c r="U192" i="3"/>
  <c r="W192" i="3"/>
  <c r="Q192" i="3"/>
  <c r="S192" i="3"/>
  <c r="V192" i="3"/>
  <c r="X192" i="3"/>
  <c r="Z192" i="3"/>
  <c r="R193" i="3"/>
  <c r="U193" i="3"/>
  <c r="W193" i="3"/>
  <c r="Q193" i="3"/>
  <c r="S193" i="3"/>
  <c r="V193" i="3"/>
  <c r="X193" i="3"/>
  <c r="Z193" i="3"/>
  <c r="R194" i="3"/>
  <c r="U194" i="3"/>
  <c r="W194" i="3"/>
  <c r="Q194" i="3"/>
  <c r="S194" i="3"/>
  <c r="V194" i="3"/>
  <c r="X194" i="3"/>
  <c r="Z194" i="3"/>
  <c r="R195" i="3"/>
  <c r="U195" i="3"/>
  <c r="W195" i="3"/>
  <c r="Q195" i="3"/>
  <c r="S195" i="3"/>
  <c r="V195" i="3"/>
  <c r="X195" i="3"/>
  <c r="Z195" i="3"/>
  <c r="R196" i="3"/>
  <c r="U196" i="3"/>
  <c r="W196" i="3"/>
  <c r="Q196" i="3"/>
  <c r="S196" i="3"/>
  <c r="V196" i="3"/>
  <c r="X196" i="3"/>
  <c r="Z196" i="3"/>
  <c r="R197" i="3"/>
  <c r="U197" i="3"/>
  <c r="W197" i="3"/>
  <c r="Q197" i="3"/>
  <c r="S197" i="3"/>
  <c r="V197" i="3"/>
  <c r="X197" i="3"/>
  <c r="Z197" i="3"/>
  <c r="R198" i="3"/>
  <c r="U198" i="3"/>
  <c r="W198" i="3"/>
  <c r="Q198" i="3"/>
  <c r="S198" i="3"/>
  <c r="V198" i="3"/>
  <c r="X198" i="3"/>
  <c r="Z198" i="3"/>
  <c r="R199" i="3"/>
  <c r="U199" i="3"/>
  <c r="W199" i="3"/>
  <c r="Q199" i="3"/>
  <c r="S199" i="3"/>
  <c r="V199" i="3"/>
  <c r="X199" i="3"/>
  <c r="Z199" i="3"/>
  <c r="R200" i="3"/>
  <c r="U200" i="3"/>
  <c r="W200" i="3"/>
  <c r="Q200" i="3"/>
  <c r="S200" i="3"/>
  <c r="V200" i="3"/>
  <c r="X200" i="3"/>
  <c r="Z200" i="3"/>
  <c r="R201" i="3"/>
  <c r="U201" i="3"/>
  <c r="W201" i="3"/>
  <c r="Q201" i="3"/>
  <c r="S201" i="3"/>
  <c r="V201" i="3"/>
  <c r="X201" i="3"/>
  <c r="Z201" i="3"/>
  <c r="R202" i="3"/>
  <c r="U202" i="3"/>
  <c r="W202" i="3"/>
  <c r="Q202" i="3"/>
  <c r="S202" i="3"/>
  <c r="V202" i="3"/>
  <c r="X202" i="3"/>
  <c r="Z202" i="3"/>
  <c r="R203" i="3"/>
  <c r="U203" i="3"/>
  <c r="W203" i="3"/>
  <c r="Q203" i="3"/>
  <c r="S203" i="3"/>
  <c r="V203" i="3"/>
  <c r="X203" i="3"/>
  <c r="Z203" i="3"/>
  <c r="R204" i="3"/>
  <c r="U204" i="3"/>
  <c r="W204" i="3"/>
  <c r="Q204" i="3"/>
  <c r="S204" i="3"/>
  <c r="V204" i="3"/>
  <c r="X204" i="3"/>
  <c r="Z204" i="3"/>
  <c r="R205" i="3"/>
  <c r="U205" i="3"/>
  <c r="W205" i="3"/>
  <c r="Q205" i="3"/>
  <c r="S205" i="3"/>
  <c r="V205" i="3"/>
  <c r="X205" i="3"/>
  <c r="Z205" i="3"/>
  <c r="R206" i="3"/>
  <c r="U206" i="3"/>
  <c r="W206" i="3"/>
  <c r="Q206" i="3"/>
  <c r="S206" i="3"/>
  <c r="V206" i="3"/>
  <c r="X206" i="3"/>
  <c r="Z206" i="3"/>
  <c r="R207" i="3"/>
  <c r="U207" i="3"/>
  <c r="W207" i="3"/>
  <c r="Q207" i="3"/>
  <c r="S207" i="3"/>
  <c r="V207" i="3"/>
  <c r="X207" i="3"/>
  <c r="Z207" i="3"/>
  <c r="R208" i="3"/>
  <c r="U208" i="3"/>
  <c r="W208" i="3"/>
  <c r="Q208" i="3"/>
  <c r="S208" i="3"/>
  <c r="V208" i="3"/>
  <c r="X208" i="3"/>
  <c r="Z208" i="3"/>
  <c r="R209" i="3"/>
  <c r="U209" i="3"/>
  <c r="W209" i="3"/>
  <c r="Q209" i="3"/>
  <c r="S209" i="3"/>
  <c r="V209" i="3"/>
  <c r="X209" i="3"/>
  <c r="Z209" i="3"/>
  <c r="R210" i="3"/>
  <c r="U210" i="3"/>
  <c r="W210" i="3"/>
  <c r="Q210" i="3"/>
  <c r="S210" i="3"/>
  <c r="V210" i="3"/>
  <c r="X210" i="3"/>
  <c r="Z210" i="3"/>
  <c r="R211" i="3"/>
  <c r="U211" i="3"/>
  <c r="W211" i="3"/>
  <c r="Q211" i="3"/>
  <c r="S211" i="3"/>
  <c r="V211" i="3"/>
  <c r="X211" i="3"/>
  <c r="Z211" i="3"/>
  <c r="R212" i="3"/>
  <c r="U212" i="3"/>
  <c r="W212" i="3"/>
  <c r="Q212" i="3"/>
  <c r="S212" i="3"/>
  <c r="V212" i="3"/>
  <c r="X212" i="3"/>
  <c r="Z212" i="3"/>
  <c r="R213" i="3"/>
  <c r="U213" i="3"/>
  <c r="W213" i="3"/>
  <c r="Q213" i="3"/>
  <c r="S213" i="3"/>
  <c r="V213" i="3"/>
  <c r="X213" i="3"/>
  <c r="Z213" i="3"/>
  <c r="R214" i="3"/>
  <c r="U214" i="3"/>
  <c r="W214" i="3"/>
  <c r="Q214" i="3"/>
  <c r="S214" i="3"/>
  <c r="V214" i="3"/>
  <c r="X214" i="3"/>
  <c r="Z214" i="3"/>
  <c r="R215" i="3"/>
  <c r="U215" i="3"/>
  <c r="W215" i="3"/>
  <c r="Q215" i="3"/>
  <c r="S215" i="3"/>
  <c r="V215" i="3"/>
  <c r="X215" i="3"/>
  <c r="Z215" i="3"/>
  <c r="R216" i="3"/>
  <c r="U216" i="3"/>
  <c r="W216" i="3"/>
  <c r="Q216" i="3"/>
  <c r="S216" i="3"/>
  <c r="V216" i="3"/>
  <c r="X216" i="3"/>
  <c r="Z216" i="3"/>
  <c r="R217" i="3"/>
  <c r="U217" i="3"/>
  <c r="W217" i="3"/>
  <c r="Q217" i="3"/>
  <c r="S217" i="3"/>
  <c r="V217" i="3"/>
  <c r="X217" i="3"/>
  <c r="Z217" i="3"/>
  <c r="R218" i="3"/>
  <c r="U218" i="3"/>
  <c r="W218" i="3"/>
  <c r="Q218" i="3"/>
  <c r="S218" i="3"/>
  <c r="V218" i="3"/>
  <c r="X218" i="3"/>
  <c r="Z218" i="3"/>
  <c r="R219" i="3"/>
  <c r="U219" i="3"/>
  <c r="W219" i="3"/>
  <c r="Q219" i="3"/>
  <c r="S219" i="3"/>
  <c r="V219" i="3"/>
  <c r="X219" i="3"/>
  <c r="Z219" i="3"/>
  <c r="R220" i="3"/>
  <c r="U220" i="3"/>
  <c r="W220" i="3"/>
  <c r="Q220" i="3"/>
  <c r="S220" i="3"/>
  <c r="V220" i="3"/>
  <c r="X220" i="3"/>
  <c r="Z220" i="3"/>
  <c r="R221" i="3"/>
  <c r="U221" i="3"/>
  <c r="W221" i="3"/>
  <c r="Q221" i="3"/>
  <c r="S221" i="3"/>
  <c r="V221" i="3"/>
  <c r="X221" i="3"/>
  <c r="Z221" i="3"/>
  <c r="R222" i="3"/>
  <c r="U222" i="3"/>
  <c r="W222" i="3"/>
  <c r="Q222" i="3"/>
  <c r="S222" i="3"/>
  <c r="V222" i="3"/>
  <c r="X222" i="3"/>
  <c r="Z222" i="3"/>
  <c r="R223" i="3"/>
  <c r="U223" i="3"/>
  <c r="W223" i="3"/>
  <c r="Q223" i="3"/>
  <c r="S223" i="3"/>
  <c r="V223" i="3"/>
  <c r="X223" i="3"/>
  <c r="Z223" i="3"/>
  <c r="R224" i="3"/>
  <c r="U224" i="3"/>
  <c r="W224" i="3"/>
  <c r="Q224" i="3"/>
  <c r="S224" i="3"/>
  <c r="V224" i="3"/>
  <c r="X224" i="3"/>
  <c r="Z224" i="3"/>
  <c r="R225" i="3"/>
  <c r="U225" i="3"/>
  <c r="W225" i="3"/>
  <c r="Q225" i="3"/>
  <c r="S225" i="3"/>
  <c r="V225" i="3"/>
  <c r="X225" i="3"/>
  <c r="Z225" i="3"/>
  <c r="R226" i="3"/>
  <c r="U226" i="3"/>
  <c r="W226" i="3"/>
  <c r="Q226" i="3"/>
  <c r="S226" i="3"/>
  <c r="V226" i="3"/>
  <c r="X226" i="3"/>
  <c r="Z226" i="3"/>
  <c r="R227" i="3"/>
  <c r="U227" i="3"/>
  <c r="W227" i="3"/>
  <c r="Q227" i="3"/>
  <c r="S227" i="3"/>
  <c r="V227" i="3"/>
  <c r="X227" i="3"/>
  <c r="Z227" i="3"/>
  <c r="R228" i="3"/>
  <c r="U228" i="3"/>
  <c r="W228" i="3"/>
  <c r="Q228" i="3"/>
  <c r="S228" i="3"/>
  <c r="V228" i="3"/>
  <c r="X228" i="3"/>
  <c r="Z228" i="3"/>
  <c r="R229" i="3"/>
  <c r="U229" i="3"/>
  <c r="W229" i="3"/>
  <c r="Q229" i="3"/>
  <c r="S229" i="3"/>
  <c r="V229" i="3"/>
  <c r="X229" i="3"/>
  <c r="Z229" i="3"/>
  <c r="R230" i="3"/>
  <c r="U230" i="3"/>
  <c r="W230" i="3"/>
  <c r="Q230" i="3"/>
  <c r="S230" i="3"/>
  <c r="V230" i="3"/>
  <c r="X230" i="3"/>
  <c r="Z230" i="3"/>
  <c r="R231" i="3"/>
  <c r="U231" i="3"/>
  <c r="W231" i="3"/>
  <c r="Q231" i="3"/>
  <c r="S231" i="3"/>
  <c r="V231" i="3"/>
  <c r="X231" i="3"/>
  <c r="Z231" i="3"/>
  <c r="R232" i="3"/>
  <c r="U232" i="3"/>
  <c r="W232" i="3"/>
  <c r="Q232" i="3"/>
  <c r="S232" i="3"/>
  <c r="V232" i="3"/>
  <c r="X232" i="3"/>
  <c r="Z232" i="3"/>
  <c r="R233" i="3"/>
  <c r="U233" i="3"/>
  <c r="W233" i="3"/>
  <c r="Q233" i="3"/>
  <c r="S233" i="3"/>
  <c r="V233" i="3"/>
  <c r="X233" i="3"/>
  <c r="Z233" i="3"/>
  <c r="R234" i="3"/>
  <c r="U234" i="3"/>
  <c r="W234" i="3"/>
  <c r="Q234" i="3"/>
  <c r="S234" i="3"/>
  <c r="V234" i="3"/>
  <c r="X234" i="3"/>
  <c r="Z234" i="3"/>
  <c r="R235" i="3"/>
  <c r="U235" i="3"/>
  <c r="W235" i="3"/>
  <c r="Q235" i="3"/>
  <c r="S235" i="3"/>
  <c r="V235" i="3"/>
  <c r="X235" i="3"/>
  <c r="Z235" i="3"/>
  <c r="R236" i="3"/>
  <c r="U236" i="3"/>
  <c r="W236" i="3"/>
  <c r="Q236" i="3"/>
  <c r="S236" i="3"/>
  <c r="V236" i="3"/>
  <c r="X236" i="3"/>
  <c r="Z236" i="3"/>
  <c r="R237" i="3"/>
  <c r="U237" i="3"/>
  <c r="W237" i="3"/>
  <c r="Q237" i="3"/>
  <c r="S237" i="3"/>
  <c r="V237" i="3"/>
  <c r="X237" i="3"/>
  <c r="Z237" i="3"/>
  <c r="R238" i="3"/>
  <c r="U238" i="3"/>
  <c r="W238" i="3"/>
  <c r="Q238" i="3"/>
  <c r="S238" i="3"/>
  <c r="V238" i="3"/>
  <c r="X238" i="3"/>
  <c r="Z238" i="3"/>
  <c r="R239" i="3"/>
  <c r="U239" i="3"/>
  <c r="W239" i="3"/>
  <c r="Q239" i="3"/>
  <c r="S239" i="3"/>
  <c r="V239" i="3"/>
  <c r="X239" i="3"/>
  <c r="Z239" i="3"/>
  <c r="R240" i="3"/>
  <c r="U240" i="3"/>
  <c r="W240" i="3"/>
  <c r="Q240" i="3"/>
  <c r="S240" i="3"/>
  <c r="V240" i="3"/>
  <c r="X240" i="3"/>
  <c r="Z240" i="3"/>
  <c r="R241" i="3"/>
  <c r="U241" i="3"/>
  <c r="W241" i="3"/>
  <c r="Q241" i="3"/>
  <c r="S241" i="3"/>
  <c r="V241" i="3"/>
  <c r="X241" i="3"/>
  <c r="Z241" i="3"/>
  <c r="R37" i="3"/>
  <c r="U37" i="3"/>
  <c r="W37" i="3"/>
  <c r="Q37" i="3"/>
  <c r="S37" i="3"/>
  <c r="V37" i="3"/>
  <c r="X37" i="3"/>
  <c r="Z37" i="3"/>
  <c r="T38" i="3"/>
  <c r="C18" i="3"/>
  <c r="C15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37" i="3"/>
  <c r="C14" i="3"/>
  <c r="C13" i="3"/>
  <c r="C8" i="3"/>
  <c r="C4" i="3"/>
  <c r="J34" i="2"/>
  <c r="B34" i="2"/>
  <c r="H34" i="2"/>
  <c r="L34" i="2"/>
  <c r="P34" i="2"/>
  <c r="J35" i="2"/>
  <c r="B35" i="2"/>
  <c r="H35" i="2"/>
  <c r="L35" i="2"/>
  <c r="P35" i="2"/>
  <c r="J36" i="2"/>
  <c r="B36" i="2"/>
  <c r="H36" i="2"/>
  <c r="L36" i="2"/>
  <c r="P36" i="2"/>
  <c r="J37" i="2"/>
  <c r="B37" i="2"/>
  <c r="H37" i="2"/>
  <c r="L37" i="2"/>
  <c r="P37" i="2"/>
  <c r="J38" i="2"/>
  <c r="B38" i="2"/>
  <c r="H38" i="2"/>
  <c r="L38" i="2"/>
  <c r="P38" i="2"/>
  <c r="J39" i="2"/>
  <c r="B39" i="2"/>
  <c r="H39" i="2"/>
  <c r="L39" i="2"/>
  <c r="P39" i="2"/>
  <c r="J40" i="2"/>
  <c r="B40" i="2"/>
  <c r="H40" i="2"/>
  <c r="L40" i="2"/>
  <c r="P40" i="2"/>
  <c r="J41" i="2"/>
  <c r="B41" i="2"/>
  <c r="H41" i="2"/>
  <c r="L41" i="2"/>
  <c r="P41" i="2"/>
  <c r="J42" i="2"/>
  <c r="B42" i="2"/>
  <c r="H42" i="2"/>
  <c r="L42" i="2"/>
  <c r="P42" i="2"/>
  <c r="J43" i="2"/>
  <c r="B43" i="2"/>
  <c r="H43" i="2"/>
  <c r="L43" i="2"/>
  <c r="P43" i="2"/>
  <c r="J44" i="2"/>
  <c r="B44" i="2"/>
  <c r="H44" i="2"/>
  <c r="L44" i="2"/>
  <c r="P44" i="2"/>
  <c r="J45" i="2"/>
  <c r="B45" i="2"/>
  <c r="H45" i="2"/>
  <c r="L45" i="2"/>
  <c r="P45" i="2"/>
  <c r="J46" i="2"/>
  <c r="B46" i="2"/>
  <c r="H46" i="2"/>
  <c r="L46" i="2"/>
  <c r="P46" i="2"/>
  <c r="J47" i="2"/>
  <c r="B47" i="2"/>
  <c r="H47" i="2"/>
  <c r="L47" i="2"/>
  <c r="P47" i="2"/>
  <c r="J48" i="2"/>
  <c r="B48" i="2"/>
  <c r="H48" i="2"/>
  <c r="L48" i="2"/>
  <c r="P48" i="2"/>
  <c r="J49" i="2"/>
  <c r="B49" i="2"/>
  <c r="H49" i="2"/>
  <c r="L49" i="2"/>
  <c r="P49" i="2"/>
  <c r="J50" i="2"/>
  <c r="B50" i="2"/>
  <c r="H50" i="2"/>
  <c r="L50" i="2"/>
  <c r="P50" i="2"/>
  <c r="J51" i="2"/>
  <c r="B51" i="2"/>
  <c r="H51" i="2"/>
  <c r="L51" i="2"/>
  <c r="P51" i="2"/>
  <c r="J52" i="2"/>
  <c r="B52" i="2"/>
  <c r="H52" i="2"/>
  <c r="L52" i="2"/>
  <c r="P52" i="2"/>
  <c r="J53" i="2"/>
  <c r="B53" i="2"/>
  <c r="H53" i="2"/>
  <c r="L53" i="2"/>
  <c r="P53" i="2"/>
  <c r="J54" i="2"/>
  <c r="B54" i="2"/>
  <c r="H54" i="2"/>
  <c r="L54" i="2"/>
  <c r="P54" i="2"/>
  <c r="J55" i="2"/>
  <c r="B55" i="2"/>
  <c r="H55" i="2"/>
  <c r="L55" i="2"/>
  <c r="P55" i="2"/>
  <c r="J56" i="2"/>
  <c r="B56" i="2"/>
  <c r="H56" i="2"/>
  <c r="L56" i="2"/>
  <c r="P56" i="2"/>
  <c r="J57" i="2"/>
  <c r="B57" i="2"/>
  <c r="H57" i="2"/>
  <c r="L57" i="2"/>
  <c r="P57" i="2"/>
  <c r="J58" i="2"/>
  <c r="B58" i="2"/>
  <c r="H58" i="2"/>
  <c r="L58" i="2"/>
  <c r="P58" i="2"/>
  <c r="J59" i="2"/>
  <c r="B59" i="2"/>
  <c r="H59" i="2"/>
  <c r="L59" i="2"/>
  <c r="P59" i="2"/>
  <c r="J60" i="2"/>
  <c r="B60" i="2"/>
  <c r="H60" i="2"/>
  <c r="L60" i="2"/>
  <c r="P60" i="2"/>
  <c r="J61" i="2"/>
  <c r="B61" i="2"/>
  <c r="H61" i="2"/>
  <c r="L61" i="2"/>
  <c r="P61" i="2"/>
  <c r="J62" i="2"/>
  <c r="B62" i="2"/>
  <c r="H62" i="2"/>
  <c r="L62" i="2"/>
  <c r="P62" i="2"/>
  <c r="J63" i="2"/>
  <c r="B63" i="2"/>
  <c r="H63" i="2"/>
  <c r="L63" i="2"/>
  <c r="P63" i="2"/>
  <c r="J64" i="2"/>
  <c r="B64" i="2"/>
  <c r="H64" i="2"/>
  <c r="L64" i="2"/>
  <c r="P64" i="2"/>
  <c r="J65" i="2"/>
  <c r="B65" i="2"/>
  <c r="H65" i="2"/>
  <c r="L65" i="2"/>
  <c r="P65" i="2"/>
  <c r="J66" i="2"/>
  <c r="B66" i="2"/>
  <c r="H66" i="2"/>
  <c r="L66" i="2"/>
  <c r="P66" i="2"/>
  <c r="J67" i="2"/>
  <c r="B67" i="2"/>
  <c r="H67" i="2"/>
  <c r="L67" i="2"/>
  <c r="P67" i="2"/>
  <c r="J68" i="2"/>
  <c r="B68" i="2"/>
  <c r="H68" i="2"/>
  <c r="L68" i="2"/>
  <c r="P68" i="2"/>
  <c r="J69" i="2"/>
  <c r="B69" i="2"/>
  <c r="H69" i="2"/>
  <c r="L69" i="2"/>
  <c r="P69" i="2"/>
  <c r="J70" i="2"/>
  <c r="B70" i="2"/>
  <c r="H70" i="2"/>
  <c r="L70" i="2"/>
  <c r="P70" i="2"/>
  <c r="J71" i="2"/>
  <c r="B71" i="2"/>
  <c r="H71" i="2"/>
  <c r="L71" i="2"/>
  <c r="P71" i="2"/>
  <c r="J72" i="2"/>
  <c r="B72" i="2"/>
  <c r="H72" i="2"/>
  <c r="L72" i="2"/>
  <c r="P72" i="2"/>
  <c r="J73" i="2"/>
  <c r="B73" i="2"/>
  <c r="H73" i="2"/>
  <c r="L73" i="2"/>
  <c r="P73" i="2"/>
  <c r="J74" i="2"/>
  <c r="B74" i="2"/>
  <c r="H74" i="2"/>
  <c r="L74" i="2"/>
  <c r="P74" i="2"/>
  <c r="J75" i="2"/>
  <c r="B75" i="2"/>
  <c r="H75" i="2"/>
  <c r="L75" i="2"/>
  <c r="P75" i="2"/>
  <c r="J76" i="2"/>
  <c r="B76" i="2"/>
  <c r="H76" i="2"/>
  <c r="L76" i="2"/>
  <c r="P76" i="2"/>
  <c r="J77" i="2"/>
  <c r="B77" i="2"/>
  <c r="H77" i="2"/>
  <c r="L77" i="2"/>
  <c r="P77" i="2"/>
  <c r="J78" i="2"/>
  <c r="B78" i="2"/>
  <c r="H78" i="2"/>
  <c r="L78" i="2"/>
  <c r="P78" i="2"/>
  <c r="J79" i="2"/>
  <c r="B79" i="2"/>
  <c r="H79" i="2"/>
  <c r="L79" i="2"/>
  <c r="P79" i="2"/>
  <c r="J80" i="2"/>
  <c r="B80" i="2"/>
  <c r="H80" i="2"/>
  <c r="L80" i="2"/>
  <c r="P80" i="2"/>
  <c r="J81" i="2"/>
  <c r="B81" i="2"/>
  <c r="H81" i="2"/>
  <c r="L81" i="2"/>
  <c r="P81" i="2"/>
  <c r="J82" i="2"/>
  <c r="B82" i="2"/>
  <c r="H82" i="2"/>
  <c r="L82" i="2"/>
  <c r="P82" i="2"/>
  <c r="J83" i="2"/>
  <c r="B83" i="2"/>
  <c r="H83" i="2"/>
  <c r="L83" i="2"/>
  <c r="P83" i="2"/>
  <c r="J84" i="2"/>
  <c r="B84" i="2"/>
  <c r="H84" i="2"/>
  <c r="L84" i="2"/>
  <c r="P84" i="2"/>
  <c r="J85" i="2"/>
  <c r="B85" i="2"/>
  <c r="H85" i="2"/>
  <c r="L85" i="2"/>
  <c r="P85" i="2"/>
  <c r="J86" i="2"/>
  <c r="B86" i="2"/>
  <c r="H86" i="2"/>
  <c r="L86" i="2"/>
  <c r="P86" i="2"/>
  <c r="J87" i="2"/>
  <c r="B87" i="2"/>
  <c r="H87" i="2"/>
  <c r="L87" i="2"/>
  <c r="P87" i="2"/>
  <c r="J88" i="2"/>
  <c r="B88" i="2"/>
  <c r="H88" i="2"/>
  <c r="L88" i="2"/>
  <c r="P88" i="2"/>
  <c r="J89" i="2"/>
  <c r="B89" i="2"/>
  <c r="H89" i="2"/>
  <c r="L89" i="2"/>
  <c r="P89" i="2"/>
  <c r="J90" i="2"/>
  <c r="B90" i="2"/>
  <c r="H90" i="2"/>
  <c r="L90" i="2"/>
  <c r="P90" i="2"/>
  <c r="J91" i="2"/>
  <c r="B91" i="2"/>
  <c r="H91" i="2"/>
  <c r="L91" i="2"/>
  <c r="P91" i="2"/>
  <c r="J92" i="2"/>
  <c r="B92" i="2"/>
  <c r="H92" i="2"/>
  <c r="L92" i="2"/>
  <c r="P92" i="2"/>
  <c r="J93" i="2"/>
  <c r="B93" i="2"/>
  <c r="H93" i="2"/>
  <c r="L93" i="2"/>
  <c r="P93" i="2"/>
  <c r="J94" i="2"/>
  <c r="B94" i="2"/>
  <c r="H94" i="2"/>
  <c r="L94" i="2"/>
  <c r="P94" i="2"/>
  <c r="J95" i="2"/>
  <c r="B95" i="2"/>
  <c r="H95" i="2"/>
  <c r="L95" i="2"/>
  <c r="P95" i="2"/>
  <c r="J96" i="2"/>
  <c r="B96" i="2"/>
  <c r="H96" i="2"/>
  <c r="L96" i="2"/>
  <c r="P96" i="2"/>
  <c r="J97" i="2"/>
  <c r="B97" i="2"/>
  <c r="H97" i="2"/>
  <c r="L97" i="2"/>
  <c r="P97" i="2"/>
  <c r="J98" i="2"/>
  <c r="B98" i="2"/>
  <c r="H98" i="2"/>
  <c r="L98" i="2"/>
  <c r="P98" i="2"/>
  <c r="J99" i="2"/>
  <c r="B99" i="2"/>
  <c r="H99" i="2"/>
  <c r="L99" i="2"/>
  <c r="P99" i="2"/>
  <c r="J100" i="2"/>
  <c r="B100" i="2"/>
  <c r="H100" i="2"/>
  <c r="L100" i="2"/>
  <c r="P100" i="2"/>
  <c r="J101" i="2"/>
  <c r="B101" i="2"/>
  <c r="H101" i="2"/>
  <c r="L101" i="2"/>
  <c r="P101" i="2"/>
  <c r="J102" i="2"/>
  <c r="B102" i="2"/>
  <c r="H102" i="2"/>
  <c r="L102" i="2"/>
  <c r="P102" i="2"/>
  <c r="J103" i="2"/>
  <c r="B103" i="2"/>
  <c r="H103" i="2"/>
  <c r="L103" i="2"/>
  <c r="P103" i="2"/>
  <c r="J104" i="2"/>
  <c r="B104" i="2"/>
  <c r="H104" i="2"/>
  <c r="L104" i="2"/>
  <c r="P104" i="2"/>
  <c r="J105" i="2"/>
  <c r="B105" i="2"/>
  <c r="H105" i="2"/>
  <c r="L105" i="2"/>
  <c r="P105" i="2"/>
  <c r="J106" i="2"/>
  <c r="B106" i="2"/>
  <c r="H106" i="2"/>
  <c r="L106" i="2"/>
  <c r="P106" i="2"/>
  <c r="J107" i="2"/>
  <c r="B107" i="2"/>
  <c r="H107" i="2"/>
  <c r="L107" i="2"/>
  <c r="P107" i="2"/>
  <c r="J108" i="2"/>
  <c r="B108" i="2"/>
  <c r="H108" i="2"/>
  <c r="L108" i="2"/>
  <c r="P108" i="2"/>
  <c r="J109" i="2"/>
  <c r="B109" i="2"/>
  <c r="H109" i="2"/>
  <c r="L109" i="2"/>
  <c r="P109" i="2"/>
  <c r="J110" i="2"/>
  <c r="B110" i="2"/>
  <c r="H110" i="2"/>
  <c r="L110" i="2"/>
  <c r="P110" i="2"/>
  <c r="J111" i="2"/>
  <c r="B111" i="2"/>
  <c r="H111" i="2"/>
  <c r="L111" i="2"/>
  <c r="P111" i="2"/>
  <c r="J112" i="2"/>
  <c r="B112" i="2"/>
  <c r="H112" i="2"/>
  <c r="L112" i="2"/>
  <c r="P112" i="2"/>
  <c r="J113" i="2"/>
  <c r="B113" i="2"/>
  <c r="H113" i="2"/>
  <c r="L113" i="2"/>
  <c r="P113" i="2"/>
  <c r="J114" i="2"/>
  <c r="B114" i="2"/>
  <c r="H114" i="2"/>
  <c r="L114" i="2"/>
  <c r="P114" i="2"/>
  <c r="J115" i="2"/>
  <c r="B115" i="2"/>
  <c r="H115" i="2"/>
  <c r="L115" i="2"/>
  <c r="P115" i="2"/>
  <c r="J116" i="2"/>
  <c r="B116" i="2"/>
  <c r="H116" i="2"/>
  <c r="L116" i="2"/>
  <c r="P116" i="2"/>
  <c r="J117" i="2"/>
  <c r="B117" i="2"/>
  <c r="H117" i="2"/>
  <c r="L117" i="2"/>
  <c r="P117" i="2"/>
  <c r="J118" i="2"/>
  <c r="B118" i="2"/>
  <c r="H118" i="2"/>
  <c r="L118" i="2"/>
  <c r="P118" i="2"/>
  <c r="J119" i="2"/>
  <c r="B119" i="2"/>
  <c r="H119" i="2"/>
  <c r="L119" i="2"/>
  <c r="P119" i="2"/>
  <c r="J120" i="2"/>
  <c r="B120" i="2"/>
  <c r="H120" i="2"/>
  <c r="L120" i="2"/>
  <c r="P120" i="2"/>
  <c r="J121" i="2"/>
  <c r="B121" i="2"/>
  <c r="H121" i="2"/>
  <c r="L121" i="2"/>
  <c r="P121" i="2"/>
  <c r="J122" i="2"/>
  <c r="B122" i="2"/>
  <c r="H122" i="2"/>
  <c r="L122" i="2"/>
  <c r="P122" i="2"/>
  <c r="J123" i="2"/>
  <c r="B123" i="2"/>
  <c r="H123" i="2"/>
  <c r="L123" i="2"/>
  <c r="P123" i="2"/>
  <c r="J124" i="2"/>
  <c r="B124" i="2"/>
  <c r="H124" i="2"/>
  <c r="L124" i="2"/>
  <c r="P124" i="2"/>
  <c r="J125" i="2"/>
  <c r="B125" i="2"/>
  <c r="H125" i="2"/>
  <c r="L125" i="2"/>
  <c r="P125" i="2"/>
  <c r="J126" i="2"/>
  <c r="B126" i="2"/>
  <c r="H126" i="2"/>
  <c r="L126" i="2"/>
  <c r="P126" i="2"/>
  <c r="J127" i="2"/>
  <c r="B127" i="2"/>
  <c r="H127" i="2"/>
  <c r="L127" i="2"/>
  <c r="P127" i="2"/>
  <c r="J128" i="2"/>
  <c r="B128" i="2"/>
  <c r="H128" i="2"/>
  <c r="L128" i="2"/>
  <c r="P128" i="2"/>
  <c r="J129" i="2"/>
  <c r="B129" i="2"/>
  <c r="H129" i="2"/>
  <c r="L129" i="2"/>
  <c r="P129" i="2"/>
  <c r="J130" i="2"/>
  <c r="B130" i="2"/>
  <c r="H130" i="2"/>
  <c r="L130" i="2"/>
  <c r="P130" i="2"/>
  <c r="J131" i="2"/>
  <c r="B131" i="2"/>
  <c r="H131" i="2"/>
  <c r="L131" i="2"/>
  <c r="P131" i="2"/>
  <c r="J132" i="2"/>
  <c r="B132" i="2"/>
  <c r="H132" i="2"/>
  <c r="L132" i="2"/>
  <c r="P132" i="2"/>
  <c r="J133" i="2"/>
  <c r="B133" i="2"/>
  <c r="H133" i="2"/>
  <c r="L133" i="2"/>
  <c r="P133" i="2"/>
  <c r="J134" i="2"/>
  <c r="B134" i="2"/>
  <c r="H134" i="2"/>
  <c r="L134" i="2"/>
  <c r="P134" i="2"/>
  <c r="J135" i="2"/>
  <c r="B135" i="2"/>
  <c r="H135" i="2"/>
  <c r="L135" i="2"/>
  <c r="P135" i="2"/>
  <c r="J136" i="2"/>
  <c r="B136" i="2"/>
  <c r="H136" i="2"/>
  <c r="L136" i="2"/>
  <c r="P136" i="2"/>
  <c r="J137" i="2"/>
  <c r="B137" i="2"/>
  <c r="H137" i="2"/>
  <c r="L137" i="2"/>
  <c r="P137" i="2"/>
  <c r="J138" i="2"/>
  <c r="B138" i="2"/>
  <c r="H138" i="2"/>
  <c r="L138" i="2"/>
  <c r="P138" i="2"/>
  <c r="J139" i="2"/>
  <c r="B139" i="2"/>
  <c r="H139" i="2"/>
  <c r="L139" i="2"/>
  <c r="P139" i="2"/>
  <c r="J140" i="2"/>
  <c r="B140" i="2"/>
  <c r="H140" i="2"/>
  <c r="L140" i="2"/>
  <c r="P140" i="2"/>
  <c r="J141" i="2"/>
  <c r="B141" i="2"/>
  <c r="H141" i="2"/>
  <c r="L141" i="2"/>
  <c r="P141" i="2"/>
  <c r="J142" i="2"/>
  <c r="B142" i="2"/>
  <c r="H142" i="2"/>
  <c r="L142" i="2"/>
  <c r="P142" i="2"/>
  <c r="J143" i="2"/>
  <c r="B143" i="2"/>
  <c r="H143" i="2"/>
  <c r="L143" i="2"/>
  <c r="P143" i="2"/>
  <c r="J144" i="2"/>
  <c r="B144" i="2"/>
  <c r="H144" i="2"/>
  <c r="L144" i="2"/>
  <c r="P144" i="2"/>
  <c r="J145" i="2"/>
  <c r="B145" i="2"/>
  <c r="H145" i="2"/>
  <c r="L145" i="2"/>
  <c r="P145" i="2"/>
  <c r="J146" i="2"/>
  <c r="B146" i="2"/>
  <c r="H146" i="2"/>
  <c r="L146" i="2"/>
  <c r="P146" i="2"/>
  <c r="J147" i="2"/>
  <c r="B147" i="2"/>
  <c r="H147" i="2"/>
  <c r="L147" i="2"/>
  <c r="P147" i="2"/>
  <c r="J148" i="2"/>
  <c r="B148" i="2"/>
  <c r="H148" i="2"/>
  <c r="L148" i="2"/>
  <c r="P148" i="2"/>
  <c r="J149" i="2"/>
  <c r="B149" i="2"/>
  <c r="H149" i="2"/>
  <c r="L149" i="2"/>
  <c r="P149" i="2"/>
  <c r="J150" i="2"/>
  <c r="B150" i="2"/>
  <c r="H150" i="2"/>
  <c r="L150" i="2"/>
  <c r="P150" i="2"/>
  <c r="J151" i="2"/>
  <c r="B151" i="2"/>
  <c r="H151" i="2"/>
  <c r="L151" i="2"/>
  <c r="P151" i="2"/>
  <c r="J152" i="2"/>
  <c r="B152" i="2"/>
  <c r="H152" i="2"/>
  <c r="L152" i="2"/>
  <c r="P152" i="2"/>
  <c r="J153" i="2"/>
  <c r="B153" i="2"/>
  <c r="H153" i="2"/>
  <c r="L153" i="2"/>
  <c r="P153" i="2"/>
  <c r="J154" i="2"/>
  <c r="B154" i="2"/>
  <c r="H154" i="2"/>
  <c r="L154" i="2"/>
  <c r="P154" i="2"/>
  <c r="J155" i="2"/>
  <c r="B155" i="2"/>
  <c r="H155" i="2"/>
  <c r="L155" i="2"/>
  <c r="P155" i="2"/>
  <c r="J156" i="2"/>
  <c r="B156" i="2"/>
  <c r="H156" i="2"/>
  <c r="L156" i="2"/>
  <c r="P156" i="2"/>
  <c r="J157" i="2"/>
  <c r="B157" i="2"/>
  <c r="H157" i="2"/>
  <c r="L157" i="2"/>
  <c r="P157" i="2"/>
  <c r="J158" i="2"/>
  <c r="B158" i="2"/>
  <c r="H158" i="2"/>
  <c r="L158" i="2"/>
  <c r="P158" i="2"/>
  <c r="J159" i="2"/>
  <c r="B159" i="2"/>
  <c r="H159" i="2"/>
  <c r="L159" i="2"/>
  <c r="P159" i="2"/>
  <c r="J160" i="2"/>
  <c r="B160" i="2"/>
  <c r="H160" i="2"/>
  <c r="L160" i="2"/>
  <c r="P160" i="2"/>
  <c r="J161" i="2"/>
  <c r="B161" i="2"/>
  <c r="H161" i="2"/>
  <c r="L161" i="2"/>
  <c r="P161" i="2"/>
  <c r="J162" i="2"/>
  <c r="B162" i="2"/>
  <c r="H162" i="2"/>
  <c r="L162" i="2"/>
  <c r="P162" i="2"/>
  <c r="J163" i="2"/>
  <c r="B163" i="2"/>
  <c r="H163" i="2"/>
  <c r="L163" i="2"/>
  <c r="P163" i="2"/>
  <c r="J164" i="2"/>
  <c r="B164" i="2"/>
  <c r="H164" i="2"/>
  <c r="L164" i="2"/>
  <c r="P164" i="2"/>
  <c r="J165" i="2"/>
  <c r="B165" i="2"/>
  <c r="H165" i="2"/>
  <c r="L165" i="2"/>
  <c r="P165" i="2"/>
  <c r="J166" i="2"/>
  <c r="B166" i="2"/>
  <c r="H166" i="2"/>
  <c r="L166" i="2"/>
  <c r="P166" i="2"/>
  <c r="J167" i="2"/>
  <c r="B167" i="2"/>
  <c r="H167" i="2"/>
  <c r="L167" i="2"/>
  <c r="P167" i="2"/>
  <c r="J168" i="2"/>
  <c r="B168" i="2"/>
  <c r="H168" i="2"/>
  <c r="L168" i="2"/>
  <c r="P168" i="2"/>
  <c r="J169" i="2"/>
  <c r="B169" i="2"/>
  <c r="H169" i="2"/>
  <c r="L169" i="2"/>
  <c r="P169" i="2"/>
  <c r="J170" i="2"/>
  <c r="B170" i="2"/>
  <c r="H170" i="2"/>
  <c r="L170" i="2"/>
  <c r="P170" i="2"/>
  <c r="J171" i="2"/>
  <c r="B171" i="2"/>
  <c r="H171" i="2"/>
  <c r="L171" i="2"/>
  <c r="P171" i="2"/>
  <c r="J172" i="2"/>
  <c r="B172" i="2"/>
  <c r="H172" i="2"/>
  <c r="L172" i="2"/>
  <c r="P172" i="2"/>
  <c r="J173" i="2"/>
  <c r="B173" i="2"/>
  <c r="H173" i="2"/>
  <c r="L173" i="2"/>
  <c r="P173" i="2"/>
  <c r="J174" i="2"/>
  <c r="B174" i="2"/>
  <c r="H174" i="2"/>
  <c r="L174" i="2"/>
  <c r="P174" i="2"/>
  <c r="J175" i="2"/>
  <c r="B175" i="2"/>
  <c r="H175" i="2"/>
  <c r="L175" i="2"/>
  <c r="P175" i="2"/>
  <c r="J176" i="2"/>
  <c r="B176" i="2"/>
  <c r="H176" i="2"/>
  <c r="L176" i="2"/>
  <c r="P176" i="2"/>
  <c r="J177" i="2"/>
  <c r="B177" i="2"/>
  <c r="H177" i="2"/>
  <c r="L177" i="2"/>
  <c r="P177" i="2"/>
  <c r="J178" i="2"/>
  <c r="B178" i="2"/>
  <c r="H178" i="2"/>
  <c r="L178" i="2"/>
  <c r="P178" i="2"/>
  <c r="J179" i="2"/>
  <c r="B179" i="2"/>
  <c r="H179" i="2"/>
  <c r="L179" i="2"/>
  <c r="P179" i="2"/>
  <c r="J180" i="2"/>
  <c r="B180" i="2"/>
  <c r="H180" i="2"/>
  <c r="L180" i="2"/>
  <c r="P180" i="2"/>
  <c r="J181" i="2"/>
  <c r="B181" i="2"/>
  <c r="H181" i="2"/>
  <c r="L181" i="2"/>
  <c r="P181" i="2"/>
  <c r="J182" i="2"/>
  <c r="B182" i="2"/>
  <c r="H182" i="2"/>
  <c r="L182" i="2"/>
  <c r="P182" i="2"/>
  <c r="J183" i="2"/>
  <c r="B183" i="2"/>
  <c r="H183" i="2"/>
  <c r="L183" i="2"/>
  <c r="P183" i="2"/>
  <c r="J184" i="2"/>
  <c r="B184" i="2"/>
  <c r="H184" i="2"/>
  <c r="L184" i="2"/>
  <c r="P184" i="2"/>
  <c r="J185" i="2"/>
  <c r="B185" i="2"/>
  <c r="H185" i="2"/>
  <c r="L185" i="2"/>
  <c r="P185" i="2"/>
  <c r="J186" i="2"/>
  <c r="B186" i="2"/>
  <c r="H186" i="2"/>
  <c r="L186" i="2"/>
  <c r="P186" i="2"/>
  <c r="J187" i="2"/>
  <c r="B187" i="2"/>
  <c r="H187" i="2"/>
  <c r="L187" i="2"/>
  <c r="P187" i="2"/>
  <c r="J188" i="2"/>
  <c r="B188" i="2"/>
  <c r="H188" i="2"/>
  <c r="L188" i="2"/>
  <c r="P188" i="2"/>
  <c r="J189" i="2"/>
  <c r="B189" i="2"/>
  <c r="H189" i="2"/>
  <c r="L189" i="2"/>
  <c r="P189" i="2"/>
  <c r="J190" i="2"/>
  <c r="B190" i="2"/>
  <c r="H190" i="2"/>
  <c r="L190" i="2"/>
  <c r="P190" i="2"/>
  <c r="J191" i="2"/>
  <c r="B191" i="2"/>
  <c r="H191" i="2"/>
  <c r="L191" i="2"/>
  <c r="P191" i="2"/>
  <c r="J192" i="2"/>
  <c r="B192" i="2"/>
  <c r="H192" i="2"/>
  <c r="L192" i="2"/>
  <c r="P192" i="2"/>
  <c r="J193" i="2"/>
  <c r="B193" i="2"/>
  <c r="H193" i="2"/>
  <c r="L193" i="2"/>
  <c r="P193" i="2"/>
  <c r="J194" i="2"/>
  <c r="B194" i="2"/>
  <c r="H194" i="2"/>
  <c r="L194" i="2"/>
  <c r="P194" i="2"/>
  <c r="J195" i="2"/>
  <c r="B195" i="2"/>
  <c r="H195" i="2"/>
  <c r="L195" i="2"/>
  <c r="P195" i="2"/>
  <c r="J196" i="2"/>
  <c r="B196" i="2"/>
  <c r="H196" i="2"/>
  <c r="L196" i="2"/>
  <c r="P196" i="2"/>
  <c r="J197" i="2"/>
  <c r="B197" i="2"/>
  <c r="H197" i="2"/>
  <c r="L197" i="2"/>
  <c r="P197" i="2"/>
  <c r="J198" i="2"/>
  <c r="B198" i="2"/>
  <c r="H198" i="2"/>
  <c r="L198" i="2"/>
  <c r="P198" i="2"/>
  <c r="J199" i="2"/>
  <c r="B199" i="2"/>
  <c r="H199" i="2"/>
  <c r="L199" i="2"/>
  <c r="P199" i="2"/>
  <c r="J200" i="2"/>
  <c r="B200" i="2"/>
  <c r="H200" i="2"/>
  <c r="L200" i="2"/>
  <c r="P200" i="2"/>
  <c r="J201" i="2"/>
  <c r="B201" i="2"/>
  <c r="H201" i="2"/>
  <c r="L201" i="2"/>
  <c r="P201" i="2"/>
  <c r="J202" i="2"/>
  <c r="B202" i="2"/>
  <c r="H202" i="2"/>
  <c r="L202" i="2"/>
  <c r="P202" i="2"/>
  <c r="J203" i="2"/>
  <c r="B203" i="2"/>
  <c r="H203" i="2"/>
  <c r="L203" i="2"/>
  <c r="P203" i="2"/>
  <c r="J204" i="2"/>
  <c r="B204" i="2"/>
  <c r="H204" i="2"/>
  <c r="L204" i="2"/>
  <c r="P204" i="2"/>
  <c r="J205" i="2"/>
  <c r="B205" i="2"/>
  <c r="H205" i="2"/>
  <c r="L205" i="2"/>
  <c r="P205" i="2"/>
  <c r="J206" i="2"/>
  <c r="B206" i="2"/>
  <c r="H206" i="2"/>
  <c r="L206" i="2"/>
  <c r="P206" i="2"/>
  <c r="J207" i="2"/>
  <c r="B207" i="2"/>
  <c r="H207" i="2"/>
  <c r="L207" i="2"/>
  <c r="P207" i="2"/>
  <c r="J208" i="2"/>
  <c r="B208" i="2"/>
  <c r="H208" i="2"/>
  <c r="L208" i="2"/>
  <c r="P208" i="2"/>
  <c r="J209" i="2"/>
  <c r="B209" i="2"/>
  <c r="H209" i="2"/>
  <c r="L209" i="2"/>
  <c r="P209" i="2"/>
  <c r="J210" i="2"/>
  <c r="B210" i="2"/>
  <c r="H210" i="2"/>
  <c r="L210" i="2"/>
  <c r="P210" i="2"/>
  <c r="J211" i="2"/>
  <c r="B211" i="2"/>
  <c r="H211" i="2"/>
  <c r="L211" i="2"/>
  <c r="P211" i="2"/>
  <c r="J212" i="2"/>
  <c r="B212" i="2"/>
  <c r="H212" i="2"/>
  <c r="L212" i="2"/>
  <c r="P212" i="2"/>
  <c r="J213" i="2"/>
  <c r="B213" i="2"/>
  <c r="H213" i="2"/>
  <c r="L213" i="2"/>
  <c r="P213" i="2"/>
  <c r="J214" i="2"/>
  <c r="B214" i="2"/>
  <c r="H214" i="2"/>
  <c r="L214" i="2"/>
  <c r="P214" i="2"/>
  <c r="J215" i="2"/>
  <c r="B215" i="2"/>
  <c r="H215" i="2"/>
  <c r="L215" i="2"/>
  <c r="P215" i="2"/>
  <c r="J216" i="2"/>
  <c r="B216" i="2"/>
  <c r="H216" i="2"/>
  <c r="L216" i="2"/>
  <c r="P216" i="2"/>
  <c r="J217" i="2"/>
  <c r="B217" i="2"/>
  <c r="H217" i="2"/>
  <c r="L217" i="2"/>
  <c r="P217" i="2"/>
  <c r="J218" i="2"/>
  <c r="B218" i="2"/>
  <c r="H218" i="2"/>
  <c r="L218" i="2"/>
  <c r="P218" i="2"/>
  <c r="J219" i="2"/>
  <c r="B219" i="2"/>
  <c r="H219" i="2"/>
  <c r="L219" i="2"/>
  <c r="P219" i="2"/>
  <c r="J220" i="2"/>
  <c r="B220" i="2"/>
  <c r="H220" i="2"/>
  <c r="L220" i="2"/>
  <c r="P220" i="2"/>
  <c r="J221" i="2"/>
  <c r="B221" i="2"/>
  <c r="H221" i="2"/>
  <c r="L221" i="2"/>
  <c r="P221" i="2"/>
  <c r="J222" i="2"/>
  <c r="B222" i="2"/>
  <c r="H222" i="2"/>
  <c r="L222" i="2"/>
  <c r="P222" i="2"/>
  <c r="J223" i="2"/>
  <c r="B223" i="2"/>
  <c r="H223" i="2"/>
  <c r="L223" i="2"/>
  <c r="P223" i="2"/>
  <c r="J224" i="2"/>
  <c r="B224" i="2"/>
  <c r="H224" i="2"/>
  <c r="L224" i="2"/>
  <c r="P224" i="2"/>
  <c r="J225" i="2"/>
  <c r="B225" i="2"/>
  <c r="H225" i="2"/>
  <c r="L225" i="2"/>
  <c r="P225" i="2"/>
  <c r="J226" i="2"/>
  <c r="B226" i="2"/>
  <c r="H226" i="2"/>
  <c r="L226" i="2"/>
  <c r="P226" i="2"/>
  <c r="J227" i="2"/>
  <c r="B227" i="2"/>
  <c r="H227" i="2"/>
  <c r="L227" i="2"/>
  <c r="P227" i="2"/>
  <c r="J228" i="2"/>
  <c r="B228" i="2"/>
  <c r="H228" i="2"/>
  <c r="L228" i="2"/>
  <c r="P228" i="2"/>
  <c r="J229" i="2"/>
  <c r="B229" i="2"/>
  <c r="H229" i="2"/>
  <c r="L229" i="2"/>
  <c r="P229" i="2"/>
  <c r="J230" i="2"/>
  <c r="B230" i="2"/>
  <c r="H230" i="2"/>
  <c r="L230" i="2"/>
  <c r="P230" i="2"/>
  <c r="J231" i="2"/>
  <c r="B231" i="2"/>
  <c r="H231" i="2"/>
  <c r="L231" i="2"/>
  <c r="P231" i="2"/>
  <c r="J232" i="2"/>
  <c r="B232" i="2"/>
  <c r="H232" i="2"/>
  <c r="L232" i="2"/>
  <c r="P232" i="2"/>
  <c r="J233" i="2"/>
  <c r="B233" i="2"/>
  <c r="H233" i="2"/>
  <c r="L233" i="2"/>
  <c r="P233" i="2"/>
  <c r="J234" i="2"/>
  <c r="B234" i="2"/>
  <c r="H234" i="2"/>
  <c r="L234" i="2"/>
  <c r="P234" i="2"/>
  <c r="J235" i="2"/>
  <c r="B235" i="2"/>
  <c r="H235" i="2"/>
  <c r="L235" i="2"/>
  <c r="P235" i="2"/>
  <c r="J236" i="2"/>
  <c r="B236" i="2"/>
  <c r="H236" i="2"/>
  <c r="L236" i="2"/>
  <c r="P236" i="2"/>
  <c r="J237" i="2"/>
  <c r="B237" i="2"/>
  <c r="H237" i="2"/>
  <c r="L237" i="2"/>
  <c r="P237" i="2"/>
  <c r="B24" i="2"/>
  <c r="B26" i="2"/>
  <c r="I34" i="2"/>
  <c r="G34" i="2"/>
  <c r="K34" i="2"/>
  <c r="O34" i="2"/>
  <c r="I35" i="2"/>
  <c r="G35" i="2"/>
  <c r="K35" i="2"/>
  <c r="O35" i="2"/>
  <c r="I36" i="2"/>
  <c r="G36" i="2"/>
  <c r="K36" i="2"/>
  <c r="O36" i="2"/>
  <c r="I37" i="2"/>
  <c r="G37" i="2"/>
  <c r="K37" i="2"/>
  <c r="O37" i="2"/>
  <c r="I38" i="2"/>
  <c r="G38" i="2"/>
  <c r="K38" i="2"/>
  <c r="O38" i="2"/>
  <c r="I39" i="2"/>
  <c r="G39" i="2"/>
  <c r="K39" i="2"/>
  <c r="O39" i="2"/>
  <c r="I40" i="2"/>
  <c r="G40" i="2"/>
  <c r="K40" i="2"/>
  <c r="O40" i="2"/>
  <c r="I41" i="2"/>
  <c r="G41" i="2"/>
  <c r="K41" i="2"/>
  <c r="O41" i="2"/>
  <c r="I42" i="2"/>
  <c r="G42" i="2"/>
  <c r="K42" i="2"/>
  <c r="O42" i="2"/>
  <c r="I43" i="2"/>
  <c r="G43" i="2"/>
  <c r="K43" i="2"/>
  <c r="O43" i="2"/>
  <c r="I44" i="2"/>
  <c r="G44" i="2"/>
  <c r="K44" i="2"/>
  <c r="O44" i="2"/>
  <c r="I45" i="2"/>
  <c r="G45" i="2"/>
  <c r="K45" i="2"/>
  <c r="O45" i="2"/>
  <c r="I46" i="2"/>
  <c r="G46" i="2"/>
  <c r="K46" i="2"/>
  <c r="O46" i="2"/>
  <c r="I47" i="2"/>
  <c r="G47" i="2"/>
  <c r="K47" i="2"/>
  <c r="O47" i="2"/>
  <c r="I48" i="2"/>
  <c r="G48" i="2"/>
  <c r="K48" i="2"/>
  <c r="O48" i="2"/>
  <c r="I49" i="2"/>
  <c r="G49" i="2"/>
  <c r="K49" i="2"/>
  <c r="O49" i="2"/>
  <c r="I50" i="2"/>
  <c r="G50" i="2"/>
  <c r="K50" i="2"/>
  <c r="O50" i="2"/>
  <c r="I51" i="2"/>
  <c r="G51" i="2"/>
  <c r="K51" i="2"/>
  <c r="O51" i="2"/>
  <c r="I52" i="2"/>
  <c r="G52" i="2"/>
  <c r="K52" i="2"/>
  <c r="O52" i="2"/>
  <c r="I53" i="2"/>
  <c r="G53" i="2"/>
  <c r="K53" i="2"/>
  <c r="O53" i="2"/>
  <c r="I54" i="2"/>
  <c r="G54" i="2"/>
  <c r="K54" i="2"/>
  <c r="O54" i="2"/>
  <c r="I55" i="2"/>
  <c r="G55" i="2"/>
  <c r="K55" i="2"/>
  <c r="O55" i="2"/>
  <c r="I56" i="2"/>
  <c r="G56" i="2"/>
  <c r="K56" i="2"/>
  <c r="O56" i="2"/>
  <c r="I57" i="2"/>
  <c r="G57" i="2"/>
  <c r="K57" i="2"/>
  <c r="O57" i="2"/>
  <c r="I58" i="2"/>
  <c r="G58" i="2"/>
  <c r="K58" i="2"/>
  <c r="O58" i="2"/>
  <c r="I59" i="2"/>
  <c r="G59" i="2"/>
  <c r="K59" i="2"/>
  <c r="O59" i="2"/>
  <c r="I60" i="2"/>
  <c r="G60" i="2"/>
  <c r="K60" i="2"/>
  <c r="O60" i="2"/>
  <c r="I61" i="2"/>
  <c r="G61" i="2"/>
  <c r="K61" i="2"/>
  <c r="O61" i="2"/>
  <c r="I62" i="2"/>
  <c r="G62" i="2"/>
  <c r="K62" i="2"/>
  <c r="O62" i="2"/>
  <c r="I63" i="2"/>
  <c r="G63" i="2"/>
  <c r="K63" i="2"/>
  <c r="O63" i="2"/>
  <c r="I64" i="2"/>
  <c r="G64" i="2"/>
  <c r="K64" i="2"/>
  <c r="O64" i="2"/>
  <c r="I65" i="2"/>
  <c r="G65" i="2"/>
  <c r="K65" i="2"/>
  <c r="O65" i="2"/>
  <c r="I66" i="2"/>
  <c r="G66" i="2"/>
  <c r="K66" i="2"/>
  <c r="O66" i="2"/>
  <c r="I67" i="2"/>
  <c r="G67" i="2"/>
  <c r="K67" i="2"/>
  <c r="O67" i="2"/>
  <c r="I68" i="2"/>
  <c r="G68" i="2"/>
  <c r="K68" i="2"/>
  <c r="O68" i="2"/>
  <c r="I69" i="2"/>
  <c r="G69" i="2"/>
  <c r="K69" i="2"/>
  <c r="O69" i="2"/>
  <c r="I70" i="2"/>
  <c r="G70" i="2"/>
  <c r="K70" i="2"/>
  <c r="O70" i="2"/>
  <c r="I71" i="2"/>
  <c r="G71" i="2"/>
  <c r="K71" i="2"/>
  <c r="O71" i="2"/>
  <c r="I72" i="2"/>
  <c r="G72" i="2"/>
  <c r="K72" i="2"/>
  <c r="O72" i="2"/>
  <c r="I73" i="2"/>
  <c r="G73" i="2"/>
  <c r="K73" i="2"/>
  <c r="O73" i="2"/>
  <c r="I74" i="2"/>
  <c r="G74" i="2"/>
  <c r="K74" i="2"/>
  <c r="O74" i="2"/>
  <c r="I75" i="2"/>
  <c r="G75" i="2"/>
  <c r="K75" i="2"/>
  <c r="O75" i="2"/>
  <c r="I76" i="2"/>
  <c r="G76" i="2"/>
  <c r="K76" i="2"/>
  <c r="O76" i="2"/>
  <c r="I77" i="2"/>
  <c r="G77" i="2"/>
  <c r="K77" i="2"/>
  <c r="O77" i="2"/>
  <c r="I78" i="2"/>
  <c r="G78" i="2"/>
  <c r="K78" i="2"/>
  <c r="O78" i="2"/>
  <c r="I79" i="2"/>
  <c r="G79" i="2"/>
  <c r="K79" i="2"/>
  <c r="O79" i="2"/>
  <c r="I80" i="2"/>
  <c r="G80" i="2"/>
  <c r="K80" i="2"/>
  <c r="O80" i="2"/>
  <c r="I81" i="2"/>
  <c r="G81" i="2"/>
  <c r="K81" i="2"/>
  <c r="O81" i="2"/>
  <c r="I82" i="2"/>
  <c r="G82" i="2"/>
  <c r="K82" i="2"/>
  <c r="O82" i="2"/>
  <c r="I83" i="2"/>
  <c r="G83" i="2"/>
  <c r="K83" i="2"/>
  <c r="O83" i="2"/>
  <c r="I84" i="2"/>
  <c r="G84" i="2"/>
  <c r="K84" i="2"/>
  <c r="O84" i="2"/>
  <c r="I85" i="2"/>
  <c r="G85" i="2"/>
  <c r="K85" i="2"/>
  <c r="O85" i="2"/>
  <c r="I86" i="2"/>
  <c r="G86" i="2"/>
  <c r="K86" i="2"/>
  <c r="O86" i="2"/>
  <c r="I87" i="2"/>
  <c r="G87" i="2"/>
  <c r="K87" i="2"/>
  <c r="O87" i="2"/>
  <c r="I88" i="2"/>
  <c r="G88" i="2"/>
  <c r="K88" i="2"/>
  <c r="O88" i="2"/>
  <c r="I89" i="2"/>
  <c r="G89" i="2"/>
  <c r="K89" i="2"/>
  <c r="O89" i="2"/>
  <c r="I90" i="2"/>
  <c r="G90" i="2"/>
  <c r="K90" i="2"/>
  <c r="O90" i="2"/>
  <c r="I91" i="2"/>
  <c r="G91" i="2"/>
  <c r="K91" i="2"/>
  <c r="O91" i="2"/>
  <c r="I92" i="2"/>
  <c r="G92" i="2"/>
  <c r="K92" i="2"/>
  <c r="O92" i="2"/>
  <c r="I93" i="2"/>
  <c r="G93" i="2"/>
  <c r="K93" i="2"/>
  <c r="O93" i="2"/>
  <c r="I94" i="2"/>
  <c r="G94" i="2"/>
  <c r="K94" i="2"/>
  <c r="O94" i="2"/>
  <c r="I95" i="2"/>
  <c r="G95" i="2"/>
  <c r="K95" i="2"/>
  <c r="O95" i="2"/>
  <c r="I96" i="2"/>
  <c r="G96" i="2"/>
  <c r="K96" i="2"/>
  <c r="O96" i="2"/>
  <c r="I97" i="2"/>
  <c r="G97" i="2"/>
  <c r="K97" i="2"/>
  <c r="O97" i="2"/>
  <c r="I98" i="2"/>
  <c r="G98" i="2"/>
  <c r="K98" i="2"/>
  <c r="O98" i="2"/>
  <c r="I99" i="2"/>
  <c r="G99" i="2"/>
  <c r="K99" i="2"/>
  <c r="O99" i="2"/>
  <c r="I100" i="2"/>
  <c r="G100" i="2"/>
  <c r="K100" i="2"/>
  <c r="O100" i="2"/>
  <c r="I101" i="2"/>
  <c r="G101" i="2"/>
  <c r="K101" i="2"/>
  <c r="O101" i="2"/>
  <c r="I102" i="2"/>
  <c r="G102" i="2"/>
  <c r="K102" i="2"/>
  <c r="O102" i="2"/>
  <c r="I103" i="2"/>
  <c r="G103" i="2"/>
  <c r="K103" i="2"/>
  <c r="O103" i="2"/>
  <c r="I104" i="2"/>
  <c r="G104" i="2"/>
  <c r="K104" i="2"/>
  <c r="O104" i="2"/>
  <c r="I105" i="2"/>
  <c r="G105" i="2"/>
  <c r="K105" i="2"/>
  <c r="O105" i="2"/>
  <c r="I106" i="2"/>
  <c r="G106" i="2"/>
  <c r="K106" i="2"/>
  <c r="O106" i="2"/>
  <c r="I107" i="2"/>
  <c r="G107" i="2"/>
  <c r="K107" i="2"/>
  <c r="O107" i="2"/>
  <c r="I108" i="2"/>
  <c r="G108" i="2"/>
  <c r="K108" i="2"/>
  <c r="O108" i="2"/>
  <c r="I109" i="2"/>
  <c r="G109" i="2"/>
  <c r="K109" i="2"/>
  <c r="O109" i="2"/>
  <c r="I110" i="2"/>
  <c r="G110" i="2"/>
  <c r="K110" i="2"/>
  <c r="O110" i="2"/>
  <c r="I111" i="2"/>
  <c r="G111" i="2"/>
  <c r="K111" i="2"/>
  <c r="O111" i="2"/>
  <c r="I112" i="2"/>
  <c r="G112" i="2"/>
  <c r="K112" i="2"/>
  <c r="O112" i="2"/>
  <c r="I113" i="2"/>
  <c r="G113" i="2"/>
  <c r="K113" i="2"/>
  <c r="O113" i="2"/>
  <c r="I114" i="2"/>
  <c r="G114" i="2"/>
  <c r="K114" i="2"/>
  <c r="O114" i="2"/>
  <c r="I115" i="2"/>
  <c r="G115" i="2"/>
  <c r="K115" i="2"/>
  <c r="O115" i="2"/>
  <c r="I116" i="2"/>
  <c r="G116" i="2"/>
  <c r="K116" i="2"/>
  <c r="O116" i="2"/>
  <c r="I117" i="2"/>
  <c r="G117" i="2"/>
  <c r="K117" i="2"/>
  <c r="O117" i="2"/>
  <c r="I118" i="2"/>
  <c r="G118" i="2"/>
  <c r="K118" i="2"/>
  <c r="O118" i="2"/>
  <c r="I119" i="2"/>
  <c r="G119" i="2"/>
  <c r="K119" i="2"/>
  <c r="O119" i="2"/>
  <c r="I120" i="2"/>
  <c r="G120" i="2"/>
  <c r="K120" i="2"/>
  <c r="O120" i="2"/>
  <c r="I121" i="2"/>
  <c r="G121" i="2"/>
  <c r="K121" i="2"/>
  <c r="O121" i="2"/>
  <c r="I122" i="2"/>
  <c r="G122" i="2"/>
  <c r="K122" i="2"/>
  <c r="O122" i="2"/>
  <c r="I123" i="2"/>
  <c r="G123" i="2"/>
  <c r="K123" i="2"/>
  <c r="O123" i="2"/>
  <c r="I124" i="2"/>
  <c r="G124" i="2"/>
  <c r="K124" i="2"/>
  <c r="O124" i="2"/>
  <c r="I125" i="2"/>
  <c r="G125" i="2"/>
  <c r="K125" i="2"/>
  <c r="O125" i="2"/>
  <c r="I126" i="2"/>
  <c r="G126" i="2"/>
  <c r="K126" i="2"/>
  <c r="O126" i="2"/>
  <c r="I127" i="2"/>
  <c r="G127" i="2"/>
  <c r="K127" i="2"/>
  <c r="O127" i="2"/>
  <c r="I128" i="2"/>
  <c r="G128" i="2"/>
  <c r="K128" i="2"/>
  <c r="O128" i="2"/>
  <c r="I129" i="2"/>
  <c r="G129" i="2"/>
  <c r="K129" i="2"/>
  <c r="O129" i="2"/>
  <c r="I130" i="2"/>
  <c r="G130" i="2"/>
  <c r="K130" i="2"/>
  <c r="O130" i="2"/>
  <c r="I131" i="2"/>
  <c r="G131" i="2"/>
  <c r="K131" i="2"/>
  <c r="O131" i="2"/>
  <c r="I132" i="2"/>
  <c r="G132" i="2"/>
  <c r="K132" i="2"/>
  <c r="O132" i="2"/>
  <c r="I133" i="2"/>
  <c r="G133" i="2"/>
  <c r="K133" i="2"/>
  <c r="O133" i="2"/>
  <c r="I134" i="2"/>
  <c r="G134" i="2"/>
  <c r="K134" i="2"/>
  <c r="O134" i="2"/>
  <c r="I135" i="2"/>
  <c r="G135" i="2"/>
  <c r="K135" i="2"/>
  <c r="O135" i="2"/>
  <c r="I136" i="2"/>
  <c r="G136" i="2"/>
  <c r="K136" i="2"/>
  <c r="O136" i="2"/>
  <c r="I137" i="2"/>
  <c r="G137" i="2"/>
  <c r="K137" i="2"/>
  <c r="O137" i="2"/>
  <c r="I138" i="2"/>
  <c r="G138" i="2"/>
  <c r="K138" i="2"/>
  <c r="O138" i="2"/>
  <c r="I139" i="2"/>
  <c r="G139" i="2"/>
  <c r="K139" i="2"/>
  <c r="O139" i="2"/>
  <c r="I140" i="2"/>
  <c r="G140" i="2"/>
  <c r="K140" i="2"/>
  <c r="O140" i="2"/>
  <c r="I141" i="2"/>
  <c r="G141" i="2"/>
  <c r="K141" i="2"/>
  <c r="O141" i="2"/>
  <c r="I142" i="2"/>
  <c r="G142" i="2"/>
  <c r="K142" i="2"/>
  <c r="O142" i="2"/>
  <c r="I143" i="2"/>
  <c r="G143" i="2"/>
  <c r="K143" i="2"/>
  <c r="O143" i="2"/>
  <c r="I144" i="2"/>
  <c r="G144" i="2"/>
  <c r="K144" i="2"/>
  <c r="O144" i="2"/>
  <c r="I145" i="2"/>
  <c r="G145" i="2"/>
  <c r="K145" i="2"/>
  <c r="O145" i="2"/>
  <c r="I146" i="2"/>
  <c r="G146" i="2"/>
  <c r="K146" i="2"/>
  <c r="O146" i="2"/>
  <c r="I147" i="2"/>
  <c r="G147" i="2"/>
  <c r="K147" i="2"/>
  <c r="O147" i="2"/>
  <c r="I148" i="2"/>
  <c r="G148" i="2"/>
  <c r="K148" i="2"/>
  <c r="O148" i="2"/>
  <c r="I149" i="2"/>
  <c r="G149" i="2"/>
  <c r="K149" i="2"/>
  <c r="O149" i="2"/>
  <c r="I150" i="2"/>
  <c r="G150" i="2"/>
  <c r="K150" i="2"/>
  <c r="O150" i="2"/>
  <c r="I151" i="2"/>
  <c r="G151" i="2"/>
  <c r="K151" i="2"/>
  <c r="O151" i="2"/>
  <c r="I152" i="2"/>
  <c r="G152" i="2"/>
  <c r="K152" i="2"/>
  <c r="O152" i="2"/>
  <c r="I153" i="2"/>
  <c r="G153" i="2"/>
  <c r="K153" i="2"/>
  <c r="O153" i="2"/>
  <c r="I154" i="2"/>
  <c r="G154" i="2"/>
  <c r="K154" i="2"/>
  <c r="O154" i="2"/>
  <c r="I155" i="2"/>
  <c r="G155" i="2"/>
  <c r="K155" i="2"/>
  <c r="O155" i="2"/>
  <c r="I156" i="2"/>
  <c r="G156" i="2"/>
  <c r="K156" i="2"/>
  <c r="O156" i="2"/>
  <c r="I157" i="2"/>
  <c r="G157" i="2"/>
  <c r="K157" i="2"/>
  <c r="O157" i="2"/>
  <c r="I158" i="2"/>
  <c r="G158" i="2"/>
  <c r="K158" i="2"/>
  <c r="O158" i="2"/>
  <c r="I159" i="2"/>
  <c r="G159" i="2"/>
  <c r="K159" i="2"/>
  <c r="O159" i="2"/>
  <c r="I160" i="2"/>
  <c r="G160" i="2"/>
  <c r="K160" i="2"/>
  <c r="O160" i="2"/>
  <c r="I161" i="2"/>
  <c r="G161" i="2"/>
  <c r="K161" i="2"/>
  <c r="O161" i="2"/>
  <c r="I162" i="2"/>
  <c r="G162" i="2"/>
  <c r="K162" i="2"/>
  <c r="O162" i="2"/>
  <c r="I163" i="2"/>
  <c r="G163" i="2"/>
  <c r="K163" i="2"/>
  <c r="O163" i="2"/>
  <c r="I164" i="2"/>
  <c r="G164" i="2"/>
  <c r="K164" i="2"/>
  <c r="O164" i="2"/>
  <c r="I165" i="2"/>
  <c r="G165" i="2"/>
  <c r="K165" i="2"/>
  <c r="O165" i="2"/>
  <c r="I166" i="2"/>
  <c r="G166" i="2"/>
  <c r="K166" i="2"/>
  <c r="O166" i="2"/>
  <c r="I167" i="2"/>
  <c r="G167" i="2"/>
  <c r="K167" i="2"/>
  <c r="O167" i="2"/>
  <c r="I168" i="2"/>
  <c r="G168" i="2"/>
  <c r="K168" i="2"/>
  <c r="O168" i="2"/>
  <c r="I169" i="2"/>
  <c r="G169" i="2"/>
  <c r="K169" i="2"/>
  <c r="O169" i="2"/>
  <c r="I170" i="2"/>
  <c r="G170" i="2"/>
  <c r="K170" i="2"/>
  <c r="O170" i="2"/>
  <c r="I171" i="2"/>
  <c r="G171" i="2"/>
  <c r="K171" i="2"/>
  <c r="O171" i="2"/>
  <c r="I172" i="2"/>
  <c r="G172" i="2"/>
  <c r="K172" i="2"/>
  <c r="O172" i="2"/>
  <c r="I173" i="2"/>
  <c r="G173" i="2"/>
  <c r="K173" i="2"/>
  <c r="O173" i="2"/>
  <c r="I174" i="2"/>
  <c r="G174" i="2"/>
  <c r="K174" i="2"/>
  <c r="O174" i="2"/>
  <c r="I175" i="2"/>
  <c r="G175" i="2"/>
  <c r="K175" i="2"/>
  <c r="O175" i="2"/>
  <c r="I176" i="2"/>
  <c r="G176" i="2"/>
  <c r="K176" i="2"/>
  <c r="O176" i="2"/>
  <c r="I177" i="2"/>
  <c r="G177" i="2"/>
  <c r="K177" i="2"/>
  <c r="O177" i="2"/>
  <c r="I178" i="2"/>
  <c r="G178" i="2"/>
  <c r="K178" i="2"/>
  <c r="O178" i="2"/>
  <c r="I179" i="2"/>
  <c r="G179" i="2"/>
  <c r="K179" i="2"/>
  <c r="O179" i="2"/>
  <c r="I180" i="2"/>
  <c r="G180" i="2"/>
  <c r="K180" i="2"/>
  <c r="O180" i="2"/>
  <c r="I181" i="2"/>
  <c r="G181" i="2"/>
  <c r="K181" i="2"/>
  <c r="O181" i="2"/>
  <c r="I182" i="2"/>
  <c r="G182" i="2"/>
  <c r="K182" i="2"/>
  <c r="O182" i="2"/>
  <c r="I183" i="2"/>
  <c r="G183" i="2"/>
  <c r="K183" i="2"/>
  <c r="O183" i="2"/>
  <c r="I184" i="2"/>
  <c r="G184" i="2"/>
  <c r="K184" i="2"/>
  <c r="O184" i="2"/>
  <c r="I185" i="2"/>
  <c r="G185" i="2"/>
  <c r="K185" i="2"/>
  <c r="O185" i="2"/>
  <c r="I186" i="2"/>
  <c r="G186" i="2"/>
  <c r="K186" i="2"/>
  <c r="O186" i="2"/>
  <c r="I187" i="2"/>
  <c r="G187" i="2"/>
  <c r="K187" i="2"/>
  <c r="O187" i="2"/>
  <c r="I188" i="2"/>
  <c r="G188" i="2"/>
  <c r="K188" i="2"/>
  <c r="O188" i="2"/>
  <c r="I189" i="2"/>
  <c r="G189" i="2"/>
  <c r="K189" i="2"/>
  <c r="O189" i="2"/>
  <c r="I190" i="2"/>
  <c r="G190" i="2"/>
  <c r="K190" i="2"/>
  <c r="O190" i="2"/>
  <c r="I191" i="2"/>
  <c r="G191" i="2"/>
  <c r="K191" i="2"/>
  <c r="O191" i="2"/>
  <c r="I192" i="2"/>
  <c r="G192" i="2"/>
  <c r="K192" i="2"/>
  <c r="O192" i="2"/>
  <c r="I193" i="2"/>
  <c r="G193" i="2"/>
  <c r="K193" i="2"/>
  <c r="O193" i="2"/>
  <c r="I194" i="2"/>
  <c r="G194" i="2"/>
  <c r="K194" i="2"/>
  <c r="O194" i="2"/>
  <c r="I195" i="2"/>
  <c r="G195" i="2"/>
  <c r="K195" i="2"/>
  <c r="O195" i="2"/>
  <c r="I196" i="2"/>
  <c r="G196" i="2"/>
  <c r="K196" i="2"/>
  <c r="O196" i="2"/>
  <c r="I197" i="2"/>
  <c r="G197" i="2"/>
  <c r="K197" i="2"/>
  <c r="O197" i="2"/>
  <c r="I198" i="2"/>
  <c r="G198" i="2"/>
  <c r="K198" i="2"/>
  <c r="O198" i="2"/>
  <c r="I199" i="2"/>
  <c r="G199" i="2"/>
  <c r="K199" i="2"/>
  <c r="O199" i="2"/>
  <c r="I200" i="2"/>
  <c r="G200" i="2"/>
  <c r="K200" i="2"/>
  <c r="O200" i="2"/>
  <c r="I201" i="2"/>
  <c r="G201" i="2"/>
  <c r="K201" i="2"/>
  <c r="O201" i="2"/>
  <c r="I202" i="2"/>
  <c r="G202" i="2"/>
  <c r="K202" i="2"/>
  <c r="O202" i="2"/>
  <c r="I203" i="2"/>
  <c r="G203" i="2"/>
  <c r="K203" i="2"/>
  <c r="O203" i="2"/>
  <c r="I204" i="2"/>
  <c r="G204" i="2"/>
  <c r="K204" i="2"/>
  <c r="O204" i="2"/>
  <c r="I205" i="2"/>
  <c r="G205" i="2"/>
  <c r="K205" i="2"/>
  <c r="O205" i="2"/>
  <c r="I206" i="2"/>
  <c r="G206" i="2"/>
  <c r="K206" i="2"/>
  <c r="O206" i="2"/>
  <c r="I207" i="2"/>
  <c r="G207" i="2"/>
  <c r="K207" i="2"/>
  <c r="O207" i="2"/>
  <c r="I208" i="2"/>
  <c r="G208" i="2"/>
  <c r="K208" i="2"/>
  <c r="O208" i="2"/>
  <c r="I209" i="2"/>
  <c r="G209" i="2"/>
  <c r="K209" i="2"/>
  <c r="O209" i="2"/>
  <c r="I210" i="2"/>
  <c r="G210" i="2"/>
  <c r="K210" i="2"/>
  <c r="O210" i="2"/>
  <c r="I211" i="2"/>
  <c r="G211" i="2"/>
  <c r="K211" i="2"/>
  <c r="O211" i="2"/>
  <c r="I212" i="2"/>
  <c r="G212" i="2"/>
  <c r="K212" i="2"/>
  <c r="O212" i="2"/>
  <c r="I213" i="2"/>
  <c r="G213" i="2"/>
  <c r="K213" i="2"/>
  <c r="O213" i="2"/>
  <c r="I214" i="2"/>
  <c r="G214" i="2"/>
  <c r="K214" i="2"/>
  <c r="O214" i="2"/>
  <c r="I215" i="2"/>
  <c r="G215" i="2"/>
  <c r="K215" i="2"/>
  <c r="O215" i="2"/>
  <c r="I216" i="2"/>
  <c r="G216" i="2"/>
  <c r="K216" i="2"/>
  <c r="O216" i="2"/>
  <c r="I217" i="2"/>
  <c r="G217" i="2"/>
  <c r="K217" i="2"/>
  <c r="O217" i="2"/>
  <c r="I218" i="2"/>
  <c r="G218" i="2"/>
  <c r="K218" i="2"/>
  <c r="O218" i="2"/>
  <c r="I219" i="2"/>
  <c r="G219" i="2"/>
  <c r="K219" i="2"/>
  <c r="O219" i="2"/>
  <c r="I220" i="2"/>
  <c r="G220" i="2"/>
  <c r="K220" i="2"/>
  <c r="O220" i="2"/>
  <c r="I221" i="2"/>
  <c r="G221" i="2"/>
  <c r="K221" i="2"/>
  <c r="O221" i="2"/>
  <c r="I222" i="2"/>
  <c r="G222" i="2"/>
  <c r="K222" i="2"/>
  <c r="O222" i="2"/>
  <c r="I223" i="2"/>
  <c r="G223" i="2"/>
  <c r="K223" i="2"/>
  <c r="O223" i="2"/>
  <c r="I224" i="2"/>
  <c r="G224" i="2"/>
  <c r="K224" i="2"/>
  <c r="O224" i="2"/>
  <c r="I225" i="2"/>
  <c r="G225" i="2"/>
  <c r="K225" i="2"/>
  <c r="O225" i="2"/>
  <c r="I226" i="2"/>
  <c r="G226" i="2"/>
  <c r="K226" i="2"/>
  <c r="O226" i="2"/>
  <c r="I227" i="2"/>
  <c r="G227" i="2"/>
  <c r="K227" i="2"/>
  <c r="O227" i="2"/>
  <c r="I228" i="2"/>
  <c r="G228" i="2"/>
  <c r="K228" i="2"/>
  <c r="O228" i="2"/>
  <c r="I229" i="2"/>
  <c r="G229" i="2"/>
  <c r="K229" i="2"/>
  <c r="O229" i="2"/>
  <c r="I230" i="2"/>
  <c r="G230" i="2"/>
  <c r="K230" i="2"/>
  <c r="O230" i="2"/>
  <c r="I231" i="2"/>
  <c r="G231" i="2"/>
  <c r="K231" i="2"/>
  <c r="O231" i="2"/>
  <c r="I232" i="2"/>
  <c r="G232" i="2"/>
  <c r="K232" i="2"/>
  <c r="O232" i="2"/>
  <c r="I233" i="2"/>
  <c r="G233" i="2"/>
  <c r="K233" i="2"/>
  <c r="O233" i="2"/>
  <c r="I234" i="2"/>
  <c r="G234" i="2"/>
  <c r="K234" i="2"/>
  <c r="O234" i="2"/>
  <c r="I235" i="2"/>
  <c r="G235" i="2"/>
  <c r="K235" i="2"/>
  <c r="O235" i="2"/>
  <c r="I236" i="2"/>
  <c r="G236" i="2"/>
  <c r="K236" i="2"/>
  <c r="O236" i="2"/>
  <c r="I237" i="2"/>
  <c r="G237" i="2"/>
  <c r="K237" i="2"/>
  <c r="O237" i="2"/>
  <c r="B23" i="2"/>
  <c r="B25" i="2"/>
  <c r="C235" i="2"/>
  <c r="D235" i="2"/>
  <c r="E235" i="2"/>
  <c r="F235" i="2"/>
  <c r="N235" i="2"/>
  <c r="R235" i="2"/>
  <c r="M235" i="2"/>
  <c r="Q235" i="2"/>
  <c r="C236" i="2"/>
  <c r="D236" i="2"/>
  <c r="E236" i="2"/>
  <c r="F236" i="2"/>
  <c r="N236" i="2"/>
  <c r="R236" i="2"/>
  <c r="M236" i="2"/>
  <c r="Q236" i="2"/>
  <c r="C237" i="2"/>
  <c r="D237" i="2"/>
  <c r="E237" i="2"/>
  <c r="F237" i="2"/>
  <c r="N237" i="2"/>
  <c r="R237" i="2"/>
  <c r="M237" i="2"/>
  <c r="Q237" i="2"/>
  <c r="B4" i="2"/>
  <c r="C1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10" i="2"/>
  <c r="C8" i="2"/>
  <c r="C7" i="2"/>
  <c r="C6" i="2"/>
  <c r="C5" i="2"/>
  <c r="C4" i="2"/>
  <c r="C22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D93" i="2"/>
  <c r="C94" i="2"/>
  <c r="C95" i="2"/>
  <c r="C96" i="2"/>
  <c r="C97" i="2"/>
  <c r="C98" i="2"/>
  <c r="C99" i="2"/>
  <c r="C100" i="2"/>
  <c r="C101" i="2"/>
  <c r="D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34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35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133" i="2"/>
  <c r="D125" i="2"/>
  <c r="D117" i="2"/>
  <c r="D109" i="2"/>
  <c r="D127" i="2"/>
  <c r="D119" i="2"/>
  <c r="D111" i="2"/>
  <c r="D103" i="2"/>
  <c r="D95" i="2"/>
  <c r="D34" i="2"/>
  <c r="D129" i="2"/>
  <c r="D121" i="2"/>
  <c r="D113" i="2"/>
  <c r="D105" i="2"/>
  <c r="D97" i="2"/>
  <c r="D131" i="2"/>
  <c r="D123" i="2"/>
  <c r="D115" i="2"/>
  <c r="D107" i="2"/>
  <c r="D99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9" i="2"/>
  <c r="N49" i="2"/>
  <c r="R49" i="2"/>
  <c r="F177" i="2"/>
  <c r="N177" i="2"/>
  <c r="R177" i="2"/>
  <c r="F187" i="2"/>
  <c r="N187" i="2"/>
  <c r="R187" i="2"/>
  <c r="F190" i="2"/>
  <c r="N190" i="2"/>
  <c r="R190" i="2"/>
  <c r="F197" i="2"/>
  <c r="N197" i="2"/>
  <c r="R197" i="2"/>
  <c r="F199" i="2"/>
  <c r="N199" i="2"/>
  <c r="R199" i="2"/>
  <c r="F189" i="2"/>
  <c r="N189" i="2"/>
  <c r="R189" i="2"/>
  <c r="F207" i="2"/>
  <c r="N207" i="2"/>
  <c r="R207" i="2"/>
  <c r="F219" i="2"/>
  <c r="N219" i="2"/>
  <c r="R219" i="2"/>
  <c r="F158" i="2"/>
  <c r="N158" i="2"/>
  <c r="R158" i="2"/>
  <c r="F175" i="2"/>
  <c r="N175" i="2"/>
  <c r="R175" i="2"/>
  <c r="F206" i="2"/>
  <c r="N206" i="2"/>
  <c r="R206" i="2"/>
  <c r="F215" i="2"/>
  <c r="N215" i="2"/>
  <c r="R215" i="2"/>
  <c r="F223" i="2"/>
  <c r="N223" i="2"/>
  <c r="R223" i="2"/>
  <c r="F233" i="2"/>
  <c r="N233" i="2"/>
  <c r="R233" i="2"/>
  <c r="F212" i="2"/>
  <c r="N212" i="2"/>
  <c r="R212" i="2"/>
  <c r="F204" i="2"/>
  <c r="N204" i="2"/>
  <c r="R204" i="2"/>
  <c r="F196" i="2"/>
  <c r="N196" i="2"/>
  <c r="R196" i="2"/>
  <c r="F160" i="2"/>
  <c r="N160" i="2"/>
  <c r="R160" i="2"/>
  <c r="F152" i="2"/>
  <c r="N152" i="2"/>
  <c r="R152" i="2"/>
  <c r="F144" i="2"/>
  <c r="N144" i="2"/>
  <c r="R144" i="2"/>
  <c r="F231" i="2"/>
  <c r="N231" i="2"/>
  <c r="R231" i="2"/>
  <c r="F232" i="2"/>
  <c r="N232" i="2"/>
  <c r="R232" i="2"/>
  <c r="F208" i="2"/>
  <c r="N208" i="2"/>
  <c r="R208" i="2"/>
  <c r="F228" i="2"/>
  <c r="N228" i="2"/>
  <c r="R228" i="2"/>
  <c r="F179" i="2"/>
  <c r="N179" i="2"/>
  <c r="R179" i="2"/>
  <c r="F167" i="2"/>
  <c r="N167" i="2"/>
  <c r="R167" i="2"/>
  <c r="F151" i="2"/>
  <c r="N151" i="2"/>
  <c r="R151" i="2"/>
  <c r="F147" i="2"/>
  <c r="N147" i="2"/>
  <c r="R147" i="2"/>
  <c r="F143" i="2"/>
  <c r="N143" i="2"/>
  <c r="R143" i="2"/>
  <c r="F210" i="2"/>
  <c r="N210" i="2"/>
  <c r="R210" i="2"/>
  <c r="F174" i="2"/>
  <c r="N174" i="2"/>
  <c r="R174" i="2"/>
  <c r="F162" i="2"/>
  <c r="N162" i="2"/>
  <c r="R162" i="2"/>
  <c r="F150" i="2"/>
  <c r="N150" i="2"/>
  <c r="R150" i="2"/>
  <c r="F230" i="2"/>
  <c r="N230" i="2"/>
  <c r="R230" i="2"/>
  <c r="F227" i="2"/>
  <c r="N227" i="2"/>
  <c r="R227" i="2"/>
  <c r="F202" i="2"/>
  <c r="N202" i="2"/>
  <c r="R202" i="2"/>
  <c r="F198" i="2"/>
  <c r="N198" i="2"/>
  <c r="R198" i="2"/>
  <c r="F182" i="2"/>
  <c r="N182" i="2"/>
  <c r="R182" i="2"/>
  <c r="F161" i="2"/>
  <c r="N161" i="2"/>
  <c r="R161" i="2"/>
  <c r="F149" i="2"/>
  <c r="N149" i="2"/>
  <c r="R149" i="2"/>
  <c r="F145" i="2"/>
  <c r="N145" i="2"/>
  <c r="R145" i="2"/>
  <c r="F141" i="2"/>
  <c r="N141" i="2"/>
  <c r="R141" i="2"/>
  <c r="F192" i="2"/>
  <c r="N192" i="2"/>
  <c r="R192" i="2"/>
  <c r="F168" i="2"/>
  <c r="N168" i="2"/>
  <c r="R168" i="2"/>
  <c r="F148" i="2"/>
  <c r="N148" i="2"/>
  <c r="R148" i="2"/>
  <c r="F171" i="2"/>
  <c r="N171" i="2"/>
  <c r="R171" i="2"/>
  <c r="F142" i="2"/>
  <c r="N142" i="2"/>
  <c r="R142" i="2"/>
  <c r="F193" i="2"/>
  <c r="N193" i="2"/>
  <c r="R193" i="2"/>
  <c r="F220" i="2"/>
  <c r="N220" i="2"/>
  <c r="R220" i="2"/>
  <c r="F211" i="2"/>
  <c r="N211" i="2"/>
  <c r="R211" i="2"/>
  <c r="F216" i="2"/>
  <c r="N216" i="2"/>
  <c r="R216" i="2"/>
  <c r="F200" i="2"/>
  <c r="N200" i="2"/>
  <c r="R200" i="2"/>
  <c r="F164" i="2"/>
  <c r="N164" i="2"/>
  <c r="R164" i="2"/>
  <c r="F140" i="2"/>
  <c r="N140" i="2"/>
  <c r="R140" i="2"/>
  <c r="F181" i="2"/>
  <c r="N181" i="2"/>
  <c r="R181" i="2"/>
  <c r="F163" i="2"/>
  <c r="N163" i="2"/>
  <c r="R163" i="2"/>
  <c r="F155" i="2"/>
  <c r="N155" i="2"/>
  <c r="R155" i="2"/>
  <c r="F229" i="2"/>
  <c r="N229" i="2"/>
  <c r="R229" i="2"/>
  <c r="F225" i="2"/>
  <c r="N225" i="2"/>
  <c r="R225" i="2"/>
  <c r="F226" i="2"/>
  <c r="N226" i="2"/>
  <c r="R226" i="2"/>
  <c r="F222" i="2"/>
  <c r="N222" i="2"/>
  <c r="R222" i="2"/>
  <c r="F218" i="2"/>
  <c r="N218" i="2"/>
  <c r="R218" i="2"/>
  <c r="F214" i="2"/>
  <c r="N214" i="2"/>
  <c r="R214" i="2"/>
  <c r="F178" i="2"/>
  <c r="N178" i="2"/>
  <c r="R178" i="2"/>
  <c r="F185" i="2"/>
  <c r="N185" i="2"/>
  <c r="R185" i="2"/>
  <c r="F173" i="2"/>
  <c r="N173" i="2"/>
  <c r="R173" i="2"/>
  <c r="F205" i="2"/>
  <c r="N205" i="2"/>
  <c r="R205" i="2"/>
  <c r="F234" i="2"/>
  <c r="N234" i="2"/>
  <c r="R234" i="2"/>
  <c r="F194" i="2"/>
  <c r="N194" i="2"/>
  <c r="R194" i="2"/>
  <c r="F166" i="2"/>
  <c r="N166" i="2"/>
  <c r="R166" i="2"/>
  <c r="F138" i="2"/>
  <c r="N138" i="2"/>
  <c r="R138" i="2"/>
  <c r="F221" i="2"/>
  <c r="N221" i="2"/>
  <c r="R221" i="2"/>
  <c r="F195" i="2"/>
  <c r="N195" i="2"/>
  <c r="R195" i="2"/>
  <c r="F165" i="2"/>
  <c r="N165" i="2"/>
  <c r="R165" i="2"/>
  <c r="F137" i="2"/>
  <c r="N137" i="2"/>
  <c r="R137" i="2"/>
  <c r="F188" i="2"/>
  <c r="N188" i="2"/>
  <c r="R188" i="2"/>
  <c r="F180" i="2"/>
  <c r="N180" i="2"/>
  <c r="R180" i="2"/>
  <c r="F172" i="2"/>
  <c r="N172" i="2"/>
  <c r="R172" i="2"/>
  <c r="F136" i="2"/>
  <c r="N136" i="2"/>
  <c r="R136" i="2"/>
  <c r="F224" i="2"/>
  <c r="N224" i="2"/>
  <c r="R224" i="2"/>
  <c r="F176" i="2"/>
  <c r="N176" i="2"/>
  <c r="R176" i="2"/>
  <c r="F156" i="2"/>
  <c r="N156" i="2"/>
  <c r="R156" i="2"/>
  <c r="F209" i="2"/>
  <c r="N209" i="2"/>
  <c r="R209" i="2"/>
  <c r="F157" i="2"/>
  <c r="N157" i="2"/>
  <c r="R157" i="2"/>
  <c r="F183" i="2"/>
  <c r="N183" i="2"/>
  <c r="R183" i="2"/>
  <c r="F159" i="2"/>
  <c r="N159" i="2"/>
  <c r="R159" i="2"/>
  <c r="F139" i="2"/>
  <c r="N139" i="2"/>
  <c r="R139" i="2"/>
  <c r="F135" i="2"/>
  <c r="N135" i="2"/>
  <c r="R135" i="2"/>
  <c r="F213" i="2"/>
  <c r="N213" i="2"/>
  <c r="R213" i="2"/>
  <c r="F170" i="2"/>
  <c r="N170" i="2"/>
  <c r="R170" i="2"/>
  <c r="F154" i="2"/>
  <c r="N154" i="2"/>
  <c r="R154" i="2"/>
  <c r="F201" i="2"/>
  <c r="N201" i="2"/>
  <c r="R201" i="2"/>
  <c r="F191" i="2"/>
  <c r="N191" i="2"/>
  <c r="R191" i="2"/>
  <c r="F186" i="2"/>
  <c r="N186" i="2"/>
  <c r="R186" i="2"/>
  <c r="F169" i="2"/>
  <c r="N169" i="2"/>
  <c r="R169" i="2"/>
  <c r="F153" i="2"/>
  <c r="N153" i="2"/>
  <c r="R153" i="2"/>
  <c r="F184" i="2"/>
  <c r="N184" i="2"/>
  <c r="R184" i="2"/>
  <c r="F146" i="2"/>
  <c r="N146" i="2"/>
  <c r="R146" i="2"/>
  <c r="F217" i="2"/>
  <c r="N217" i="2"/>
  <c r="R217" i="2"/>
  <c r="F203" i="2"/>
  <c r="N203" i="2"/>
  <c r="R203" i="2"/>
  <c r="E162" i="2"/>
  <c r="M162" i="2"/>
  <c r="Q162" i="2"/>
  <c r="E185" i="2"/>
  <c r="M185" i="2"/>
  <c r="Q185" i="2"/>
  <c r="E205" i="2"/>
  <c r="M205" i="2"/>
  <c r="Q205" i="2"/>
  <c r="E209" i="2"/>
  <c r="M209" i="2"/>
  <c r="Q209" i="2"/>
  <c r="E183" i="2"/>
  <c r="M183" i="2"/>
  <c r="Q183" i="2"/>
  <c r="E211" i="2"/>
  <c r="M211" i="2"/>
  <c r="Q211" i="2"/>
  <c r="E231" i="2"/>
  <c r="M231" i="2"/>
  <c r="Q231" i="2"/>
  <c r="E180" i="2"/>
  <c r="M180" i="2"/>
  <c r="Q180" i="2"/>
  <c r="E224" i="2"/>
  <c r="M224" i="2"/>
  <c r="Q224" i="2"/>
  <c r="E184" i="2"/>
  <c r="M184" i="2"/>
  <c r="Q184" i="2"/>
  <c r="E164" i="2"/>
  <c r="M164" i="2"/>
  <c r="Q164" i="2"/>
  <c r="E140" i="2"/>
  <c r="M140" i="2"/>
  <c r="Q140" i="2"/>
  <c r="E232" i="2"/>
  <c r="M232" i="2"/>
  <c r="Q232" i="2"/>
  <c r="E222" i="2"/>
  <c r="M222" i="2"/>
  <c r="Q222" i="2"/>
  <c r="E217" i="2"/>
  <c r="M217" i="2"/>
  <c r="Q217" i="2"/>
  <c r="E201" i="2"/>
  <c r="M201" i="2"/>
  <c r="Q201" i="2"/>
  <c r="E191" i="2"/>
  <c r="M191" i="2"/>
  <c r="Q191" i="2"/>
  <c r="E175" i="2"/>
  <c r="M175" i="2"/>
  <c r="Q175" i="2"/>
  <c r="E163" i="2"/>
  <c r="M163" i="2"/>
  <c r="Q163" i="2"/>
  <c r="E206" i="2"/>
  <c r="M206" i="2"/>
  <c r="Q206" i="2"/>
  <c r="E187" i="2"/>
  <c r="M187" i="2"/>
  <c r="Q187" i="2"/>
  <c r="E194" i="2"/>
  <c r="M194" i="2"/>
  <c r="Q194" i="2"/>
  <c r="E173" i="2"/>
  <c r="M173" i="2"/>
  <c r="Q173" i="2"/>
  <c r="E157" i="2"/>
  <c r="M157" i="2"/>
  <c r="Q157" i="2"/>
  <c r="E170" i="2"/>
  <c r="M170" i="2"/>
  <c r="Q170" i="2"/>
  <c r="E226" i="2"/>
  <c r="M226" i="2"/>
  <c r="Q226" i="2"/>
  <c r="E221" i="2"/>
  <c r="M221" i="2"/>
  <c r="Q221" i="2"/>
  <c r="E189" i="2"/>
  <c r="M189" i="2"/>
  <c r="Q189" i="2"/>
  <c r="E143" i="2"/>
  <c r="M143" i="2"/>
  <c r="Q143" i="2"/>
  <c r="E219" i="2"/>
  <c r="M219" i="2"/>
  <c r="Q219" i="2"/>
  <c r="E207" i="2"/>
  <c r="M207" i="2"/>
  <c r="Q207" i="2"/>
  <c r="E225" i="2"/>
  <c r="M225" i="2"/>
  <c r="Q225" i="2"/>
  <c r="E213" i="2"/>
  <c r="M213" i="2"/>
  <c r="Q213" i="2"/>
  <c r="E145" i="2"/>
  <c r="M145" i="2"/>
  <c r="Q145" i="2"/>
  <c r="E193" i="2"/>
  <c r="M193" i="2"/>
  <c r="Q193" i="2"/>
  <c r="E188" i="2"/>
  <c r="M188" i="2"/>
  <c r="Q188" i="2"/>
  <c r="E172" i="2"/>
  <c r="M172" i="2"/>
  <c r="Q172" i="2"/>
  <c r="E136" i="2"/>
  <c r="M136" i="2"/>
  <c r="Q136" i="2"/>
  <c r="E227" i="2"/>
  <c r="M227" i="2"/>
  <c r="Q227" i="2"/>
  <c r="E195" i="2"/>
  <c r="M195" i="2"/>
  <c r="Q195" i="2"/>
  <c r="E176" i="2"/>
  <c r="M176" i="2"/>
  <c r="Q176" i="2"/>
  <c r="E156" i="2"/>
  <c r="M156" i="2"/>
  <c r="Q156" i="2"/>
  <c r="E218" i="2"/>
  <c r="M218" i="2"/>
  <c r="Q218" i="2"/>
  <c r="E202" i="2"/>
  <c r="M202" i="2"/>
  <c r="Q202" i="2"/>
  <c r="E161" i="2"/>
  <c r="M161" i="2"/>
  <c r="Q161" i="2"/>
  <c r="E139" i="2"/>
  <c r="M139" i="2"/>
  <c r="Q139" i="2"/>
  <c r="E135" i="2"/>
  <c r="M135" i="2"/>
  <c r="Q135" i="2"/>
  <c r="E233" i="2"/>
  <c r="M233" i="2"/>
  <c r="Q233" i="2"/>
  <c r="E197" i="2"/>
  <c r="M197" i="2"/>
  <c r="Q197" i="2"/>
  <c r="E167" i="2"/>
  <c r="M167" i="2"/>
  <c r="Q167" i="2"/>
  <c r="E190" i="2"/>
  <c r="M190" i="2"/>
  <c r="Q190" i="2"/>
  <c r="E158" i="2"/>
  <c r="M158" i="2"/>
  <c r="Q158" i="2"/>
  <c r="E154" i="2"/>
  <c r="M154" i="2"/>
  <c r="Q154" i="2"/>
  <c r="E234" i="2"/>
  <c r="M234" i="2"/>
  <c r="Q234" i="2"/>
  <c r="E210" i="2"/>
  <c r="M210" i="2"/>
  <c r="Q210" i="2"/>
  <c r="E159" i="2"/>
  <c r="M159" i="2"/>
  <c r="Q159" i="2"/>
  <c r="E153" i="2"/>
  <c r="M153" i="2"/>
  <c r="Q153" i="2"/>
  <c r="E160" i="2"/>
  <c r="M160" i="2"/>
  <c r="Q160" i="2"/>
  <c r="E208" i="2"/>
  <c r="M208" i="2"/>
  <c r="Q208" i="2"/>
  <c r="E147" i="2"/>
  <c r="M147" i="2"/>
  <c r="Q147" i="2"/>
  <c r="E223" i="2"/>
  <c r="M223" i="2"/>
  <c r="Q223" i="2"/>
  <c r="E150" i="2"/>
  <c r="M150" i="2"/>
  <c r="Q150" i="2"/>
  <c r="E149" i="2"/>
  <c r="M149" i="2"/>
  <c r="Q149" i="2"/>
  <c r="E212" i="2"/>
  <c r="M212" i="2"/>
  <c r="Q212" i="2"/>
  <c r="E204" i="2"/>
  <c r="M204" i="2"/>
  <c r="Q204" i="2"/>
  <c r="E216" i="2"/>
  <c r="M216" i="2"/>
  <c r="Q216" i="2"/>
  <c r="E200" i="2"/>
  <c r="M200" i="2"/>
  <c r="Q200" i="2"/>
  <c r="E192" i="2"/>
  <c r="M192" i="2"/>
  <c r="Q192" i="2"/>
  <c r="E168" i="2"/>
  <c r="M168" i="2"/>
  <c r="Q168" i="2"/>
  <c r="E148" i="2"/>
  <c r="M148" i="2"/>
  <c r="Q148" i="2"/>
  <c r="E230" i="2"/>
  <c r="M230" i="2"/>
  <c r="Q230" i="2"/>
  <c r="E214" i="2"/>
  <c r="M214" i="2"/>
  <c r="Q214" i="2"/>
  <c r="E198" i="2"/>
  <c r="M198" i="2"/>
  <c r="Q198" i="2"/>
  <c r="E171" i="2"/>
  <c r="M171" i="2"/>
  <c r="Q171" i="2"/>
  <c r="E199" i="2"/>
  <c r="M199" i="2"/>
  <c r="Q199" i="2"/>
  <c r="E178" i="2"/>
  <c r="M178" i="2"/>
  <c r="Q178" i="2"/>
  <c r="E166" i="2"/>
  <c r="M166" i="2"/>
  <c r="Q166" i="2"/>
  <c r="E146" i="2"/>
  <c r="M146" i="2"/>
  <c r="Q146" i="2"/>
  <c r="E142" i="2"/>
  <c r="M142" i="2"/>
  <c r="Q142" i="2"/>
  <c r="E138" i="2"/>
  <c r="M138" i="2"/>
  <c r="Q138" i="2"/>
  <c r="E229" i="2"/>
  <c r="M229" i="2"/>
  <c r="Q229" i="2"/>
  <c r="E155" i="2"/>
  <c r="M155" i="2"/>
  <c r="Q155" i="2"/>
  <c r="E181" i="2"/>
  <c r="M181" i="2"/>
  <c r="Q181" i="2"/>
  <c r="E177" i="2"/>
  <c r="M177" i="2"/>
  <c r="Q177" i="2"/>
  <c r="E165" i="2"/>
  <c r="M165" i="2"/>
  <c r="Q165" i="2"/>
  <c r="E137" i="2"/>
  <c r="M137" i="2"/>
  <c r="Q137" i="2"/>
  <c r="E182" i="2"/>
  <c r="M182" i="2"/>
  <c r="Q182" i="2"/>
  <c r="E228" i="2"/>
  <c r="M228" i="2"/>
  <c r="Q228" i="2"/>
  <c r="E220" i="2"/>
  <c r="M220" i="2"/>
  <c r="Q220" i="2"/>
  <c r="E196" i="2"/>
  <c r="M196" i="2"/>
  <c r="Q196" i="2"/>
  <c r="E152" i="2"/>
  <c r="M152" i="2"/>
  <c r="Q152" i="2"/>
  <c r="E144" i="2"/>
  <c r="M144" i="2"/>
  <c r="Q144" i="2"/>
  <c r="E203" i="2"/>
  <c r="M203" i="2"/>
  <c r="Q203" i="2"/>
  <c r="E169" i="2"/>
  <c r="M169" i="2"/>
  <c r="Q169" i="2"/>
  <c r="E179" i="2"/>
  <c r="M179" i="2"/>
  <c r="Q179" i="2"/>
  <c r="E151" i="2"/>
  <c r="M151" i="2"/>
  <c r="Q151" i="2"/>
  <c r="E215" i="2"/>
  <c r="M215" i="2"/>
  <c r="Q215" i="2"/>
  <c r="E174" i="2"/>
  <c r="M174" i="2"/>
  <c r="Q174" i="2"/>
  <c r="E141" i="2"/>
  <c r="M141" i="2"/>
  <c r="Q141" i="2"/>
  <c r="E186" i="2"/>
  <c r="M186" i="2"/>
  <c r="Q186" i="2"/>
  <c r="C12" i="2"/>
  <c r="F35" i="2"/>
  <c r="N35" i="2"/>
  <c r="R35" i="2"/>
  <c r="F99" i="2"/>
  <c r="N99" i="2"/>
  <c r="R99" i="2"/>
  <c r="F67" i="2"/>
  <c r="N67" i="2"/>
  <c r="R67" i="2"/>
  <c r="F131" i="2"/>
  <c r="N131" i="2"/>
  <c r="R131" i="2"/>
  <c r="F43" i="2"/>
  <c r="N43" i="2"/>
  <c r="R43" i="2"/>
  <c r="F75" i="2"/>
  <c r="N75" i="2"/>
  <c r="R75" i="2"/>
  <c r="F107" i="2"/>
  <c r="N107" i="2"/>
  <c r="R107" i="2"/>
  <c r="F61" i="2"/>
  <c r="N61" i="2"/>
  <c r="R61" i="2"/>
  <c r="F44" i="2"/>
  <c r="N44" i="2"/>
  <c r="R44" i="2"/>
  <c r="F76" i="2"/>
  <c r="N76" i="2"/>
  <c r="R76" i="2"/>
  <c r="F108" i="2"/>
  <c r="N108" i="2"/>
  <c r="R108" i="2"/>
  <c r="F51" i="2"/>
  <c r="N51" i="2"/>
  <c r="R51" i="2"/>
  <c r="F83" i="2"/>
  <c r="N83" i="2"/>
  <c r="R83" i="2"/>
  <c r="F115" i="2"/>
  <c r="N115" i="2"/>
  <c r="R115" i="2"/>
  <c r="F93" i="2"/>
  <c r="N93" i="2"/>
  <c r="R93" i="2"/>
  <c r="F57" i="2"/>
  <c r="N57" i="2"/>
  <c r="R57" i="2"/>
  <c r="F59" i="2"/>
  <c r="N59" i="2"/>
  <c r="R59" i="2"/>
  <c r="F91" i="2"/>
  <c r="N91" i="2"/>
  <c r="R91" i="2"/>
  <c r="F123" i="2"/>
  <c r="N123" i="2"/>
  <c r="R123" i="2"/>
  <c r="F125" i="2"/>
  <c r="N125" i="2"/>
  <c r="R125" i="2"/>
  <c r="F105" i="2"/>
  <c r="N105" i="2"/>
  <c r="R105" i="2"/>
  <c r="F60" i="2"/>
  <c r="N60" i="2"/>
  <c r="R60" i="2"/>
  <c r="F92" i="2"/>
  <c r="N92" i="2"/>
  <c r="R92" i="2"/>
  <c r="F124" i="2"/>
  <c r="N124" i="2"/>
  <c r="R124" i="2"/>
  <c r="F114" i="2"/>
  <c r="N114" i="2"/>
  <c r="R114" i="2"/>
  <c r="F130" i="2"/>
  <c r="N130" i="2"/>
  <c r="R130" i="2"/>
  <c r="F38" i="2"/>
  <c r="N38" i="2"/>
  <c r="R38" i="2"/>
  <c r="F46" i="2"/>
  <c r="N46" i="2"/>
  <c r="R46" i="2"/>
  <c r="F54" i="2"/>
  <c r="N54" i="2"/>
  <c r="R54" i="2"/>
  <c r="F62" i="2"/>
  <c r="N62" i="2"/>
  <c r="R62" i="2"/>
  <c r="F70" i="2"/>
  <c r="N70" i="2"/>
  <c r="R70" i="2"/>
  <c r="F78" i="2"/>
  <c r="N78" i="2"/>
  <c r="R78" i="2"/>
  <c r="F86" i="2"/>
  <c r="N86" i="2"/>
  <c r="R86" i="2"/>
  <c r="F94" i="2"/>
  <c r="N94" i="2"/>
  <c r="R94" i="2"/>
  <c r="F102" i="2"/>
  <c r="N102" i="2"/>
  <c r="R102" i="2"/>
  <c r="F110" i="2"/>
  <c r="N110" i="2"/>
  <c r="R110" i="2"/>
  <c r="F118" i="2"/>
  <c r="N118" i="2"/>
  <c r="R118" i="2"/>
  <c r="F126" i="2"/>
  <c r="N126" i="2"/>
  <c r="R126" i="2"/>
  <c r="F134" i="2"/>
  <c r="N134" i="2"/>
  <c r="R134" i="2"/>
  <c r="F42" i="2"/>
  <c r="N42" i="2"/>
  <c r="R42" i="2"/>
  <c r="F50" i="2"/>
  <c r="N50" i="2"/>
  <c r="R50" i="2"/>
  <c r="F58" i="2"/>
  <c r="N58" i="2"/>
  <c r="R58" i="2"/>
  <c r="F66" i="2"/>
  <c r="N66" i="2"/>
  <c r="R66" i="2"/>
  <c r="F74" i="2"/>
  <c r="N74" i="2"/>
  <c r="R74" i="2"/>
  <c r="F82" i="2"/>
  <c r="N82" i="2"/>
  <c r="R82" i="2"/>
  <c r="F90" i="2"/>
  <c r="N90" i="2"/>
  <c r="R90" i="2"/>
  <c r="F98" i="2"/>
  <c r="N98" i="2"/>
  <c r="R98" i="2"/>
  <c r="F106" i="2"/>
  <c r="N106" i="2"/>
  <c r="R106" i="2"/>
  <c r="F122" i="2"/>
  <c r="N122" i="2"/>
  <c r="R122" i="2"/>
  <c r="F47" i="2"/>
  <c r="N47" i="2"/>
  <c r="R47" i="2"/>
  <c r="F63" i="2"/>
  <c r="N63" i="2"/>
  <c r="R63" i="2"/>
  <c r="F79" i="2"/>
  <c r="N79" i="2"/>
  <c r="R79" i="2"/>
  <c r="F95" i="2"/>
  <c r="N95" i="2"/>
  <c r="R95" i="2"/>
  <c r="F111" i="2"/>
  <c r="N111" i="2"/>
  <c r="R111" i="2"/>
  <c r="F127" i="2"/>
  <c r="N127" i="2"/>
  <c r="R127" i="2"/>
  <c r="F37" i="2"/>
  <c r="N37" i="2"/>
  <c r="R37" i="2"/>
  <c r="F69" i="2"/>
  <c r="N69" i="2"/>
  <c r="R69" i="2"/>
  <c r="F101" i="2"/>
  <c r="N101" i="2"/>
  <c r="R101" i="2"/>
  <c r="F133" i="2"/>
  <c r="N133" i="2"/>
  <c r="R133" i="2"/>
  <c r="F73" i="2"/>
  <c r="N73" i="2"/>
  <c r="R73" i="2"/>
  <c r="F129" i="2"/>
  <c r="N129" i="2"/>
  <c r="R129" i="2"/>
  <c r="F40" i="2"/>
  <c r="N40" i="2"/>
  <c r="R40" i="2"/>
  <c r="F56" i="2"/>
  <c r="N56" i="2"/>
  <c r="R56" i="2"/>
  <c r="F72" i="2"/>
  <c r="N72" i="2"/>
  <c r="R72" i="2"/>
  <c r="F88" i="2"/>
  <c r="N88" i="2"/>
  <c r="R88" i="2"/>
  <c r="F104" i="2"/>
  <c r="N104" i="2"/>
  <c r="R104" i="2"/>
  <c r="F120" i="2"/>
  <c r="N120" i="2"/>
  <c r="R120" i="2"/>
  <c r="F34" i="2"/>
  <c r="N34" i="2"/>
  <c r="R34" i="2"/>
  <c r="F65" i="2"/>
  <c r="N65" i="2"/>
  <c r="R65" i="2"/>
  <c r="F97" i="2"/>
  <c r="N97" i="2"/>
  <c r="R97" i="2"/>
  <c r="F45" i="2"/>
  <c r="N45" i="2"/>
  <c r="R45" i="2"/>
  <c r="F77" i="2"/>
  <c r="N77" i="2"/>
  <c r="R77" i="2"/>
  <c r="F109" i="2"/>
  <c r="N109" i="2"/>
  <c r="R109" i="2"/>
  <c r="F81" i="2"/>
  <c r="N81" i="2"/>
  <c r="R81" i="2"/>
  <c r="F36" i="2"/>
  <c r="N36" i="2"/>
  <c r="R36" i="2"/>
  <c r="F52" i="2"/>
  <c r="N52" i="2"/>
  <c r="R52" i="2"/>
  <c r="F68" i="2"/>
  <c r="N68" i="2"/>
  <c r="R68" i="2"/>
  <c r="F84" i="2"/>
  <c r="N84" i="2"/>
  <c r="R84" i="2"/>
  <c r="F100" i="2"/>
  <c r="N100" i="2"/>
  <c r="R100" i="2"/>
  <c r="F116" i="2"/>
  <c r="N116" i="2"/>
  <c r="R116" i="2"/>
  <c r="F132" i="2"/>
  <c r="N132" i="2"/>
  <c r="R132" i="2"/>
  <c r="F113" i="2"/>
  <c r="N113" i="2"/>
  <c r="R113" i="2"/>
  <c r="F39" i="2"/>
  <c r="N39" i="2"/>
  <c r="R39" i="2"/>
  <c r="F55" i="2"/>
  <c r="N55" i="2"/>
  <c r="R55" i="2"/>
  <c r="F71" i="2"/>
  <c r="N71" i="2"/>
  <c r="R71" i="2"/>
  <c r="F87" i="2"/>
  <c r="N87" i="2"/>
  <c r="R87" i="2"/>
  <c r="F103" i="2"/>
  <c r="N103" i="2"/>
  <c r="R103" i="2"/>
  <c r="F119" i="2"/>
  <c r="N119" i="2"/>
  <c r="R119" i="2"/>
  <c r="F53" i="2"/>
  <c r="N53" i="2"/>
  <c r="R53" i="2"/>
  <c r="F85" i="2"/>
  <c r="N85" i="2"/>
  <c r="R85" i="2"/>
  <c r="F117" i="2"/>
  <c r="N117" i="2"/>
  <c r="R117" i="2"/>
  <c r="F41" i="2"/>
  <c r="N41" i="2"/>
  <c r="R41" i="2"/>
  <c r="F89" i="2"/>
  <c r="N89" i="2"/>
  <c r="R89" i="2"/>
  <c r="F48" i="2"/>
  <c r="N48" i="2"/>
  <c r="R48" i="2"/>
  <c r="F64" i="2"/>
  <c r="N64" i="2"/>
  <c r="R64" i="2"/>
  <c r="F80" i="2"/>
  <c r="N80" i="2"/>
  <c r="R80" i="2"/>
  <c r="F96" i="2"/>
  <c r="N96" i="2"/>
  <c r="R96" i="2"/>
  <c r="F112" i="2"/>
  <c r="N112" i="2"/>
  <c r="R112" i="2"/>
  <c r="F128" i="2"/>
  <c r="N128" i="2"/>
  <c r="R128" i="2"/>
  <c r="F121" i="2"/>
  <c r="N121" i="2"/>
  <c r="R121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131" i="2"/>
  <c r="M131" i="2"/>
  <c r="Q131" i="2"/>
  <c r="E34" i="2"/>
  <c r="M34" i="2"/>
  <c r="Q34" i="2"/>
  <c r="E134" i="2"/>
  <c r="M134" i="2"/>
  <c r="Q134" i="2"/>
  <c r="E36" i="2"/>
  <c r="M36" i="2"/>
  <c r="Q36" i="2"/>
  <c r="E40" i="2"/>
  <c r="M40" i="2"/>
  <c r="Q40" i="2"/>
  <c r="E44" i="2"/>
  <c r="M44" i="2"/>
  <c r="Q44" i="2"/>
  <c r="E48" i="2"/>
  <c r="M48" i="2"/>
  <c r="Q48" i="2"/>
  <c r="E52" i="2"/>
  <c r="M52" i="2"/>
  <c r="Q52" i="2"/>
  <c r="E56" i="2"/>
  <c r="M56" i="2"/>
  <c r="Q56" i="2"/>
  <c r="E60" i="2"/>
  <c r="M60" i="2"/>
  <c r="Q60" i="2"/>
  <c r="E64" i="2"/>
  <c r="M64" i="2"/>
  <c r="Q64" i="2"/>
  <c r="E68" i="2"/>
  <c r="M68" i="2"/>
  <c r="Q68" i="2"/>
  <c r="E72" i="2"/>
  <c r="M72" i="2"/>
  <c r="Q72" i="2"/>
  <c r="E76" i="2"/>
  <c r="M76" i="2"/>
  <c r="Q76" i="2"/>
  <c r="E80" i="2"/>
  <c r="M80" i="2"/>
  <c r="Q80" i="2"/>
  <c r="E84" i="2"/>
  <c r="M84" i="2"/>
  <c r="Q84" i="2"/>
  <c r="E88" i="2"/>
  <c r="M88" i="2"/>
  <c r="Q88" i="2"/>
  <c r="E92" i="2"/>
  <c r="M92" i="2"/>
  <c r="Q92" i="2"/>
  <c r="E96" i="2"/>
  <c r="M96" i="2"/>
  <c r="Q96" i="2"/>
  <c r="E100" i="2"/>
  <c r="M100" i="2"/>
  <c r="Q100" i="2"/>
  <c r="E104" i="2"/>
  <c r="M104" i="2"/>
  <c r="Q104" i="2"/>
  <c r="E108" i="2"/>
  <c r="M108" i="2"/>
  <c r="Q108" i="2"/>
  <c r="E112" i="2"/>
  <c r="M112" i="2"/>
  <c r="Q112" i="2"/>
  <c r="E116" i="2"/>
  <c r="M116" i="2"/>
  <c r="Q116" i="2"/>
  <c r="E120" i="2"/>
  <c r="M120" i="2"/>
  <c r="Q120" i="2"/>
  <c r="E124" i="2"/>
  <c r="M124" i="2"/>
  <c r="Q124" i="2"/>
  <c r="E128" i="2"/>
  <c r="M128" i="2"/>
  <c r="Q128" i="2"/>
  <c r="E132" i="2"/>
  <c r="M132" i="2"/>
  <c r="Q132" i="2"/>
  <c r="E42" i="2"/>
  <c r="M42" i="2"/>
  <c r="Q42" i="2"/>
  <c r="E50" i="2"/>
  <c r="M50" i="2"/>
  <c r="Q50" i="2"/>
  <c r="E54" i="2"/>
  <c r="M54" i="2"/>
  <c r="Q54" i="2"/>
  <c r="E62" i="2"/>
  <c r="M62" i="2"/>
  <c r="Q62" i="2"/>
  <c r="E70" i="2"/>
  <c r="M70" i="2"/>
  <c r="Q70" i="2"/>
  <c r="E82" i="2"/>
  <c r="M82" i="2"/>
  <c r="Q82" i="2"/>
  <c r="E90" i="2"/>
  <c r="M90" i="2"/>
  <c r="Q90" i="2"/>
  <c r="E98" i="2"/>
  <c r="M98" i="2"/>
  <c r="Q98" i="2"/>
  <c r="E106" i="2"/>
  <c r="M106" i="2"/>
  <c r="Q106" i="2"/>
  <c r="E114" i="2"/>
  <c r="M114" i="2"/>
  <c r="Q114" i="2"/>
  <c r="E118" i="2"/>
  <c r="M118" i="2"/>
  <c r="Q118" i="2"/>
  <c r="E126" i="2"/>
  <c r="M126" i="2"/>
  <c r="Q126" i="2"/>
  <c r="E37" i="2"/>
  <c r="M37" i="2"/>
  <c r="Q37" i="2"/>
  <c r="E41" i="2"/>
  <c r="M41" i="2"/>
  <c r="Q41" i="2"/>
  <c r="E45" i="2"/>
  <c r="M45" i="2"/>
  <c r="Q45" i="2"/>
  <c r="E49" i="2"/>
  <c r="M49" i="2"/>
  <c r="Q49" i="2"/>
  <c r="E53" i="2"/>
  <c r="M53" i="2"/>
  <c r="Q53" i="2"/>
  <c r="E57" i="2"/>
  <c r="M57" i="2"/>
  <c r="Q57" i="2"/>
  <c r="E61" i="2"/>
  <c r="M61" i="2"/>
  <c r="Q61" i="2"/>
  <c r="E65" i="2"/>
  <c r="M65" i="2"/>
  <c r="Q65" i="2"/>
  <c r="E69" i="2"/>
  <c r="M69" i="2"/>
  <c r="Q69" i="2"/>
  <c r="E73" i="2"/>
  <c r="M73" i="2"/>
  <c r="Q73" i="2"/>
  <c r="E77" i="2"/>
  <c r="M77" i="2"/>
  <c r="Q77" i="2"/>
  <c r="E81" i="2"/>
  <c r="M81" i="2"/>
  <c r="Q81" i="2"/>
  <c r="E85" i="2"/>
  <c r="M85" i="2"/>
  <c r="Q85" i="2"/>
  <c r="E89" i="2"/>
  <c r="M89" i="2"/>
  <c r="Q89" i="2"/>
  <c r="E93" i="2"/>
  <c r="M93" i="2"/>
  <c r="Q93" i="2"/>
  <c r="E97" i="2"/>
  <c r="M97" i="2"/>
  <c r="Q97" i="2"/>
  <c r="E101" i="2"/>
  <c r="M101" i="2"/>
  <c r="Q101" i="2"/>
  <c r="E105" i="2"/>
  <c r="M105" i="2"/>
  <c r="Q105" i="2"/>
  <c r="E109" i="2"/>
  <c r="M109" i="2"/>
  <c r="Q109" i="2"/>
  <c r="E113" i="2"/>
  <c r="M113" i="2"/>
  <c r="Q113" i="2"/>
  <c r="E117" i="2"/>
  <c r="M117" i="2"/>
  <c r="Q117" i="2"/>
  <c r="E121" i="2"/>
  <c r="M121" i="2"/>
  <c r="Q121" i="2"/>
  <c r="E125" i="2"/>
  <c r="M125" i="2"/>
  <c r="Q125" i="2"/>
  <c r="E129" i="2"/>
  <c r="M129" i="2"/>
  <c r="Q129" i="2"/>
  <c r="E133" i="2"/>
  <c r="M133" i="2"/>
  <c r="Q133" i="2"/>
  <c r="E38" i="2"/>
  <c r="M38" i="2"/>
  <c r="Q38" i="2"/>
  <c r="E46" i="2"/>
  <c r="M46" i="2"/>
  <c r="Q46" i="2"/>
  <c r="E58" i="2"/>
  <c r="M58" i="2"/>
  <c r="Q58" i="2"/>
  <c r="E66" i="2"/>
  <c r="M66" i="2"/>
  <c r="Q66" i="2"/>
  <c r="E74" i="2"/>
  <c r="M74" i="2"/>
  <c r="Q74" i="2"/>
  <c r="E78" i="2"/>
  <c r="M78" i="2"/>
  <c r="Q78" i="2"/>
  <c r="E86" i="2"/>
  <c r="M86" i="2"/>
  <c r="Q86" i="2"/>
  <c r="E94" i="2"/>
  <c r="M94" i="2"/>
  <c r="Q94" i="2"/>
  <c r="E102" i="2"/>
  <c r="M102" i="2"/>
  <c r="Q102" i="2"/>
  <c r="E110" i="2"/>
  <c r="M110" i="2"/>
  <c r="Q110" i="2"/>
  <c r="E122" i="2"/>
  <c r="M122" i="2"/>
  <c r="Q122" i="2"/>
  <c r="E130" i="2"/>
  <c r="M130" i="2"/>
  <c r="Q130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<sst xmlns="http://schemas.openxmlformats.org/spreadsheetml/2006/main" count="663" uniqueCount="264">
  <si>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</si>
  <si>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</si>
  <si>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</si>
  <si>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</si>
  <si>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</si>
  <si>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</si>
  <si>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</si>
  <si>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</si>
  <si>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</si>
  <si>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</si>
  <si>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</si>
  <si>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</si>
  <si>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</si>
  <si>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</si>
  <si>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</si>
  <si>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</si>
  <si>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</si>
  <si>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</si>
  <si>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</si>
  <si>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</si>
  <si>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</si>
  <si>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</si>
  <si>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</si>
  <si>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</si>
  <si>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</si>
  <si>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</si>
  <si>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</si>
  <si>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</si>
  <si>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</si>
  <si>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</si>
  <si>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</si>
  <si>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</si>
  <si>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</si>
  <si>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</si>
  <si>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</si>
  <si>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</si>
  <si>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</si>
  <si>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</si>
  <si>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</si>
  <si>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</si>
  <si>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</si>
  <si>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</si>
  <si>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</si>
  <si>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</si>
  <si>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</si>
  <si>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</si>
  <si>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</si>
  <si>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</si>
  <si>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</si>
  <si>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</si>
  <si>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</si>
  <si>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</si>
  <si>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</si>
  <si>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</si>
  <si>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</si>
  <si>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</si>
  <si>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</si>
  <si>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</si>
  <si>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</si>
  <si>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</si>
  <si>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</si>
  <si>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</si>
  <si>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</si>
  <si>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</si>
  <si>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</si>
  <si>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</si>
  <si>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</si>
  <si>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</si>
  <si>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</si>
  <si>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</si>
  <si>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</si>
  <si>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</si>
  <si>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</si>
  <si>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</si>
  <si>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</si>
  <si>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</si>
  <si>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</si>
  <si>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</si>
  <si>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</si>
  <si>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</si>
  <si>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</si>
  <si>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</si>
  <si>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</si>
  <si>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</si>
  <si>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</si>
  <si>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</si>
  <si>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</si>
  <si>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</si>
  <si>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</si>
  <si>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</si>
  <si>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</si>
  <si>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</si>
  <si>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</si>
  <si>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</si>
  <si>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</si>
  <si>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</si>
  <si>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</si>
  <si>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</si>
  <si>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</si>
  <si>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</si>
  <si>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</si>
  <si>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</si>
  <si>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</si>
  <si>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</si>
  <si>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</si>
  <si>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</si>
  <si>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</si>
  <si>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</si>
  <si>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</si>
  <si>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</si>
  <si>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</si>
  <si>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</si>
  <si>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</si>
  <si>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</si>
  <si>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</si>
  <si>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</si>
  <si>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</si>
  <si>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</si>
  <si>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</si>
  <si>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</si>
  <si>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</si>
  <si>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</si>
  <si>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</si>
  <si>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</si>
  <si>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</si>
  <si>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</si>
  <si>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</si>
  <si>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</si>
  <si>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</si>
  <si>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</si>
  <si>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</si>
  <si>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</si>
  <si>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</si>
  <si>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</si>
  <si>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</si>
  <si>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</si>
  <si>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</si>
  <si>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</si>
  <si>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</si>
  <si>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</si>
  <si>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</si>
  <si>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</si>
  <si>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</si>
  <si>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</si>
  <si>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</si>
  <si>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</si>
  <si>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</si>
  <si>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</si>
  <si>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</si>
  <si>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</si>
  <si>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</si>
  <si>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</si>
  <si>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</si>
  <si>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</si>
  <si>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</si>
  <si>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</si>
  <si>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</si>
  <si>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</si>
  <si>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</si>
  <si>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</si>
  <si>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</si>
  <si>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</si>
  <si>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</si>
  <si>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</si>
  <si>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</si>
  <si>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</si>
  <si>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</si>
  <si>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</si>
  <si>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</si>
  <si>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</si>
  <si>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</si>
  <si>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</si>
  <si>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</si>
  <si>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</si>
  <si>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</si>
  <si>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</si>
  <si>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</si>
  <si>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</si>
  <si>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</si>
  <si>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</si>
  <si>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</si>
  <si>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</si>
  <si>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</si>
  <si>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</si>
  <si>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</si>
  <si>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</si>
  <si>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</si>
  <si>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</si>
  <si>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</si>
  <si>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</si>
  <si>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</si>
  <si>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</si>
  <si>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</si>
  <si>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</si>
  <si>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</si>
  <si>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</si>
  <si>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</si>
  <si>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</si>
  <si>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</si>
  <si>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</si>
  <si>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</si>
  <si>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</si>
  <si>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</si>
  <si>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</si>
  <si>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</si>
  <si>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</si>
  <si>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</si>
  <si>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</si>
  <si>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</si>
  <si>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</si>
  <si>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</si>
  <si>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</si>
  <si>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</si>
  <si>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</si>
  <si>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</si>
  <si>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</si>
  <si>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</si>
  <si>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</si>
  <si>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</si>
  <si>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</si>
  <si>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</si>
  <si>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</si>
  <si>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</si>
  <si>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</si>
  <si>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</si>
  <si>
    <t>Massa Jenis Dihitung</t>
  </si>
  <si>
    <t>Massa Jenis Diabaikan</t>
  </si>
  <si>
    <t>Aplikasi</t>
  </si>
  <si>
    <t>Manual</t>
  </si>
  <si>
    <t>% Selisih</t>
  </si>
  <si>
    <t>%Selisih</t>
  </si>
  <si>
    <t>Gaya geser di tiap titik nodal V(i) :</t>
  </si>
  <si>
    <t>Momen Lentur di tiap titik nodal M(i) :</t>
  </si>
  <si>
    <r>
      <t xml:space="preserve">Tegangan Normal Momen Lentur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</t>
    </r>
    <r>
      <rPr>
        <b/>
        <sz val="12"/>
        <color rgb="FF000000"/>
        <rFont val="Calibri"/>
      </rPr>
      <t>(i) :</t>
    </r>
  </si>
  <si>
    <t>Selisih</t>
  </si>
  <si>
    <r>
      <t xml:space="preserve">Tegangan Geser di tiap titik nodal </t>
    </r>
    <r>
      <rPr>
        <b/>
        <sz val="12"/>
        <color rgb="FF000000"/>
        <rFont val="Calibri"/>
      </rPr>
      <t>τ(i):</t>
    </r>
  </si>
  <si>
    <r>
      <t xml:space="preserve">Tegangan Principal Maksimum Tarik Posisi Ujung Penampang Batang (c=y)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(c=y)</t>
    </r>
    <r>
      <rPr>
        <b/>
        <sz val="12"/>
        <color rgb="FF000000"/>
        <rFont val="Calibri"/>
      </rPr>
      <t>(i):</t>
    </r>
  </si>
  <si>
    <r>
      <t xml:space="preserve">Tegangan Principal Maksimum Tarik Posisi Tengah Penampang Batang (c=0) di tiap titik nodal </t>
    </r>
    <r>
      <rPr>
        <b/>
        <sz val="12"/>
        <color rgb="FF000000"/>
        <rFont val="Calibri"/>
      </rPr>
      <t>σ</t>
    </r>
    <r>
      <rPr>
        <b/>
        <vertAlign val="subscript"/>
        <sz val="12"/>
        <color rgb="FF000000"/>
        <rFont val="Calibri"/>
      </rPr>
      <t>max (c=0)</t>
    </r>
    <r>
      <rPr>
        <b/>
        <sz val="12"/>
        <color rgb="FF000000"/>
        <rFont val="Calibri"/>
      </rPr>
      <t>(i):</t>
    </r>
  </si>
  <si>
    <t>sim2_beam_length (m)</t>
  </si>
  <si>
    <t>sim2_force_position (m)</t>
  </si>
  <si>
    <t>sim2_mass (kg)</t>
  </si>
  <si>
    <t>sim2_l_tx (m)</t>
  </si>
  <si>
    <t>sim2_l_ty (m)</t>
  </si>
  <si>
    <t>sim2_gravity (m/s2)</t>
  </si>
  <si>
    <t>sim2_division</t>
  </si>
  <si>
    <t>sim2_second_moment_x (cm4)</t>
  </si>
  <si>
    <t>sim2_yield_strength (N/mm2)</t>
  </si>
  <si>
    <t>sim2_mass_per_length (kg/m)</t>
  </si>
  <si>
    <t>sim2_depth_of_section (mm)</t>
  </si>
  <si>
    <t>sim2_width_of_section (mm)</t>
  </si>
  <si>
    <t>sim2_thickness_flange (mm)</t>
  </si>
  <si>
    <t>sim2_thickness_web (mm)</t>
  </si>
  <si>
    <t>sim2_cross_section_area (cm2)</t>
  </si>
  <si>
    <t>sim2_force (N)</t>
  </si>
  <si>
    <t>sim2_q (mm3)</t>
  </si>
  <si>
    <t>sim2_ax (N)</t>
  </si>
  <si>
    <t>sim2_force_resultant (N)</t>
  </si>
  <si>
    <t>sim2_ay (N)</t>
  </si>
  <si>
    <t>sim2_max_principal_stress (Pa)</t>
  </si>
  <si>
    <t>sim2_safety_factor</t>
  </si>
  <si>
    <t>sim2_ma (Nm)</t>
  </si>
  <si>
    <t xml:space="preserve">kesamaan </t>
  </si>
  <si>
    <t>Gaya normal di tiap titik nodal N(i) :</t>
  </si>
  <si>
    <r>
      <t xml:space="preserve">Tegangan Normal di tiap titik nodal </t>
    </r>
    <r>
      <rPr>
        <b/>
        <sz val="12"/>
        <color rgb="FF000000"/>
        <rFont val="Calibri"/>
      </rPr>
      <t>σ(i)</t>
    </r>
    <r>
      <rPr>
        <b/>
        <sz val="12"/>
        <color theme="1"/>
        <rFont val="Times New Roman"/>
      </rPr>
      <t xml:space="preserve"> 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</si>
</sst>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E+00;\_x0000_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vertAlign val="subscript"/>
      <sz val="12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1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" fontId="0" fillId="0" borderId="0" xfId="0" applyNumberFormat="1"/>
    <xf numFmtId="0" fontId="17" fillId="0" borderId="0" xfId="0" applyFont="1" applyAlignment="1">
      <alignment vertical="center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vertical="center" wrapText="1"/>
    </xf>
    <xf numFmtId="166" fontId="0" fillId="0" borderId="0" xfId="0" applyNumberFormat="1"/>
    <xf numFmtId="1" fontId="18" fillId="0" borderId="1" xfId="0" applyNumberFormat="1" applyFont="1" applyBorder="1" applyAlignment="1">
      <alignment vertical="center" wrapText="1"/>
    </xf>
    <xf numFmtId="1" fontId="0" fillId="0" borderId="1" xfId="0" applyNumberFormat="1" applyBorder="1"/>
    <xf numFmtId="0" fontId="16" fillId="0" borderId="1" xfId="0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164" fontId="20" fillId="0" borderId="1" xfId="0" applyNumberFormat="1" applyFont="1" applyBorder="1" applyAlignment="1">
      <alignment vertical="center" wrapText="1"/>
    </xf>
    <xf numFmtId="164" fontId="20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0" fontId="6" fillId="0" borderId="0" xfId="0" applyFont="1" applyFill="1"/>
    <xf numFmtId="0" fontId="1" fillId="0" borderId="0" xfId="0" applyFont="1" applyFill="1"/>
    <xf numFmtId="0" fontId="17" fillId="0" borderId="4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18" fillId="0" borderId="1" xfId="0" applyNumberFormat="1" applyFont="1" applyFill="1" applyBorder="1" applyAlignment="1">
      <alignment vertical="center" wrapText="1"/>
    </xf>
    <xf numFmtId="164" fontId="0" fillId="0" borderId="0" xfId="0" applyNumberFormat="1" applyFill="1" applyBorder="1"/>
    <xf numFmtId="1" fontId="0" fillId="0" borderId="0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1" fontId="16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vertical="center" wrapText="1"/>
    </xf>
    <xf numFmtId="1" fontId="0" fillId="0" borderId="0" xfId="0" applyNumberFormat="1" applyFill="1"/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right" vertical="center" wrapText="1"/>
    </xf>
    <xf numFmtId="164" fontId="20" fillId="0" borderId="1" xfId="0" applyNumberFormat="1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6.667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</c:v>
                </c:pt>
                <c:pt idx="161">
                  <c:v>8.0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9.0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10.0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0.0</c:v>
                </c:pt>
                <c:pt idx="1">
                  <c:v>34.212375</c:v>
                </c:pt>
                <c:pt idx="2">
                  <c:v>68.1795</c:v>
                </c:pt>
                <c:pt idx="3">
                  <c:v>101.901375</c:v>
                </c:pt>
                <c:pt idx="4">
                  <c:v>135.378</c:v>
                </c:pt>
                <c:pt idx="5">
                  <c:v>168.609375</c:v>
                </c:pt>
                <c:pt idx="6">
                  <c:v>201.5955</c:v>
                </c:pt>
                <c:pt idx="7">
                  <c:v>234.336375</c:v>
                </c:pt>
                <c:pt idx="8">
                  <c:v>266.832</c:v>
                </c:pt>
                <c:pt idx="9">
                  <c:v>299.0823750000001</c:v>
                </c:pt>
                <c:pt idx="10">
                  <c:v>331.0875</c:v>
                </c:pt>
                <c:pt idx="11">
                  <c:v>362.8473750000001</c:v>
                </c:pt>
                <c:pt idx="12">
                  <c:v>394.362</c:v>
                </c:pt>
                <c:pt idx="13">
                  <c:v>425.631375</c:v>
                </c:pt>
                <c:pt idx="14">
                  <c:v>456.6555</c:v>
                </c:pt>
                <c:pt idx="15">
                  <c:v>487.4343750000001</c:v>
                </c:pt>
                <c:pt idx="16">
                  <c:v>517.968</c:v>
                </c:pt>
                <c:pt idx="17">
                  <c:v>548.256375</c:v>
                </c:pt>
                <c:pt idx="18">
                  <c:v>578.2995</c:v>
                </c:pt>
                <c:pt idx="19">
                  <c:v>608.097375</c:v>
                </c:pt>
                <c:pt idx="20">
                  <c:v>637.6500000000001</c:v>
                </c:pt>
                <c:pt idx="21">
                  <c:v>666.9573750000001</c:v>
                </c:pt>
                <c:pt idx="22">
                  <c:v>696.0195000000001</c:v>
                </c:pt>
                <c:pt idx="23">
                  <c:v>724.8363750000001</c:v>
                </c:pt>
                <c:pt idx="24">
                  <c:v>753.4080000000001</c:v>
                </c:pt>
                <c:pt idx="25">
                  <c:v>781.734375</c:v>
                </c:pt>
                <c:pt idx="26">
                  <c:v>809.8155</c:v>
                </c:pt>
                <c:pt idx="27">
                  <c:v>837.651375</c:v>
                </c:pt>
                <c:pt idx="28">
                  <c:v>865.242</c:v>
                </c:pt>
                <c:pt idx="29">
                  <c:v>892.587375</c:v>
                </c:pt>
                <c:pt idx="30">
                  <c:v>919.6875000000002</c:v>
                </c:pt>
                <c:pt idx="31">
                  <c:v>946.542375</c:v>
                </c:pt>
                <c:pt idx="32">
                  <c:v>973.152</c:v>
                </c:pt>
                <c:pt idx="33">
                  <c:v>999.516375</c:v>
                </c:pt>
                <c:pt idx="34">
                  <c:v>1025.6355</c:v>
                </c:pt>
                <c:pt idx="35">
                  <c:v>1051.509375</c:v>
                </c:pt>
                <c:pt idx="36">
                  <c:v>1077.138</c:v>
                </c:pt>
                <c:pt idx="37">
                  <c:v>1102.521375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1201.602375</c:v>
                </c:pt>
                <c:pt idx="42">
                  <c:v>1225.7595</c:v>
                </c:pt>
                <c:pt idx="43">
                  <c:v>1249.671375</c:v>
                </c:pt>
                <c:pt idx="44">
                  <c:v>1273.338</c:v>
                </c:pt>
                <c:pt idx="45">
                  <c:v>1296.759375</c:v>
                </c:pt>
                <c:pt idx="46">
                  <c:v>1319.9355</c:v>
                </c:pt>
                <c:pt idx="47">
                  <c:v>1342.866375</c:v>
                </c:pt>
                <c:pt idx="48">
                  <c:v>1365.552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</c:v>
                </c:pt>
                <c:pt idx="56">
                  <c:v>1538.208</c:v>
                </c:pt>
                <c:pt idx="57">
                  <c:v>1558.686375</c:v>
                </c:pt>
                <c:pt idx="58">
                  <c:v>1578.9195</c:v>
                </c:pt>
                <c:pt idx="59">
                  <c:v>1598.907375</c:v>
                </c:pt>
                <c:pt idx="60">
                  <c:v>1618.65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1695.168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</c:v>
                </c:pt>
                <c:pt idx="68">
                  <c:v>1767.762</c:v>
                </c:pt>
                <c:pt idx="69">
                  <c:v>1785.297375</c:v>
                </c:pt>
                <c:pt idx="70">
                  <c:v>1802.5875</c:v>
                </c:pt>
                <c:pt idx="71">
                  <c:v>1819.632375</c:v>
                </c:pt>
                <c:pt idx="72">
                  <c:v>1836.432</c:v>
                </c:pt>
                <c:pt idx="73">
                  <c:v>1852.986375</c:v>
                </c:pt>
                <c:pt idx="74">
                  <c:v>1869.2955</c:v>
                </c:pt>
                <c:pt idx="75">
                  <c:v>1885.359375</c:v>
                </c:pt>
                <c:pt idx="76">
                  <c:v>1901.178</c:v>
                </c:pt>
                <c:pt idx="77">
                  <c:v>1916.751375</c:v>
                </c:pt>
                <c:pt idx="78">
                  <c:v>1932.0795</c:v>
                </c:pt>
                <c:pt idx="79">
                  <c:v>1947.162375</c:v>
                </c:pt>
                <c:pt idx="80">
                  <c:v>1962.0</c:v>
                </c:pt>
                <c:pt idx="81">
                  <c:v>1976.592375</c:v>
                </c:pt>
                <c:pt idx="82">
                  <c:v>1990.9395</c:v>
                </c:pt>
                <c:pt idx="83">
                  <c:v>2005.041375</c:v>
                </c:pt>
                <c:pt idx="84">
                  <c:v>2018.898</c:v>
                </c:pt>
                <c:pt idx="85">
                  <c:v>2032.509375</c:v>
                </c:pt>
                <c:pt idx="86">
                  <c:v>2045.8755</c:v>
                </c:pt>
                <c:pt idx="87">
                  <c:v>2058.996375</c:v>
                </c:pt>
                <c:pt idx="88">
                  <c:v>2071.872</c:v>
                </c:pt>
                <c:pt idx="89">
                  <c:v>2084.502375</c:v>
                </c:pt>
                <c:pt idx="90">
                  <c:v>2096.8875</c:v>
                </c:pt>
                <c:pt idx="91">
                  <c:v>2109.027375</c:v>
                </c:pt>
                <c:pt idx="92">
                  <c:v>2120.922</c:v>
                </c:pt>
                <c:pt idx="93">
                  <c:v>2132.571375</c:v>
                </c:pt>
                <c:pt idx="94">
                  <c:v>2143.9755</c:v>
                </c:pt>
                <c:pt idx="95">
                  <c:v>2155.134375000001</c:v>
                </c:pt>
                <c:pt idx="96">
                  <c:v>2166.048000000001</c:v>
                </c:pt>
                <c:pt idx="97">
                  <c:v>2176.716375</c:v>
                </c:pt>
                <c:pt idx="98">
                  <c:v>2187.1395</c:v>
                </c:pt>
                <c:pt idx="99">
                  <c:v>2197.317375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2235.576375000001</c:v>
                </c:pt>
                <c:pt idx="104">
                  <c:v>2244.528</c:v>
                </c:pt>
                <c:pt idx="105">
                  <c:v>2253.234375</c:v>
                </c:pt>
                <c:pt idx="106">
                  <c:v>2261.6955</c:v>
                </c:pt>
                <c:pt idx="107">
                  <c:v>2269.911375</c:v>
                </c:pt>
                <c:pt idx="108">
                  <c:v>2277.882</c:v>
                </c:pt>
                <c:pt idx="109">
                  <c:v>2285.607375000001</c:v>
                </c:pt>
                <c:pt idx="110">
                  <c:v>2293.087500000001</c:v>
                </c:pt>
                <c:pt idx="111">
                  <c:v>2300.322375</c:v>
                </c:pt>
                <c:pt idx="112">
                  <c:v>2307.312</c:v>
                </c:pt>
                <c:pt idx="113">
                  <c:v>2314.056375</c:v>
                </c:pt>
                <c:pt idx="114">
                  <c:v>2320.5555</c:v>
                </c:pt>
                <c:pt idx="115">
                  <c:v>2326.809375</c:v>
                </c:pt>
                <c:pt idx="116">
                  <c:v>2332.818</c:v>
                </c:pt>
                <c:pt idx="117">
                  <c:v>2338.581375</c:v>
                </c:pt>
                <c:pt idx="118">
                  <c:v>2344.0995</c:v>
                </c:pt>
                <c:pt idx="119">
                  <c:v>2349.372375</c:v>
                </c:pt>
                <c:pt idx="120">
                  <c:v>2354.400000000001</c:v>
                </c:pt>
                <c:pt idx="121">
                  <c:v>2359.182375</c:v>
                </c:pt>
                <c:pt idx="122">
                  <c:v>2363.7195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</c:v>
                </c:pt>
                <c:pt idx="127">
                  <c:v>2382.726375</c:v>
                </c:pt>
                <c:pt idx="128">
                  <c:v>2385.791999999999</c:v>
                </c:pt>
                <c:pt idx="129">
                  <c:v>2388.612375</c:v>
                </c:pt>
                <c:pt idx="130">
                  <c:v>2391.1875</c:v>
                </c:pt>
                <c:pt idx="131">
                  <c:v>2393.517375</c:v>
                </c:pt>
                <c:pt idx="132">
                  <c:v>2395.602</c:v>
                </c:pt>
                <c:pt idx="133">
                  <c:v>2398.01089455</c:v>
                </c:pt>
                <c:pt idx="134">
                  <c:v>2399.0355</c:v>
                </c:pt>
                <c:pt idx="135">
                  <c:v>2400.384375</c:v>
                </c:pt>
                <c:pt idx="136">
                  <c:v>2401.488</c:v>
                </c:pt>
                <c:pt idx="137">
                  <c:v>2402.346375000001</c:v>
                </c:pt>
                <c:pt idx="138">
                  <c:v>2402.9595</c:v>
                </c:pt>
                <c:pt idx="139">
                  <c:v>2403.327375</c:v>
                </c:pt>
                <c:pt idx="140">
                  <c:v>2403.45</c:v>
                </c:pt>
                <c:pt idx="141">
                  <c:v>2403.327375000001</c:v>
                </c:pt>
                <c:pt idx="142">
                  <c:v>2402.9595</c:v>
                </c:pt>
                <c:pt idx="143">
                  <c:v>2402.346375000001</c:v>
                </c:pt>
                <c:pt idx="144">
                  <c:v>2401.488</c:v>
                </c:pt>
                <c:pt idx="145">
                  <c:v>2400.384375000001</c:v>
                </c:pt>
                <c:pt idx="146">
                  <c:v>2399.0355</c:v>
                </c:pt>
                <c:pt idx="147">
                  <c:v>2397.441375</c:v>
                </c:pt>
                <c:pt idx="148">
                  <c:v>2395.602000000001</c:v>
                </c:pt>
                <c:pt idx="149">
                  <c:v>2393.517375</c:v>
                </c:pt>
                <c:pt idx="150">
                  <c:v>2391.1875</c:v>
                </c:pt>
                <c:pt idx="151">
                  <c:v>2388.612375</c:v>
                </c:pt>
                <c:pt idx="152">
                  <c:v>2385.792</c:v>
                </c:pt>
                <c:pt idx="153">
                  <c:v>2382.726375</c:v>
                </c:pt>
                <c:pt idx="154">
                  <c:v>2379.4155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</c:v>
                </c:pt>
                <c:pt idx="158">
                  <c:v>2363.7195</c:v>
                </c:pt>
                <c:pt idx="159">
                  <c:v>2359.182375</c:v>
                </c:pt>
                <c:pt idx="160">
                  <c:v>2354.400000981001</c:v>
                </c:pt>
                <c:pt idx="161">
                  <c:v>2354.4</c:v>
                </c:pt>
                <c:pt idx="162">
                  <c:v>2300.322375</c:v>
                </c:pt>
                <c:pt idx="163">
                  <c:v>2245.999500000001</c:v>
                </c:pt>
                <c:pt idx="164">
                  <c:v>2191.431375</c:v>
                </c:pt>
                <c:pt idx="165">
                  <c:v>2136.618</c:v>
                </c:pt>
                <c:pt idx="166">
                  <c:v>2081.559375</c:v>
                </c:pt>
                <c:pt idx="167">
                  <c:v>2026.255499999999</c:v>
                </c:pt>
                <c:pt idx="168">
                  <c:v>1970.706375</c:v>
                </c:pt>
                <c:pt idx="169">
                  <c:v>1914.912</c:v>
                </c:pt>
                <c:pt idx="170">
                  <c:v>1858.872375000001</c:v>
                </c:pt>
                <c:pt idx="171">
                  <c:v>1802.587500000001</c:v>
                </c:pt>
                <c:pt idx="172">
                  <c:v>1746.057374999999</c:v>
                </c:pt>
                <c:pt idx="173">
                  <c:v>1689.282</c:v>
                </c:pt>
                <c:pt idx="174">
                  <c:v>1632.261375</c:v>
                </c:pt>
                <c:pt idx="175">
                  <c:v>1574.995500000001</c:v>
                </c:pt>
                <c:pt idx="176">
                  <c:v>1517.484375</c:v>
                </c:pt>
                <c:pt idx="177">
                  <c:v>1459.728</c:v>
                </c:pt>
                <c:pt idx="178">
                  <c:v>1401.726375</c:v>
                </c:pt>
                <c:pt idx="179">
                  <c:v>1343.4795</c:v>
                </c:pt>
                <c:pt idx="180">
                  <c:v>1284.987375000001</c:v>
                </c:pt>
                <c:pt idx="181">
                  <c:v>1226.25</c:v>
                </c:pt>
                <c:pt idx="182">
                  <c:v>1167.267374999999</c:v>
                </c:pt>
                <c:pt idx="183">
                  <c:v>1108.039500000001</c:v>
                </c:pt>
                <c:pt idx="184">
                  <c:v>1048.566374999999</c:v>
                </c:pt>
                <c:pt idx="185">
                  <c:v>988.8480000000013</c:v>
                </c:pt>
                <c:pt idx="186">
                  <c:v>928.8843750000005</c:v>
                </c:pt>
                <c:pt idx="187">
                  <c:v>868.6754999999998</c:v>
                </c:pt>
                <c:pt idx="188">
                  <c:v>808.2213750000007</c:v>
                </c:pt>
                <c:pt idx="189">
                  <c:v>747.5219999999993</c:v>
                </c:pt>
                <c:pt idx="190">
                  <c:v>686.5773750000003</c:v>
                </c:pt>
                <c:pt idx="191">
                  <c:v>625.3875000000007</c:v>
                </c:pt>
                <c:pt idx="192">
                  <c:v>563.9523749999994</c:v>
                </c:pt>
                <c:pt idx="193">
                  <c:v>502.2720000000015</c:v>
                </c:pt>
                <c:pt idx="194">
                  <c:v>440.3463750000003</c:v>
                </c:pt>
                <c:pt idx="195">
                  <c:v>378.1755000000007</c:v>
                </c:pt>
                <c:pt idx="196">
                  <c:v>315.7593750000005</c:v>
                </c:pt>
                <c:pt idx="197">
                  <c:v>253.0979999999986</c:v>
                </c:pt>
                <c:pt idx="198">
                  <c:v>190.1913750000001</c:v>
                </c:pt>
                <c:pt idx="199">
                  <c:v>127.0395000000001</c:v>
                </c:pt>
                <c:pt idx="200">
                  <c:v>63.6423750000008</c:v>
                </c:pt>
                <c:pt idx="20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31512"/>
        <c:axId val="2084724504"/>
      </c:scatterChart>
      <c:valAx>
        <c:axId val="208473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24504"/>
        <c:crosses val="autoZero"/>
        <c:crossBetween val="midCat"/>
      </c:valAx>
      <c:valAx>
        <c:axId val="20847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Baja'!$K$37:$K$237</c:f>
              <c:numCache>
                <c:formatCode>General</c:formatCode>
                <c:ptCount val="201"/>
                <c:pt idx="0">
                  <c:v>0.0</c:v>
                </c:pt>
                <c:pt idx="1">
                  <c:v>1.17652323663066E6</c:v>
                </c:pt>
                <c:pt idx="2">
                  <c:v>2.33968241570074E6</c:v>
                </c:pt>
                <c:pt idx="3">
                  <c:v>3.48947753721022E6</c:v>
                </c:pt>
                <c:pt idx="4">
                  <c:v>4.62590860115911E6</c:v>
                </c:pt>
                <c:pt idx="5">
                  <c:v>5.74897560754742E6</c:v>
                </c:pt>
                <c:pt idx="6">
                  <c:v>6.85867855637513E6</c:v>
                </c:pt>
                <c:pt idx="7">
                  <c:v>7.95501744764226E6</c:v>
                </c:pt>
                <c:pt idx="8">
                  <c:v>9.03799228134879E6</c:v>
                </c:pt>
                <c:pt idx="9">
                  <c:v>1.01076030574947E7</c:v>
                </c:pt>
                <c:pt idx="10">
                  <c:v>1.11638497760801E7</c:v>
                </c:pt>
                <c:pt idx="11">
                  <c:v>1.22067324371048E7</c:v>
                </c:pt>
                <c:pt idx="12">
                  <c:v>1.3236251040569E7</c:v>
                </c:pt>
                <c:pt idx="13">
                  <c:v>1.42524055864726E7</c:v>
                </c:pt>
                <c:pt idx="14">
                  <c:v>1.52551960748156E7</c:v>
                </c:pt>
                <c:pt idx="15">
                  <c:v>1.6244622505598E7</c:v>
                </c:pt>
                <c:pt idx="16">
                  <c:v>1.72206848788198E7</c:v>
                </c:pt>
                <c:pt idx="17">
                  <c:v>1.8183383194481E7</c:v>
                </c:pt>
                <c:pt idx="18">
                  <c:v>1.91327174525817E7</c:v>
                </c:pt>
                <c:pt idx="19">
                  <c:v>2.00686876531217E7</c:v>
                </c:pt>
                <c:pt idx="20">
                  <c:v>2.09912937961012E7</c:v>
                </c:pt>
                <c:pt idx="21">
                  <c:v>2.190053588152E7</c:v>
                </c:pt>
                <c:pt idx="22">
                  <c:v>2.27964139093783E7</c:v>
                </c:pt>
                <c:pt idx="23">
                  <c:v>2.3678927879676E7</c:v>
                </c:pt>
                <c:pt idx="24">
                  <c:v>2.45480777924131E7</c:v>
                </c:pt>
                <c:pt idx="25">
                  <c:v>2.54038636475896E7</c:v>
                </c:pt>
                <c:pt idx="26">
                  <c:v>2.62462854452055E7</c:v>
                </c:pt>
                <c:pt idx="27">
                  <c:v>2.70753431852608E7</c:v>
                </c:pt>
                <c:pt idx="28">
                  <c:v>2.78910368677555E7</c:v>
                </c:pt>
                <c:pt idx="29">
                  <c:v>2.86933664926897E7</c:v>
                </c:pt>
                <c:pt idx="30">
                  <c:v>2.94823320600632E7</c:v>
                </c:pt>
                <c:pt idx="31">
                  <c:v>3.02579335698762E7</c:v>
                </c:pt>
                <c:pt idx="32">
                  <c:v>3.10201710221286E7</c:v>
                </c:pt>
                <c:pt idx="33">
                  <c:v>3.17690444168203E7</c:v>
                </c:pt>
                <c:pt idx="34">
                  <c:v>3.25045537539515E7</c:v>
                </c:pt>
                <c:pt idx="35">
                  <c:v>3.32266990335221E7</c:v>
                </c:pt>
                <c:pt idx="36">
                  <c:v>3.39354802555321E7</c:v>
                </c:pt>
                <c:pt idx="37">
                  <c:v>3.46308974199816E7</c:v>
                </c:pt>
                <c:pt idx="38">
                  <c:v>3.53129505268704E7</c:v>
                </c:pt>
                <c:pt idx="39">
                  <c:v>3.59816395761986E7</c:v>
                </c:pt>
                <c:pt idx="40">
                  <c:v>3.66369645679663E7</c:v>
                </c:pt>
                <c:pt idx="41">
                  <c:v>3.72789255021733E7</c:v>
                </c:pt>
                <c:pt idx="42">
                  <c:v>3.79075223788198E7</c:v>
                </c:pt>
                <c:pt idx="43">
                  <c:v>3.85227551979057E7</c:v>
                </c:pt>
                <c:pt idx="44">
                  <c:v>3.9124623959431E7</c:v>
                </c:pt>
                <c:pt idx="45">
                  <c:v>3.97131286633957E7</c:v>
                </c:pt>
                <c:pt idx="46">
                  <c:v>4.02882693097998E7</c:v>
                </c:pt>
                <c:pt idx="47">
                  <c:v>4.08500458986433E7</c:v>
                </c:pt>
                <c:pt idx="48">
                  <c:v>4.13984584299262E7</c:v>
                </c:pt>
                <c:pt idx="49">
                  <c:v>4.19335069036486E7</c:v>
                </c:pt>
                <c:pt idx="50">
                  <c:v>4.24551913198103E7</c:v>
                </c:pt>
                <c:pt idx="51">
                  <c:v>4.29635116784115E7</c:v>
                </c:pt>
                <c:pt idx="52">
                  <c:v>4.3458467979452E7</c:v>
                </c:pt>
                <c:pt idx="53">
                  <c:v>4.3940060222932E7</c:v>
                </c:pt>
                <c:pt idx="54">
                  <c:v>4.44082884088514E7</c:v>
                </c:pt>
                <c:pt idx="55">
                  <c:v>4.48631525372102E7</c:v>
                </c:pt>
                <c:pt idx="56">
                  <c:v>4.53046526080084E7</c:v>
                </c:pt>
                <c:pt idx="57">
                  <c:v>4.5732788621246E7</c:v>
                </c:pt>
                <c:pt idx="58">
                  <c:v>4.61475605769231E7</c:v>
                </c:pt>
                <c:pt idx="59">
                  <c:v>4.65489684750395E7</c:v>
                </c:pt>
                <c:pt idx="60">
                  <c:v>4.69370123155954E7</c:v>
                </c:pt>
                <c:pt idx="61">
                  <c:v>4.73116920985906E7</c:v>
                </c:pt>
                <c:pt idx="62">
                  <c:v>4.76730078240253E7</c:v>
                </c:pt>
                <c:pt idx="63">
                  <c:v>4.80209594918994E7</c:v>
                </c:pt>
                <c:pt idx="64">
                  <c:v>4.83555471022128E7</c:v>
                </c:pt>
                <c:pt idx="65">
                  <c:v>4.86767706549657E7</c:v>
                </c:pt>
                <c:pt idx="66">
                  <c:v>4.89846301501581E7</c:v>
                </c:pt>
                <c:pt idx="67">
                  <c:v>4.92791255877898E7</c:v>
                </c:pt>
                <c:pt idx="68">
                  <c:v>4.95602569678609E7</c:v>
                </c:pt>
                <c:pt idx="69">
                  <c:v>4.98280242903714E7</c:v>
                </c:pt>
                <c:pt idx="70">
                  <c:v>5.00824275553214E7</c:v>
                </c:pt>
                <c:pt idx="71">
                  <c:v>5.03234667627107E7</c:v>
                </c:pt>
                <c:pt idx="72">
                  <c:v>5.05511419125395E7</c:v>
                </c:pt>
                <c:pt idx="73">
                  <c:v>5.07654530048077E7</c:v>
                </c:pt>
                <c:pt idx="74">
                  <c:v>5.09664000395153E7</c:v>
                </c:pt>
                <c:pt idx="75">
                  <c:v>5.11539830166623E7</c:v>
                </c:pt>
                <c:pt idx="76">
                  <c:v>5.13282019362487E7</c:v>
                </c:pt>
                <c:pt idx="77">
                  <c:v>5.14890567982745E7</c:v>
                </c:pt>
                <c:pt idx="78">
                  <c:v>5.16365476027397E7</c:v>
                </c:pt>
                <c:pt idx="79">
                  <c:v>5.17706743496444E7</c:v>
                </c:pt>
                <c:pt idx="80">
                  <c:v>5.18914370389884E7</c:v>
                </c:pt>
                <c:pt idx="81">
                  <c:v>5.19988356707718E7</c:v>
                </c:pt>
                <c:pt idx="82">
                  <c:v>5.20928702449947E7</c:v>
                </c:pt>
                <c:pt idx="83">
                  <c:v>5.2173540761657E7</c:v>
                </c:pt>
                <c:pt idx="84">
                  <c:v>5.22408472207587E7</c:v>
                </c:pt>
                <c:pt idx="85">
                  <c:v>5.22947896222998E7</c:v>
                </c:pt>
                <c:pt idx="86">
                  <c:v>5.23353679662803E7</c:v>
                </c:pt>
                <c:pt idx="87">
                  <c:v>5.23625822527002E7</c:v>
                </c:pt>
                <c:pt idx="88">
                  <c:v>5.23764324815595E7</c:v>
                </c:pt>
                <c:pt idx="89">
                  <c:v>5.23769186528583E7</c:v>
                </c:pt>
                <c:pt idx="90">
                  <c:v>5.23640407665964E7</c:v>
                </c:pt>
                <c:pt idx="91">
                  <c:v>5.2337798822774E7</c:v>
                </c:pt>
                <c:pt idx="92">
                  <c:v>5.22981928213909E7</c:v>
                </c:pt>
                <c:pt idx="93">
                  <c:v>5.22452227624473E7</c:v>
                </c:pt>
                <c:pt idx="94">
                  <c:v>5.21788886459431E7</c:v>
                </c:pt>
                <c:pt idx="95">
                  <c:v>5.20991904718783E7</c:v>
                </c:pt>
                <c:pt idx="96">
                  <c:v>5.20061282402529E7</c:v>
                </c:pt>
                <c:pt idx="97">
                  <c:v>5.18997019510669E7</c:v>
                </c:pt>
                <c:pt idx="98">
                  <c:v>5.17799116043203E7</c:v>
                </c:pt>
                <c:pt idx="99">
                  <c:v>5.16467572000132E7</c:v>
                </c:pt>
                <c:pt idx="100">
                  <c:v>5.15002387381454E7</c:v>
                </c:pt>
                <c:pt idx="101">
                  <c:v>5.1340356218717E7</c:v>
                </c:pt>
                <c:pt idx="102">
                  <c:v>5.11671096417281E7</c:v>
                </c:pt>
                <c:pt idx="103">
                  <c:v>5.09804990071786E7</c:v>
                </c:pt>
                <c:pt idx="104">
                  <c:v>5.07805243150685E7</c:v>
                </c:pt>
                <c:pt idx="105">
                  <c:v>5.05671855653978E7</c:v>
                </c:pt>
                <c:pt idx="106">
                  <c:v>5.03404827581665E7</c:v>
                </c:pt>
                <c:pt idx="107">
                  <c:v>5.01004158933746E7</c:v>
                </c:pt>
                <c:pt idx="108">
                  <c:v>4.98469849710221E7</c:v>
                </c:pt>
                <c:pt idx="109">
                  <c:v>4.95801899911091E7</c:v>
                </c:pt>
                <c:pt idx="110">
                  <c:v>4.93000309536354E7</c:v>
                </c:pt>
                <c:pt idx="111">
                  <c:v>4.90065078586011E7</c:v>
                </c:pt>
                <c:pt idx="112">
                  <c:v>4.86996207060063E7</c:v>
                </c:pt>
                <c:pt idx="113">
                  <c:v>4.83793694958509E7</c:v>
                </c:pt>
                <c:pt idx="114">
                  <c:v>4.80457542281349E7</c:v>
                </c:pt>
                <c:pt idx="115">
                  <c:v>4.76987749028583E7</c:v>
                </c:pt>
                <c:pt idx="116">
                  <c:v>4.73384315200211E7</c:v>
                </c:pt>
                <c:pt idx="117">
                  <c:v>4.69647240796233E7</c:v>
                </c:pt>
                <c:pt idx="118">
                  <c:v>4.65776525816649E7</c:v>
                </c:pt>
                <c:pt idx="119">
                  <c:v>4.61772170261459E7</c:v>
                </c:pt>
                <c:pt idx="120">
                  <c:v>4.57634174130664E7</c:v>
                </c:pt>
                <c:pt idx="121">
                  <c:v>4.46126499489594E7</c:v>
                </c:pt>
                <c:pt idx="122">
                  <c:v>4.34485184272919E7</c:v>
                </c:pt>
                <c:pt idx="123">
                  <c:v>4.22710228480637E7</c:v>
                </c:pt>
                <c:pt idx="124">
                  <c:v>4.1080163211275E7</c:v>
                </c:pt>
                <c:pt idx="125">
                  <c:v>3.98759395169257E7</c:v>
                </c:pt>
                <c:pt idx="126">
                  <c:v>3.86583517650158E7</c:v>
                </c:pt>
                <c:pt idx="127">
                  <c:v>3.74273999555453E7</c:v>
                </c:pt>
                <c:pt idx="128">
                  <c:v>3.61830840885142E7</c:v>
                </c:pt>
                <c:pt idx="129">
                  <c:v>3.49254041639225E7</c:v>
                </c:pt>
                <c:pt idx="130">
                  <c:v>3.36543601817703E7</c:v>
                </c:pt>
                <c:pt idx="131">
                  <c:v>3.23699521420574E7</c:v>
                </c:pt>
                <c:pt idx="132">
                  <c:v>3.1072180044784E7</c:v>
                </c:pt>
                <c:pt idx="133">
                  <c:v>2.97610438899499E7</c:v>
                </c:pt>
                <c:pt idx="134">
                  <c:v>2.84365436775553E7</c:v>
                </c:pt>
                <c:pt idx="135">
                  <c:v>2.70986794076001E7</c:v>
                </c:pt>
                <c:pt idx="136">
                  <c:v>2.57474510800843E7</c:v>
                </c:pt>
                <c:pt idx="137">
                  <c:v>2.43828586950079E7</c:v>
                </c:pt>
                <c:pt idx="138">
                  <c:v>2.3004902252371E7</c:v>
                </c:pt>
                <c:pt idx="139">
                  <c:v>2.16135817521734E7</c:v>
                </c:pt>
                <c:pt idx="140">
                  <c:v>2.02088971944152E7</c:v>
                </c:pt>
                <c:pt idx="141">
                  <c:v>1.87908485790964E7</c:v>
                </c:pt>
                <c:pt idx="142">
                  <c:v>1.7359435906217E7</c:v>
                </c:pt>
                <c:pt idx="143">
                  <c:v>1.59146591757771E7</c:v>
                </c:pt>
                <c:pt idx="144">
                  <c:v>1.44565183877766E7</c:v>
                </c:pt>
                <c:pt idx="145">
                  <c:v>1.29850135422155E7</c:v>
                </c:pt>
                <c:pt idx="146">
                  <c:v>1.15001446390937E7</c:v>
                </c:pt>
                <c:pt idx="147">
                  <c:v>1.00019116784114E7</c:v>
                </c:pt>
                <c:pt idx="148">
                  <c:v>8.49031466016855E6</c:v>
                </c:pt>
                <c:pt idx="149">
                  <c:v>6.96535358436511E6</c:v>
                </c:pt>
                <c:pt idx="150">
                  <c:v>5.42702845100103E6</c:v>
                </c:pt>
                <c:pt idx="151">
                  <c:v>3.87533926007637E6</c:v>
                </c:pt>
                <c:pt idx="152">
                  <c:v>2.31028601159111E6</c:v>
                </c:pt>
                <c:pt idx="153">
                  <c:v>731868.705545263</c:v>
                </c:pt>
                <c:pt idx="154">
                  <c:v>-859912.6580611248</c:v>
                </c:pt>
                <c:pt idx="155">
                  <c:v>-2.46505807922814E6</c:v>
                </c:pt>
                <c:pt idx="156">
                  <c:v>-4.08356755795578E6</c:v>
                </c:pt>
                <c:pt idx="157">
                  <c:v>-5.71544109424396E6</c:v>
                </c:pt>
                <c:pt idx="158">
                  <c:v>-7.36067868809277E6</c:v>
                </c:pt>
                <c:pt idx="159">
                  <c:v>-9.01928033950212E6</c:v>
                </c:pt>
                <c:pt idx="160">
                  <c:v>-1.06912460484721E7</c:v>
                </c:pt>
                <c:pt idx="161">
                  <c:v>-1.01633657748288E7</c:v>
                </c:pt>
                <c:pt idx="162">
                  <c:v>-9.64884955874608E6</c:v>
                </c:pt>
                <c:pt idx="163">
                  <c:v>-9.14769740022394E6</c:v>
                </c:pt>
                <c:pt idx="164">
                  <c:v>-8.6599092992624E6</c:v>
                </c:pt>
                <c:pt idx="165">
                  <c:v>-8.18548525586145E6</c:v>
                </c:pt>
                <c:pt idx="166">
                  <c:v>-7.7244252700211E6</c:v>
                </c:pt>
                <c:pt idx="167">
                  <c:v>-7.27672934174132E6</c:v>
                </c:pt>
                <c:pt idx="168">
                  <c:v>-6.84239747102218E6</c:v>
                </c:pt>
                <c:pt idx="169">
                  <c:v>-6.42142965786356E6</c:v>
                </c:pt>
                <c:pt idx="170">
                  <c:v>-6.01382590226555E6</c:v>
                </c:pt>
                <c:pt idx="171">
                  <c:v>-5.6195862042282E6</c:v>
                </c:pt>
                <c:pt idx="172">
                  <c:v>-5.23871056375134E6</c:v>
                </c:pt>
                <c:pt idx="173">
                  <c:v>-4.87119898083514E6</c:v>
                </c:pt>
                <c:pt idx="174">
                  <c:v>-4.51705145547948E6</c:v>
                </c:pt>
                <c:pt idx="175">
                  <c:v>-4.1762679876844E6</c:v>
                </c:pt>
                <c:pt idx="176">
                  <c:v>-3.84884857745E6</c:v>
                </c:pt>
                <c:pt idx="177">
                  <c:v>-3.53479322477609E6</c:v>
                </c:pt>
                <c:pt idx="178">
                  <c:v>-3.23410192966286E6</c:v>
                </c:pt>
                <c:pt idx="179">
                  <c:v>-2.94677469211016E6</c:v>
                </c:pt>
                <c:pt idx="180">
                  <c:v>-2.672811512118E6</c:v>
                </c:pt>
                <c:pt idx="181">
                  <c:v>-2.41221238968656E6</c:v>
                </c:pt>
                <c:pt idx="182">
                  <c:v>-2.16497732481561E6</c:v>
                </c:pt>
                <c:pt idx="183">
                  <c:v>-1.93110631750533E6</c:v>
                </c:pt>
                <c:pt idx="184">
                  <c:v>-1.71059936775556E6</c:v>
                </c:pt>
                <c:pt idx="185">
                  <c:v>-1.5034564755664E6</c:v>
                </c:pt>
                <c:pt idx="186">
                  <c:v>-1.30967764093783E6</c:v>
                </c:pt>
                <c:pt idx="187">
                  <c:v>-1.12926286386989E6</c:v>
                </c:pt>
                <c:pt idx="188">
                  <c:v>-962212.1443625322</c:v>
                </c:pt>
                <c:pt idx="189">
                  <c:v>-808525.4824157138</c:v>
                </c:pt>
                <c:pt idx="190">
                  <c:v>-668202.878029522</c:v>
                </c:pt>
                <c:pt idx="191">
                  <c:v>-541244.3312039565</c:v>
                </c:pt>
                <c:pt idx="192">
                  <c:v>-427649.8419389318</c:v>
                </c:pt>
                <c:pt idx="193">
                  <c:v>-327419.4102344906</c:v>
                </c:pt>
                <c:pt idx="194">
                  <c:v>-240553.036090676</c:v>
                </c:pt>
                <c:pt idx="195">
                  <c:v>-167050.719507359</c:v>
                </c:pt>
                <c:pt idx="196">
                  <c:v>-106912.4604847544</c:v>
                </c:pt>
                <c:pt idx="197">
                  <c:v>-60138.2590227334</c:v>
                </c:pt>
                <c:pt idx="198">
                  <c:v>-26728.11512121007</c:v>
                </c:pt>
                <c:pt idx="199">
                  <c:v>-6682.028780313252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Baja'!$X$37:$X$237</c:f>
              <c:numCache>
                <c:formatCode>General</c:formatCode>
                <c:ptCount val="201"/>
                <c:pt idx="0">
                  <c:v>0.0</c:v>
                </c:pt>
                <c:pt idx="1">
                  <c:v>180900.9483667018</c:v>
                </c:pt>
                <c:pt idx="2">
                  <c:v>361801.8967334035</c:v>
                </c:pt>
                <c:pt idx="3">
                  <c:v>542702.8451001053</c:v>
                </c:pt>
                <c:pt idx="4">
                  <c:v>723603.7934668071</c:v>
                </c:pt>
                <c:pt idx="5">
                  <c:v>904504.741833509</c:v>
                </c:pt>
                <c:pt idx="6">
                  <c:v>1.08540569020021E6</c:v>
                </c:pt>
                <c:pt idx="7">
                  <c:v>1.26630663856691E6</c:v>
                </c:pt>
                <c:pt idx="8">
                  <c:v>1.44720758693361E6</c:v>
                </c:pt>
                <c:pt idx="9">
                  <c:v>1.62810853530032E6</c:v>
                </c:pt>
                <c:pt idx="10">
                  <c:v>1.80900948366702E6</c:v>
                </c:pt>
                <c:pt idx="11">
                  <c:v>1.98991043203372E6</c:v>
                </c:pt>
                <c:pt idx="12">
                  <c:v>2.17081138040042E6</c:v>
                </c:pt>
                <c:pt idx="13">
                  <c:v>2.35171232876712E6</c:v>
                </c:pt>
                <c:pt idx="14">
                  <c:v>2.53261327713383E6</c:v>
                </c:pt>
                <c:pt idx="15">
                  <c:v>2.71351422550053E6</c:v>
                </c:pt>
                <c:pt idx="16">
                  <c:v>2.89441517386723E6</c:v>
                </c:pt>
                <c:pt idx="17">
                  <c:v>3.07531612223393E6</c:v>
                </c:pt>
                <c:pt idx="18">
                  <c:v>3.25621707060063E6</c:v>
                </c:pt>
                <c:pt idx="19">
                  <c:v>3.43711801896733E6</c:v>
                </c:pt>
                <c:pt idx="20">
                  <c:v>3.61801896733404E6</c:v>
                </c:pt>
                <c:pt idx="21">
                  <c:v>3.79891991570074E6</c:v>
                </c:pt>
                <c:pt idx="22">
                  <c:v>3.97982086406744E6</c:v>
                </c:pt>
                <c:pt idx="23">
                  <c:v>4.16072181243414E6</c:v>
                </c:pt>
                <c:pt idx="24">
                  <c:v>4.34162276080084E6</c:v>
                </c:pt>
                <c:pt idx="25">
                  <c:v>4.52252370916754E6</c:v>
                </c:pt>
                <c:pt idx="26">
                  <c:v>4.70342465753425E6</c:v>
                </c:pt>
                <c:pt idx="27">
                  <c:v>4.88432560590095E6</c:v>
                </c:pt>
                <c:pt idx="28">
                  <c:v>5.06522655426765E6</c:v>
                </c:pt>
                <c:pt idx="29">
                  <c:v>5.24612750263435E6</c:v>
                </c:pt>
                <c:pt idx="30">
                  <c:v>5.42702845100105E6</c:v>
                </c:pt>
                <c:pt idx="31">
                  <c:v>5.60792939936776E6</c:v>
                </c:pt>
                <c:pt idx="32">
                  <c:v>5.78883034773446E6</c:v>
                </c:pt>
                <c:pt idx="33">
                  <c:v>5.96973129610116E6</c:v>
                </c:pt>
                <c:pt idx="34">
                  <c:v>6.15063224446786E6</c:v>
                </c:pt>
                <c:pt idx="35">
                  <c:v>6.33153319283456E6</c:v>
                </c:pt>
                <c:pt idx="36">
                  <c:v>6.51243414120126E6</c:v>
                </c:pt>
                <c:pt idx="37">
                  <c:v>6.69333508956797E6</c:v>
                </c:pt>
                <c:pt idx="38">
                  <c:v>6.87423603793467E6</c:v>
                </c:pt>
                <c:pt idx="39">
                  <c:v>7.05513698630137E6</c:v>
                </c:pt>
                <c:pt idx="40">
                  <c:v>7.23603793466807E6</c:v>
                </c:pt>
                <c:pt idx="41">
                  <c:v>7.41693888303477E6</c:v>
                </c:pt>
                <c:pt idx="42">
                  <c:v>7.59783983140148E6</c:v>
                </c:pt>
                <c:pt idx="43">
                  <c:v>7.77874077976818E6</c:v>
                </c:pt>
                <c:pt idx="44">
                  <c:v>7.95964172813488E6</c:v>
                </c:pt>
                <c:pt idx="45">
                  <c:v>8.14054267650158E6</c:v>
                </c:pt>
                <c:pt idx="46">
                  <c:v>8.32144362486828E6</c:v>
                </c:pt>
                <c:pt idx="47">
                  <c:v>8.50234457323498E6</c:v>
                </c:pt>
                <c:pt idx="48">
                  <c:v>8.68324552160169E6</c:v>
                </c:pt>
                <c:pt idx="49">
                  <c:v>8.86414646996839E6</c:v>
                </c:pt>
                <c:pt idx="50">
                  <c:v>9.04504741833509E6</c:v>
                </c:pt>
                <c:pt idx="51">
                  <c:v>9.22594836670179E6</c:v>
                </c:pt>
                <c:pt idx="52">
                  <c:v>9.4068493150685E6</c:v>
                </c:pt>
                <c:pt idx="53">
                  <c:v>9.5877502634352E6</c:v>
                </c:pt>
                <c:pt idx="54">
                  <c:v>9.7686512118019E6</c:v>
                </c:pt>
                <c:pt idx="55">
                  <c:v>9.9495521601686E6</c:v>
                </c:pt>
                <c:pt idx="56">
                  <c:v>1.01304531085353E7</c:v>
                </c:pt>
                <c:pt idx="57">
                  <c:v>1.0311354056902E7</c:v>
                </c:pt>
                <c:pt idx="58">
                  <c:v>1.04922550052687E7</c:v>
                </c:pt>
                <c:pt idx="59">
                  <c:v>1.06731559536354E7</c:v>
                </c:pt>
                <c:pt idx="60">
                  <c:v>1.08540569020021E7</c:v>
                </c:pt>
                <c:pt idx="61">
                  <c:v>1.10349578503688E7</c:v>
                </c:pt>
                <c:pt idx="62">
                  <c:v>1.12158587987355E7</c:v>
                </c:pt>
                <c:pt idx="63">
                  <c:v>1.13967597471022E7</c:v>
                </c:pt>
                <c:pt idx="64">
                  <c:v>1.15776606954689E7</c:v>
                </c:pt>
                <c:pt idx="65">
                  <c:v>1.17585616438356E7</c:v>
                </c:pt>
                <c:pt idx="66">
                  <c:v>1.19394625922023E7</c:v>
                </c:pt>
                <c:pt idx="67">
                  <c:v>1.2120363540569E7</c:v>
                </c:pt>
                <c:pt idx="68">
                  <c:v>1.23012644889357E7</c:v>
                </c:pt>
                <c:pt idx="69">
                  <c:v>1.24821654373024E7</c:v>
                </c:pt>
                <c:pt idx="70">
                  <c:v>1.26630663856691E7</c:v>
                </c:pt>
                <c:pt idx="71">
                  <c:v>1.28439673340358E7</c:v>
                </c:pt>
                <c:pt idx="72">
                  <c:v>1.30248682824025E7</c:v>
                </c:pt>
                <c:pt idx="73">
                  <c:v>1.32057692307692E7</c:v>
                </c:pt>
                <c:pt idx="74">
                  <c:v>1.33866701791359E7</c:v>
                </c:pt>
                <c:pt idx="75">
                  <c:v>1.35675711275026E7</c:v>
                </c:pt>
                <c:pt idx="76">
                  <c:v>1.37484720758693E7</c:v>
                </c:pt>
                <c:pt idx="77">
                  <c:v>1.3929373024236E7</c:v>
                </c:pt>
                <c:pt idx="78">
                  <c:v>1.41102739726027E7</c:v>
                </c:pt>
                <c:pt idx="79">
                  <c:v>1.42911749209694E7</c:v>
                </c:pt>
                <c:pt idx="80">
                  <c:v>1.44720758693361E7</c:v>
                </c:pt>
                <c:pt idx="81">
                  <c:v>1.46529768177028E7</c:v>
                </c:pt>
                <c:pt idx="82">
                  <c:v>1.48338777660695E7</c:v>
                </c:pt>
                <c:pt idx="83">
                  <c:v>1.50147787144362E7</c:v>
                </c:pt>
                <c:pt idx="84">
                  <c:v>1.5195679662803E7</c:v>
                </c:pt>
                <c:pt idx="85">
                  <c:v>1.53765806111697E7</c:v>
                </c:pt>
                <c:pt idx="86">
                  <c:v>1.55574815595364E7</c:v>
                </c:pt>
                <c:pt idx="87">
                  <c:v>1.57383825079031E7</c:v>
                </c:pt>
                <c:pt idx="88">
                  <c:v>1.59192834562698E7</c:v>
                </c:pt>
                <c:pt idx="89">
                  <c:v>1.61001844046365E7</c:v>
                </c:pt>
                <c:pt idx="90">
                  <c:v>1.62810853530032E7</c:v>
                </c:pt>
                <c:pt idx="91">
                  <c:v>1.64619863013699E7</c:v>
                </c:pt>
                <c:pt idx="92">
                  <c:v>1.66428872497366E7</c:v>
                </c:pt>
                <c:pt idx="93">
                  <c:v>1.68237881981033E7</c:v>
                </c:pt>
                <c:pt idx="94">
                  <c:v>1.700468914647E7</c:v>
                </c:pt>
                <c:pt idx="95">
                  <c:v>1.71855900948367E7</c:v>
                </c:pt>
                <c:pt idx="96">
                  <c:v>1.73664910432034E7</c:v>
                </c:pt>
                <c:pt idx="97">
                  <c:v>1.75473919915701E7</c:v>
                </c:pt>
                <c:pt idx="98">
                  <c:v>1.77282929399368E7</c:v>
                </c:pt>
                <c:pt idx="99">
                  <c:v>1.79091938883035E7</c:v>
                </c:pt>
                <c:pt idx="100">
                  <c:v>1.80900948366702E7</c:v>
                </c:pt>
                <c:pt idx="101">
                  <c:v>1.82709957850369E7</c:v>
                </c:pt>
                <c:pt idx="102">
                  <c:v>1.84518967334036E7</c:v>
                </c:pt>
                <c:pt idx="103">
                  <c:v>1.86327976817703E7</c:v>
                </c:pt>
                <c:pt idx="104">
                  <c:v>1.8813698630137E7</c:v>
                </c:pt>
                <c:pt idx="105">
                  <c:v>1.89945995785037E7</c:v>
                </c:pt>
                <c:pt idx="106">
                  <c:v>1.91755005268704E7</c:v>
                </c:pt>
                <c:pt idx="107">
                  <c:v>1.93564014752371E7</c:v>
                </c:pt>
                <c:pt idx="108">
                  <c:v>1.95373024236038E7</c:v>
                </c:pt>
                <c:pt idx="109">
                  <c:v>1.97182033719705E7</c:v>
                </c:pt>
                <c:pt idx="110">
                  <c:v>1.98991043203372E7</c:v>
                </c:pt>
                <c:pt idx="111">
                  <c:v>2.00800052687039E7</c:v>
                </c:pt>
                <c:pt idx="112">
                  <c:v>2.02609062170706E7</c:v>
                </c:pt>
                <c:pt idx="113">
                  <c:v>2.04418071654373E7</c:v>
                </c:pt>
                <c:pt idx="114">
                  <c:v>2.0622708113804E7</c:v>
                </c:pt>
                <c:pt idx="115">
                  <c:v>2.08036090621707E7</c:v>
                </c:pt>
                <c:pt idx="116">
                  <c:v>2.09845100105374E7</c:v>
                </c:pt>
                <c:pt idx="117">
                  <c:v>2.11654109589041E7</c:v>
                </c:pt>
                <c:pt idx="118">
                  <c:v>2.13463119072708E7</c:v>
                </c:pt>
                <c:pt idx="119">
                  <c:v>2.15272128556375E7</c:v>
                </c:pt>
                <c:pt idx="120">
                  <c:v>2.17081138040042E7</c:v>
                </c:pt>
                <c:pt idx="121">
                  <c:v>2.11654109589041E7</c:v>
                </c:pt>
                <c:pt idx="122">
                  <c:v>2.0622708113804E7</c:v>
                </c:pt>
                <c:pt idx="123">
                  <c:v>2.00800052687039E7</c:v>
                </c:pt>
                <c:pt idx="124">
                  <c:v>1.95373024236038E7</c:v>
                </c:pt>
                <c:pt idx="125">
                  <c:v>1.89945995785037E7</c:v>
                </c:pt>
                <c:pt idx="126">
                  <c:v>1.84518967334036E7</c:v>
                </c:pt>
                <c:pt idx="127">
                  <c:v>1.79091938883035E7</c:v>
                </c:pt>
                <c:pt idx="128">
                  <c:v>1.73664910432034E7</c:v>
                </c:pt>
                <c:pt idx="129">
                  <c:v>1.68237881981033E7</c:v>
                </c:pt>
                <c:pt idx="130">
                  <c:v>1.62810853530032E7</c:v>
                </c:pt>
                <c:pt idx="131">
                  <c:v>1.57383825079031E7</c:v>
                </c:pt>
                <c:pt idx="132">
                  <c:v>1.5195679662803E7</c:v>
                </c:pt>
                <c:pt idx="133">
                  <c:v>1.46529768177028E7</c:v>
                </c:pt>
                <c:pt idx="134">
                  <c:v>1.41102739726027E7</c:v>
                </c:pt>
                <c:pt idx="135">
                  <c:v>1.35675711275026E7</c:v>
                </c:pt>
                <c:pt idx="136">
                  <c:v>1.30248682824025E7</c:v>
                </c:pt>
                <c:pt idx="137">
                  <c:v>1.24821654373024E7</c:v>
                </c:pt>
                <c:pt idx="138">
                  <c:v>1.19394625922023E7</c:v>
                </c:pt>
                <c:pt idx="139">
                  <c:v>1.13967597471022E7</c:v>
                </c:pt>
                <c:pt idx="140">
                  <c:v>1.08540569020021E7</c:v>
                </c:pt>
                <c:pt idx="141">
                  <c:v>1.0311354056902E7</c:v>
                </c:pt>
                <c:pt idx="142">
                  <c:v>9.7686512118019E6</c:v>
                </c:pt>
                <c:pt idx="143">
                  <c:v>9.22594836670179E6</c:v>
                </c:pt>
                <c:pt idx="144">
                  <c:v>8.68324552160169E6</c:v>
                </c:pt>
                <c:pt idx="145">
                  <c:v>8.14054267650158E6</c:v>
                </c:pt>
                <c:pt idx="146">
                  <c:v>7.59783983140148E6</c:v>
                </c:pt>
                <c:pt idx="147">
                  <c:v>7.05513698630137E6</c:v>
                </c:pt>
                <c:pt idx="148">
                  <c:v>6.51243414120126E6</c:v>
                </c:pt>
                <c:pt idx="149">
                  <c:v>5.96973129610116E6</c:v>
                </c:pt>
                <c:pt idx="150">
                  <c:v>5.42702845100105E6</c:v>
                </c:pt>
                <c:pt idx="151">
                  <c:v>4.88432560590095E6</c:v>
                </c:pt>
                <c:pt idx="152">
                  <c:v>4.34162276080084E6</c:v>
                </c:pt>
                <c:pt idx="153">
                  <c:v>3.79891991570074E6</c:v>
                </c:pt>
                <c:pt idx="154">
                  <c:v>3.25621707060063E6</c:v>
                </c:pt>
                <c:pt idx="155">
                  <c:v>2.71351422550053E6</c:v>
                </c:pt>
                <c:pt idx="156">
                  <c:v>2.17081138040042E6</c:v>
                </c:pt>
                <c:pt idx="157">
                  <c:v>1.62810853530032E6</c:v>
                </c:pt>
                <c:pt idx="158">
                  <c:v>1.08540569020021E6</c:v>
                </c:pt>
                <c:pt idx="159">
                  <c:v>542702.8451001053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04600"/>
        <c:axId val="2087408280"/>
      </c:lineChart>
      <c:catAx>
        <c:axId val="208740460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08280"/>
        <c:crosses val="autoZero"/>
        <c:auto val="1"/>
        <c:lblAlgn val="ctr"/>
        <c:lblOffset val="100"/>
        <c:noMultiLvlLbl val="0"/>
      </c:catAx>
      <c:valAx>
        <c:axId val="20874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0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Baja'!$M$37:$M$237</c:f>
              <c:numCache>
                <c:formatCode>General</c:formatCode>
                <c:ptCount val="201"/>
                <c:pt idx="0">
                  <c:v>3.18776145418327E6</c:v>
                </c:pt>
                <c:pt idx="1">
                  <c:v>4.36428469081393E6</c:v>
                </c:pt>
                <c:pt idx="2">
                  <c:v>5.527443869884E6</c:v>
                </c:pt>
                <c:pt idx="3">
                  <c:v>6.67723899139349E6</c:v>
                </c:pt>
                <c:pt idx="4">
                  <c:v>7.81367005534238E6</c:v>
                </c:pt>
                <c:pt idx="5">
                  <c:v>8.93673706173069E6</c:v>
                </c:pt>
                <c:pt idx="6">
                  <c:v>1.00464400105584E7</c:v>
                </c:pt>
                <c:pt idx="7">
                  <c:v>1.11427789018255E7</c:v>
                </c:pt>
                <c:pt idx="8">
                  <c:v>1.22257537355321E7</c:v>
                </c:pt>
                <c:pt idx="9">
                  <c:v>1.3295364511678E7</c:v>
                </c:pt>
                <c:pt idx="10">
                  <c:v>1.43516112302634E7</c:v>
                </c:pt>
                <c:pt idx="11">
                  <c:v>1.53944938912881E7</c:v>
                </c:pt>
                <c:pt idx="12">
                  <c:v>1.64240124947523E7</c:v>
                </c:pt>
                <c:pt idx="13">
                  <c:v>1.74401670406559E7</c:v>
                </c:pt>
                <c:pt idx="14">
                  <c:v>1.84429575289989E7</c:v>
                </c:pt>
                <c:pt idx="15">
                  <c:v>1.94323839597813E7</c:v>
                </c:pt>
                <c:pt idx="16">
                  <c:v>2.04084463330031E7</c:v>
                </c:pt>
                <c:pt idx="17">
                  <c:v>2.13711446486643E7</c:v>
                </c:pt>
                <c:pt idx="18">
                  <c:v>2.23204789067649E7</c:v>
                </c:pt>
                <c:pt idx="19">
                  <c:v>2.3256449107305E7</c:v>
                </c:pt>
                <c:pt idx="20">
                  <c:v>2.41790552502844E7</c:v>
                </c:pt>
                <c:pt idx="21">
                  <c:v>2.50882973357033E7</c:v>
                </c:pt>
                <c:pt idx="22">
                  <c:v>2.59841753635616E7</c:v>
                </c:pt>
                <c:pt idx="23">
                  <c:v>2.68666893338592E7</c:v>
                </c:pt>
                <c:pt idx="24">
                  <c:v>2.77358392465963E7</c:v>
                </c:pt>
                <c:pt idx="25">
                  <c:v>2.85916251017728E7</c:v>
                </c:pt>
                <c:pt idx="26">
                  <c:v>2.94340468993887E7</c:v>
                </c:pt>
                <c:pt idx="27">
                  <c:v>3.02631046394441E7</c:v>
                </c:pt>
                <c:pt idx="28">
                  <c:v>3.10787983219388E7</c:v>
                </c:pt>
                <c:pt idx="29">
                  <c:v>3.18811279468729E7</c:v>
                </c:pt>
                <c:pt idx="30">
                  <c:v>3.26700935142465E7</c:v>
                </c:pt>
                <c:pt idx="31">
                  <c:v>3.34456950240594E7</c:v>
                </c:pt>
                <c:pt idx="32">
                  <c:v>3.42079324763118E7</c:v>
                </c:pt>
                <c:pt idx="33">
                  <c:v>3.49568058710036E7</c:v>
                </c:pt>
                <c:pt idx="34">
                  <c:v>3.56923152081348E7</c:v>
                </c:pt>
                <c:pt idx="35">
                  <c:v>3.64144604877054E7</c:v>
                </c:pt>
                <c:pt idx="36">
                  <c:v>3.71232417097154E7</c:v>
                </c:pt>
                <c:pt idx="37">
                  <c:v>3.78186588741648E7</c:v>
                </c:pt>
                <c:pt idx="38">
                  <c:v>3.85007119810537E7</c:v>
                </c:pt>
                <c:pt idx="39">
                  <c:v>3.91694010303819E7</c:v>
                </c:pt>
                <c:pt idx="40">
                  <c:v>3.98247260221495E7</c:v>
                </c:pt>
                <c:pt idx="41">
                  <c:v>4.04666869563566E7</c:v>
                </c:pt>
                <c:pt idx="42">
                  <c:v>4.10952838330031E7</c:v>
                </c:pt>
                <c:pt idx="43">
                  <c:v>4.1710516652089E7</c:v>
                </c:pt>
                <c:pt idx="44">
                  <c:v>4.23123854136142E7</c:v>
                </c:pt>
                <c:pt idx="45">
                  <c:v>4.29008901175789E7</c:v>
                </c:pt>
                <c:pt idx="46">
                  <c:v>4.34760307639831E7</c:v>
                </c:pt>
                <c:pt idx="47">
                  <c:v>4.40378073528266E7</c:v>
                </c:pt>
                <c:pt idx="48">
                  <c:v>4.45862198841095E7</c:v>
                </c:pt>
                <c:pt idx="49">
                  <c:v>4.51212683578318E7</c:v>
                </c:pt>
                <c:pt idx="50">
                  <c:v>4.56429527739936E7</c:v>
                </c:pt>
                <c:pt idx="51">
                  <c:v>4.61512731325947E7</c:v>
                </c:pt>
                <c:pt idx="52">
                  <c:v>4.66462294336353E7</c:v>
                </c:pt>
                <c:pt idx="53">
                  <c:v>4.71278216771153E7</c:v>
                </c:pt>
                <c:pt idx="54">
                  <c:v>4.75960498630347E7</c:v>
                </c:pt>
                <c:pt idx="55">
                  <c:v>4.80509139913935E7</c:v>
                </c:pt>
                <c:pt idx="56">
                  <c:v>4.84924140621917E7</c:v>
                </c:pt>
                <c:pt idx="57">
                  <c:v>4.89205500754293E7</c:v>
                </c:pt>
                <c:pt idx="58">
                  <c:v>4.93353220311063E7</c:v>
                </c:pt>
                <c:pt idx="59">
                  <c:v>4.97367299292228E7</c:v>
                </c:pt>
                <c:pt idx="60">
                  <c:v>5.01247737697786E7</c:v>
                </c:pt>
                <c:pt idx="61">
                  <c:v>5.04994535527739E7</c:v>
                </c:pt>
                <c:pt idx="62">
                  <c:v>5.08607692782086E7</c:v>
                </c:pt>
                <c:pt idx="63">
                  <c:v>5.12087209460826E7</c:v>
                </c:pt>
                <c:pt idx="64">
                  <c:v>5.15433085563961E7</c:v>
                </c:pt>
                <c:pt idx="65">
                  <c:v>5.1864532109149E7</c:v>
                </c:pt>
                <c:pt idx="66">
                  <c:v>5.21723916043413E7</c:v>
                </c:pt>
                <c:pt idx="67">
                  <c:v>5.2466887041973E7</c:v>
                </c:pt>
                <c:pt idx="68">
                  <c:v>5.27480184220442E7</c:v>
                </c:pt>
                <c:pt idx="69">
                  <c:v>5.30157857445547E7</c:v>
                </c:pt>
                <c:pt idx="70">
                  <c:v>5.32701890095046E7</c:v>
                </c:pt>
                <c:pt idx="71">
                  <c:v>5.3511228216894E7</c:v>
                </c:pt>
                <c:pt idx="72">
                  <c:v>5.37389033667228E7</c:v>
                </c:pt>
                <c:pt idx="73">
                  <c:v>5.39532144589909E7</c:v>
                </c:pt>
                <c:pt idx="74">
                  <c:v>5.41541614936985E7</c:v>
                </c:pt>
                <c:pt idx="75">
                  <c:v>5.43417444708455E7</c:v>
                </c:pt>
                <c:pt idx="76">
                  <c:v>5.45159633904319E7</c:v>
                </c:pt>
                <c:pt idx="77">
                  <c:v>5.46768182524578E7</c:v>
                </c:pt>
                <c:pt idx="78">
                  <c:v>5.4824309056923E7</c:v>
                </c:pt>
                <c:pt idx="79">
                  <c:v>5.49584358038276E7</c:v>
                </c:pt>
                <c:pt idx="80">
                  <c:v>5.50791984931717E7</c:v>
                </c:pt>
                <c:pt idx="81">
                  <c:v>5.51865971249551E7</c:v>
                </c:pt>
                <c:pt idx="82">
                  <c:v>5.5280631699178E7</c:v>
                </c:pt>
                <c:pt idx="83">
                  <c:v>5.53613022158403E7</c:v>
                </c:pt>
                <c:pt idx="84">
                  <c:v>5.54286086749419E7</c:v>
                </c:pt>
                <c:pt idx="85">
                  <c:v>5.54825510764831E7</c:v>
                </c:pt>
                <c:pt idx="86">
                  <c:v>5.55231294204636E7</c:v>
                </c:pt>
                <c:pt idx="87">
                  <c:v>5.55503437068834E7</c:v>
                </c:pt>
                <c:pt idx="88">
                  <c:v>5.55641939357428E7</c:v>
                </c:pt>
                <c:pt idx="89">
                  <c:v>5.55646801070415E7</c:v>
                </c:pt>
                <c:pt idx="90">
                  <c:v>5.55518022207797E7</c:v>
                </c:pt>
                <c:pt idx="91">
                  <c:v>5.55255602769572E7</c:v>
                </c:pt>
                <c:pt idx="92">
                  <c:v>5.54859542755742E7</c:v>
                </c:pt>
                <c:pt idx="93">
                  <c:v>5.54329842166306E7</c:v>
                </c:pt>
                <c:pt idx="94">
                  <c:v>5.53666501001263E7</c:v>
                </c:pt>
                <c:pt idx="95">
                  <c:v>5.52869519260615E7</c:v>
                </c:pt>
                <c:pt idx="96">
                  <c:v>5.51938896944361E7</c:v>
                </c:pt>
                <c:pt idx="97">
                  <c:v>5.50874634052502E7</c:v>
                </c:pt>
                <c:pt idx="98">
                  <c:v>5.49676730585036E7</c:v>
                </c:pt>
                <c:pt idx="99">
                  <c:v>5.48345186541964E7</c:v>
                </c:pt>
                <c:pt idx="100">
                  <c:v>5.46880001923287E7</c:v>
                </c:pt>
                <c:pt idx="101">
                  <c:v>5.45281176729003E7</c:v>
                </c:pt>
                <c:pt idx="102">
                  <c:v>5.43548710959114E7</c:v>
                </c:pt>
                <c:pt idx="103">
                  <c:v>5.41682604613619E7</c:v>
                </c:pt>
                <c:pt idx="104">
                  <c:v>5.39682857692517E7</c:v>
                </c:pt>
                <c:pt idx="105">
                  <c:v>5.3754947019581E7</c:v>
                </c:pt>
                <c:pt idx="106">
                  <c:v>5.35282442123497E7</c:v>
                </c:pt>
                <c:pt idx="107">
                  <c:v>5.32881773475579E7</c:v>
                </c:pt>
                <c:pt idx="108">
                  <c:v>5.30347464252054E7</c:v>
                </c:pt>
                <c:pt idx="109">
                  <c:v>5.27679514452923E7</c:v>
                </c:pt>
                <c:pt idx="110">
                  <c:v>5.24877924078187E7</c:v>
                </c:pt>
                <c:pt idx="111">
                  <c:v>5.21942693127844E7</c:v>
                </c:pt>
                <c:pt idx="112">
                  <c:v>5.18873821601896E7</c:v>
                </c:pt>
                <c:pt idx="113">
                  <c:v>5.15671309500341E7</c:v>
                </c:pt>
                <c:pt idx="114">
                  <c:v>5.12335156823181E7</c:v>
                </c:pt>
                <c:pt idx="115">
                  <c:v>5.08865363570415E7</c:v>
                </c:pt>
                <c:pt idx="116">
                  <c:v>5.05261929742043E7</c:v>
                </c:pt>
                <c:pt idx="117">
                  <c:v>5.01524855338065E7</c:v>
                </c:pt>
                <c:pt idx="118">
                  <c:v>4.97654140358482E7</c:v>
                </c:pt>
                <c:pt idx="119">
                  <c:v>4.93649784803292E7</c:v>
                </c:pt>
                <c:pt idx="120">
                  <c:v>4.89511788672497E7</c:v>
                </c:pt>
                <c:pt idx="121">
                  <c:v>4.78004114031427E7</c:v>
                </c:pt>
                <c:pt idx="122">
                  <c:v>4.66362798814751E7</c:v>
                </c:pt>
                <c:pt idx="123">
                  <c:v>4.5458784302247E7</c:v>
                </c:pt>
                <c:pt idx="124">
                  <c:v>4.42679246654583E7</c:v>
                </c:pt>
                <c:pt idx="125">
                  <c:v>4.3063700971109E7</c:v>
                </c:pt>
                <c:pt idx="126">
                  <c:v>4.1846113219199E7</c:v>
                </c:pt>
                <c:pt idx="127">
                  <c:v>4.06151614097286E7</c:v>
                </c:pt>
                <c:pt idx="128">
                  <c:v>3.93708455426975E7</c:v>
                </c:pt>
                <c:pt idx="129">
                  <c:v>3.81131656181058E7</c:v>
                </c:pt>
                <c:pt idx="130">
                  <c:v>3.68421216359535E7</c:v>
                </c:pt>
                <c:pt idx="131">
                  <c:v>3.55577135962407E7</c:v>
                </c:pt>
                <c:pt idx="132">
                  <c:v>3.42599414989673E7</c:v>
                </c:pt>
                <c:pt idx="133">
                  <c:v>3.29488053441332E7</c:v>
                </c:pt>
                <c:pt idx="134">
                  <c:v>3.16243051317386E7</c:v>
                </c:pt>
                <c:pt idx="135">
                  <c:v>3.02864408617834E7</c:v>
                </c:pt>
                <c:pt idx="136">
                  <c:v>2.89352125342675E7</c:v>
                </c:pt>
                <c:pt idx="137">
                  <c:v>2.75706201491912E7</c:v>
                </c:pt>
                <c:pt idx="138">
                  <c:v>2.61926637065542E7</c:v>
                </c:pt>
                <c:pt idx="139">
                  <c:v>2.48013432063566E7</c:v>
                </c:pt>
                <c:pt idx="140">
                  <c:v>2.33966586485984E7</c:v>
                </c:pt>
                <c:pt idx="141">
                  <c:v>2.19786100332797E7</c:v>
                </c:pt>
                <c:pt idx="142">
                  <c:v>2.05471973604003E7</c:v>
                </c:pt>
                <c:pt idx="143">
                  <c:v>1.91024206299604E7</c:v>
                </c:pt>
                <c:pt idx="144">
                  <c:v>1.76442798419599E7</c:v>
                </c:pt>
                <c:pt idx="145">
                  <c:v>1.61727749963988E7</c:v>
                </c:pt>
                <c:pt idx="146">
                  <c:v>1.4687906093277E7</c:v>
                </c:pt>
                <c:pt idx="147">
                  <c:v>1.31896731325947E7</c:v>
                </c:pt>
                <c:pt idx="148">
                  <c:v>1.16780761143518E7</c:v>
                </c:pt>
                <c:pt idx="149">
                  <c:v>1.01531150385484E7</c:v>
                </c:pt>
                <c:pt idx="150">
                  <c:v>8.6147899051843E6</c:v>
                </c:pt>
                <c:pt idx="151">
                  <c:v>7.06310071425964E6</c:v>
                </c:pt>
                <c:pt idx="152">
                  <c:v>5.49804746577438E6</c:v>
                </c:pt>
                <c:pt idx="153">
                  <c:v>3.91963015972853E6</c:v>
                </c:pt>
                <c:pt idx="154">
                  <c:v>4.04767411224439E6</c:v>
                </c:pt>
                <c:pt idx="155">
                  <c:v>5.65281953341141E6</c:v>
                </c:pt>
                <c:pt idx="156">
                  <c:v>7.27132901213905E6</c:v>
                </c:pt>
                <c:pt idx="157">
                  <c:v>8.90320254842723E6</c:v>
                </c:pt>
                <c:pt idx="158">
                  <c:v>1.0548440142276E7</c:v>
                </c:pt>
                <c:pt idx="159">
                  <c:v>1.22070417936854E7</c:v>
                </c:pt>
                <c:pt idx="160">
                  <c:v>1.06912460484721E7</c:v>
                </c:pt>
                <c:pt idx="161">
                  <c:v>1.01633657748288E7</c:v>
                </c:pt>
                <c:pt idx="162">
                  <c:v>9.64884955874608E6</c:v>
                </c:pt>
                <c:pt idx="163">
                  <c:v>9.14769740022394E6</c:v>
                </c:pt>
                <c:pt idx="164">
                  <c:v>8.6599092992624E6</c:v>
                </c:pt>
                <c:pt idx="165">
                  <c:v>8.18548525586145E6</c:v>
                </c:pt>
                <c:pt idx="166">
                  <c:v>7.7244252700211E6</c:v>
                </c:pt>
                <c:pt idx="167">
                  <c:v>7.27672934174132E6</c:v>
                </c:pt>
                <c:pt idx="168">
                  <c:v>6.84239747102218E6</c:v>
                </c:pt>
                <c:pt idx="169">
                  <c:v>6.42142965786356E6</c:v>
                </c:pt>
                <c:pt idx="170">
                  <c:v>6.01382590226555E6</c:v>
                </c:pt>
                <c:pt idx="171">
                  <c:v>5.6195862042282E6</c:v>
                </c:pt>
                <c:pt idx="172">
                  <c:v>5.23871056375134E6</c:v>
                </c:pt>
                <c:pt idx="173">
                  <c:v>4.87119898083514E6</c:v>
                </c:pt>
                <c:pt idx="174">
                  <c:v>4.51705145547948E6</c:v>
                </c:pt>
                <c:pt idx="175">
                  <c:v>4.1762679876844E6</c:v>
                </c:pt>
                <c:pt idx="176">
                  <c:v>3.84884857745E6</c:v>
                </c:pt>
                <c:pt idx="177">
                  <c:v>3.53479322477609E6</c:v>
                </c:pt>
                <c:pt idx="178">
                  <c:v>3.23410192966286E6</c:v>
                </c:pt>
                <c:pt idx="179">
                  <c:v>2.94677469211016E6</c:v>
                </c:pt>
                <c:pt idx="180">
                  <c:v>2.672811512118E6</c:v>
                </c:pt>
                <c:pt idx="181">
                  <c:v>2.41221238968656E6</c:v>
                </c:pt>
                <c:pt idx="182">
                  <c:v>2.16497732481561E6</c:v>
                </c:pt>
                <c:pt idx="183">
                  <c:v>1.93110631750533E6</c:v>
                </c:pt>
                <c:pt idx="184">
                  <c:v>1.71059936775556E6</c:v>
                </c:pt>
                <c:pt idx="185">
                  <c:v>1.5034564755664E6</c:v>
                </c:pt>
                <c:pt idx="186">
                  <c:v>1.30967764093783E6</c:v>
                </c:pt>
                <c:pt idx="187">
                  <c:v>1.12926286386989E6</c:v>
                </c:pt>
                <c:pt idx="188">
                  <c:v>962212.1443625322</c:v>
                </c:pt>
                <c:pt idx="189">
                  <c:v>808525.4824157138</c:v>
                </c:pt>
                <c:pt idx="190">
                  <c:v>668202.878029522</c:v>
                </c:pt>
                <c:pt idx="191">
                  <c:v>541244.3312039565</c:v>
                </c:pt>
                <c:pt idx="192">
                  <c:v>427649.8419389318</c:v>
                </c:pt>
                <c:pt idx="193">
                  <c:v>327419.4102344906</c:v>
                </c:pt>
                <c:pt idx="194">
                  <c:v>240553.036090676</c:v>
                </c:pt>
                <c:pt idx="195">
                  <c:v>167050.719507359</c:v>
                </c:pt>
                <c:pt idx="196">
                  <c:v>106912.4604847544</c:v>
                </c:pt>
                <c:pt idx="197">
                  <c:v>60138.2590227334</c:v>
                </c:pt>
                <c:pt idx="198">
                  <c:v>26728.11512121007</c:v>
                </c:pt>
                <c:pt idx="199">
                  <c:v>6682.028780313252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Baja'!$Z$37:$Z$237</c:f>
              <c:numCache>
                <c:formatCode>General</c:formatCode>
                <c:ptCount val="201"/>
                <c:pt idx="0">
                  <c:v>781673.3067729083</c:v>
                </c:pt>
                <c:pt idx="1">
                  <c:v>962574.25513961</c:v>
                </c:pt>
                <c:pt idx="2">
                  <c:v>1.14347520350631E6</c:v>
                </c:pt>
                <c:pt idx="3">
                  <c:v>1.32437615187301E6</c:v>
                </c:pt>
                <c:pt idx="4">
                  <c:v>1.50527710023972E6</c:v>
                </c:pt>
                <c:pt idx="5">
                  <c:v>1.68617804860642E6</c:v>
                </c:pt>
                <c:pt idx="6">
                  <c:v>1.86707899697312E6</c:v>
                </c:pt>
                <c:pt idx="7">
                  <c:v>2.04797994533982E6</c:v>
                </c:pt>
                <c:pt idx="8">
                  <c:v>2.22888089370652E6</c:v>
                </c:pt>
                <c:pt idx="9">
                  <c:v>2.40978184207322E6</c:v>
                </c:pt>
                <c:pt idx="10">
                  <c:v>2.59068279043993E6</c:v>
                </c:pt>
                <c:pt idx="11">
                  <c:v>2.77158373880663E6</c:v>
                </c:pt>
                <c:pt idx="12">
                  <c:v>2.95248468717333E6</c:v>
                </c:pt>
                <c:pt idx="13">
                  <c:v>3.13338563554003E6</c:v>
                </c:pt>
                <c:pt idx="14">
                  <c:v>3.31428658390673E6</c:v>
                </c:pt>
                <c:pt idx="15">
                  <c:v>3.49518753227344E6</c:v>
                </c:pt>
                <c:pt idx="16">
                  <c:v>3.67608848064014E6</c:v>
                </c:pt>
                <c:pt idx="17">
                  <c:v>3.85698942900684E6</c:v>
                </c:pt>
                <c:pt idx="18">
                  <c:v>4.03789037737354E6</c:v>
                </c:pt>
                <c:pt idx="19">
                  <c:v>4.21879132574024E6</c:v>
                </c:pt>
                <c:pt idx="20">
                  <c:v>4.39969227410694E6</c:v>
                </c:pt>
                <c:pt idx="21">
                  <c:v>4.58059322247365E6</c:v>
                </c:pt>
                <c:pt idx="22">
                  <c:v>4.76149417084035E6</c:v>
                </c:pt>
                <c:pt idx="23">
                  <c:v>4.94239511920705E6</c:v>
                </c:pt>
                <c:pt idx="24">
                  <c:v>5.12329606757375E6</c:v>
                </c:pt>
                <c:pt idx="25">
                  <c:v>5.30419701594045E6</c:v>
                </c:pt>
                <c:pt idx="26">
                  <c:v>5.48509796430715E6</c:v>
                </c:pt>
                <c:pt idx="27">
                  <c:v>5.66599891267386E6</c:v>
                </c:pt>
                <c:pt idx="28">
                  <c:v>5.84689986104056E6</c:v>
                </c:pt>
                <c:pt idx="29">
                  <c:v>6.02780080940726E6</c:v>
                </c:pt>
                <c:pt idx="30">
                  <c:v>6.20870175777396E6</c:v>
                </c:pt>
                <c:pt idx="31">
                  <c:v>6.38960270614066E6</c:v>
                </c:pt>
                <c:pt idx="32">
                  <c:v>6.57050365450737E6</c:v>
                </c:pt>
                <c:pt idx="33">
                  <c:v>6.75140460287407E6</c:v>
                </c:pt>
                <c:pt idx="34">
                  <c:v>6.93230555124077E6</c:v>
                </c:pt>
                <c:pt idx="35">
                  <c:v>7.11320649960747E6</c:v>
                </c:pt>
                <c:pt idx="36">
                  <c:v>7.29410744797417E6</c:v>
                </c:pt>
                <c:pt idx="37">
                  <c:v>7.47500839634087E6</c:v>
                </c:pt>
                <c:pt idx="38">
                  <c:v>7.65590934470758E6</c:v>
                </c:pt>
                <c:pt idx="39">
                  <c:v>7.83681029307428E6</c:v>
                </c:pt>
                <c:pt idx="40">
                  <c:v>8.01771124144098E6</c:v>
                </c:pt>
                <c:pt idx="41">
                  <c:v>8.19861218980768E6</c:v>
                </c:pt>
                <c:pt idx="42">
                  <c:v>8.37951313817438E6</c:v>
                </c:pt>
                <c:pt idx="43">
                  <c:v>8.56041408654109E6</c:v>
                </c:pt>
                <c:pt idx="44">
                  <c:v>8.74131503490779E6</c:v>
                </c:pt>
                <c:pt idx="45">
                  <c:v>8.92221598327449E6</c:v>
                </c:pt>
                <c:pt idx="46">
                  <c:v>9.1031169316412E6</c:v>
                </c:pt>
                <c:pt idx="47">
                  <c:v>9.28401788000789E6</c:v>
                </c:pt>
                <c:pt idx="48">
                  <c:v>9.46491882837459E6</c:v>
                </c:pt>
                <c:pt idx="49">
                  <c:v>9.6458197767413E6</c:v>
                </c:pt>
                <c:pt idx="50">
                  <c:v>9.826720725108E6</c:v>
                </c:pt>
                <c:pt idx="51">
                  <c:v>1.00076216734747E7</c:v>
                </c:pt>
                <c:pt idx="52">
                  <c:v>1.01885226218414E7</c:v>
                </c:pt>
                <c:pt idx="53">
                  <c:v>1.03694235702081E7</c:v>
                </c:pt>
                <c:pt idx="54">
                  <c:v>1.05503245185748E7</c:v>
                </c:pt>
                <c:pt idx="55">
                  <c:v>1.07312254669415E7</c:v>
                </c:pt>
                <c:pt idx="56">
                  <c:v>1.09121264153082E7</c:v>
                </c:pt>
                <c:pt idx="57">
                  <c:v>1.10930273636749E7</c:v>
                </c:pt>
                <c:pt idx="58">
                  <c:v>1.12739283120416E7</c:v>
                </c:pt>
                <c:pt idx="59">
                  <c:v>1.14548292604083E7</c:v>
                </c:pt>
                <c:pt idx="60">
                  <c:v>1.1635730208775E7</c:v>
                </c:pt>
                <c:pt idx="61">
                  <c:v>1.18166311571417E7</c:v>
                </c:pt>
                <c:pt idx="62">
                  <c:v>1.19975321055084E7</c:v>
                </c:pt>
                <c:pt idx="63">
                  <c:v>1.21784330538751E7</c:v>
                </c:pt>
                <c:pt idx="64">
                  <c:v>1.23593340022418E7</c:v>
                </c:pt>
                <c:pt idx="65">
                  <c:v>1.25402349506085E7</c:v>
                </c:pt>
                <c:pt idx="66">
                  <c:v>1.27211358989752E7</c:v>
                </c:pt>
                <c:pt idx="67">
                  <c:v>1.29020368473419E7</c:v>
                </c:pt>
                <c:pt idx="68">
                  <c:v>1.30829377957086E7</c:v>
                </c:pt>
                <c:pt idx="69">
                  <c:v>1.32638387440753E7</c:v>
                </c:pt>
                <c:pt idx="70">
                  <c:v>1.3444739692442E7</c:v>
                </c:pt>
                <c:pt idx="71">
                  <c:v>1.36256406408087E7</c:v>
                </c:pt>
                <c:pt idx="72">
                  <c:v>1.38065415891754E7</c:v>
                </c:pt>
                <c:pt idx="73">
                  <c:v>1.39874425375421E7</c:v>
                </c:pt>
                <c:pt idx="74">
                  <c:v>1.41683434859088E7</c:v>
                </c:pt>
                <c:pt idx="75">
                  <c:v>1.43492444342755E7</c:v>
                </c:pt>
                <c:pt idx="76">
                  <c:v>1.45301453826422E7</c:v>
                </c:pt>
                <c:pt idx="77">
                  <c:v>1.47110463310089E7</c:v>
                </c:pt>
                <c:pt idx="78">
                  <c:v>1.48919472793756E7</c:v>
                </c:pt>
                <c:pt idx="79">
                  <c:v>1.50728482277424E7</c:v>
                </c:pt>
                <c:pt idx="80">
                  <c:v>1.52537491761091E7</c:v>
                </c:pt>
                <c:pt idx="81">
                  <c:v>1.54346501244758E7</c:v>
                </c:pt>
                <c:pt idx="82">
                  <c:v>1.56155510728425E7</c:v>
                </c:pt>
                <c:pt idx="83">
                  <c:v>1.57964520212092E7</c:v>
                </c:pt>
                <c:pt idx="84">
                  <c:v>1.59773529695759E7</c:v>
                </c:pt>
                <c:pt idx="85">
                  <c:v>1.61582539179426E7</c:v>
                </c:pt>
                <c:pt idx="86">
                  <c:v>1.63391548663093E7</c:v>
                </c:pt>
                <c:pt idx="87">
                  <c:v>1.6520055814676E7</c:v>
                </c:pt>
                <c:pt idx="88">
                  <c:v>1.67009567630427E7</c:v>
                </c:pt>
                <c:pt idx="89">
                  <c:v>1.68818577114094E7</c:v>
                </c:pt>
                <c:pt idx="90">
                  <c:v>1.70627586597761E7</c:v>
                </c:pt>
                <c:pt idx="91">
                  <c:v>1.72436596081428E7</c:v>
                </c:pt>
                <c:pt idx="92">
                  <c:v>1.74245605565095E7</c:v>
                </c:pt>
                <c:pt idx="93">
                  <c:v>1.76054615048762E7</c:v>
                </c:pt>
                <c:pt idx="94">
                  <c:v>1.77863624532429E7</c:v>
                </c:pt>
                <c:pt idx="95">
                  <c:v>1.79672634016096E7</c:v>
                </c:pt>
                <c:pt idx="96">
                  <c:v>1.81481643499763E7</c:v>
                </c:pt>
                <c:pt idx="97">
                  <c:v>1.8329065298343E7</c:v>
                </c:pt>
                <c:pt idx="98">
                  <c:v>1.85099662467097E7</c:v>
                </c:pt>
                <c:pt idx="99">
                  <c:v>1.86908671950764E7</c:v>
                </c:pt>
                <c:pt idx="100">
                  <c:v>1.88717681434431E7</c:v>
                </c:pt>
                <c:pt idx="101">
                  <c:v>1.90526690918098E7</c:v>
                </c:pt>
                <c:pt idx="102">
                  <c:v>1.92335700401765E7</c:v>
                </c:pt>
                <c:pt idx="103">
                  <c:v>1.94144709885432E7</c:v>
                </c:pt>
                <c:pt idx="104">
                  <c:v>1.95953719369099E7</c:v>
                </c:pt>
                <c:pt idx="105">
                  <c:v>1.97762728852766E7</c:v>
                </c:pt>
                <c:pt idx="106">
                  <c:v>1.99571738336433E7</c:v>
                </c:pt>
                <c:pt idx="107">
                  <c:v>2.013807478201E7</c:v>
                </c:pt>
                <c:pt idx="108">
                  <c:v>2.03189757303767E7</c:v>
                </c:pt>
                <c:pt idx="109">
                  <c:v>2.04998766787434E7</c:v>
                </c:pt>
                <c:pt idx="110">
                  <c:v>2.06807776271101E7</c:v>
                </c:pt>
                <c:pt idx="111">
                  <c:v>2.08616785754768E7</c:v>
                </c:pt>
                <c:pt idx="112">
                  <c:v>2.10425795238435E7</c:v>
                </c:pt>
                <c:pt idx="113">
                  <c:v>2.12234804722102E7</c:v>
                </c:pt>
                <c:pt idx="114">
                  <c:v>2.14043814205769E7</c:v>
                </c:pt>
                <c:pt idx="115">
                  <c:v>2.15852823689436E7</c:v>
                </c:pt>
                <c:pt idx="116">
                  <c:v>2.17661833173103E7</c:v>
                </c:pt>
                <c:pt idx="117">
                  <c:v>2.1947084265677E7</c:v>
                </c:pt>
                <c:pt idx="118">
                  <c:v>2.21279852140437E7</c:v>
                </c:pt>
                <c:pt idx="119">
                  <c:v>2.23088861624104E7</c:v>
                </c:pt>
                <c:pt idx="120">
                  <c:v>2.24897871107771E7</c:v>
                </c:pt>
                <c:pt idx="121">
                  <c:v>2.1947084265677E7</c:v>
                </c:pt>
                <c:pt idx="122">
                  <c:v>2.14043814205769E7</c:v>
                </c:pt>
                <c:pt idx="123">
                  <c:v>2.08616785754768E7</c:v>
                </c:pt>
                <c:pt idx="124">
                  <c:v>2.03189757303767E7</c:v>
                </c:pt>
                <c:pt idx="125">
                  <c:v>1.97762728852766E7</c:v>
                </c:pt>
                <c:pt idx="126">
                  <c:v>1.92335700401765E7</c:v>
                </c:pt>
                <c:pt idx="127">
                  <c:v>1.86908671950764E7</c:v>
                </c:pt>
                <c:pt idx="128">
                  <c:v>1.81481643499763E7</c:v>
                </c:pt>
                <c:pt idx="129">
                  <c:v>1.76054615048762E7</c:v>
                </c:pt>
                <c:pt idx="130">
                  <c:v>1.70627586597761E7</c:v>
                </c:pt>
                <c:pt idx="131">
                  <c:v>1.6520055814676E7</c:v>
                </c:pt>
                <c:pt idx="132">
                  <c:v>1.59773529695759E7</c:v>
                </c:pt>
                <c:pt idx="133">
                  <c:v>1.54346501244758E7</c:v>
                </c:pt>
                <c:pt idx="134">
                  <c:v>1.48919472793756E7</c:v>
                </c:pt>
                <c:pt idx="135">
                  <c:v>1.43492444342755E7</c:v>
                </c:pt>
                <c:pt idx="136">
                  <c:v>1.38065415891754E7</c:v>
                </c:pt>
                <c:pt idx="137">
                  <c:v>1.32638387440753E7</c:v>
                </c:pt>
                <c:pt idx="138">
                  <c:v>1.27211358989752E7</c:v>
                </c:pt>
                <c:pt idx="139">
                  <c:v>1.21784330538751E7</c:v>
                </c:pt>
                <c:pt idx="140">
                  <c:v>1.1635730208775E7</c:v>
                </c:pt>
                <c:pt idx="141">
                  <c:v>1.10930273636749E7</c:v>
                </c:pt>
                <c:pt idx="142">
                  <c:v>1.05503245185748E7</c:v>
                </c:pt>
                <c:pt idx="143">
                  <c:v>1.00076216734747E7</c:v>
                </c:pt>
                <c:pt idx="144">
                  <c:v>9.46491882837459E6</c:v>
                </c:pt>
                <c:pt idx="145">
                  <c:v>8.92221598327449E6</c:v>
                </c:pt>
                <c:pt idx="146">
                  <c:v>8.37951313817438E6</c:v>
                </c:pt>
                <c:pt idx="147">
                  <c:v>7.83681029307428E6</c:v>
                </c:pt>
                <c:pt idx="148">
                  <c:v>7.29410744797417E6</c:v>
                </c:pt>
                <c:pt idx="149">
                  <c:v>6.75140460287407E6</c:v>
                </c:pt>
                <c:pt idx="150">
                  <c:v>6.20870175777396E6</c:v>
                </c:pt>
                <c:pt idx="151">
                  <c:v>5.66599891267386E6</c:v>
                </c:pt>
                <c:pt idx="152">
                  <c:v>5.12329606757375E6</c:v>
                </c:pt>
                <c:pt idx="153">
                  <c:v>4.58059322247365E6</c:v>
                </c:pt>
                <c:pt idx="154">
                  <c:v>4.03789037737354E6</c:v>
                </c:pt>
                <c:pt idx="155">
                  <c:v>3.49518753227344E6</c:v>
                </c:pt>
                <c:pt idx="156">
                  <c:v>2.95248468717333E6</c:v>
                </c:pt>
                <c:pt idx="157">
                  <c:v>2.40978184207322E6</c:v>
                </c:pt>
                <c:pt idx="158">
                  <c:v>1.86707899697312E6</c:v>
                </c:pt>
                <c:pt idx="159">
                  <c:v>1.32437615187301E6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42920"/>
        <c:axId val="2087446600"/>
      </c:lineChart>
      <c:catAx>
        <c:axId val="20874429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46600"/>
        <c:crosses val="autoZero"/>
        <c:auto val="1"/>
        <c:lblAlgn val="ctr"/>
        <c:lblOffset val="100"/>
        <c:noMultiLvlLbl val="0"/>
      </c:catAx>
      <c:valAx>
        <c:axId val="20874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4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4"/>
          <c:y val="0.061624649859944"/>
          <c:w val="0.787759376545323"/>
          <c:h val="0.876750700280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Penyangga'!$F$34:$F$234</c:f>
              <c:numCache>
                <c:formatCode>0.000</c:formatCode>
                <c:ptCount val="201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1569.6</c:v>
                </c:pt>
                <c:pt idx="4">
                  <c:v>1569.6</c:v>
                </c:pt>
                <c:pt idx="5">
                  <c:v>1569.6</c:v>
                </c:pt>
                <c:pt idx="6">
                  <c:v>1569.6</c:v>
                </c:pt>
                <c:pt idx="7">
                  <c:v>1569.6</c:v>
                </c:pt>
                <c:pt idx="8">
                  <c:v>1569.6</c:v>
                </c:pt>
                <c:pt idx="9">
                  <c:v>1569.6</c:v>
                </c:pt>
                <c:pt idx="10">
                  <c:v>1569.6</c:v>
                </c:pt>
                <c:pt idx="11">
                  <c:v>1569.6</c:v>
                </c:pt>
                <c:pt idx="12">
                  <c:v>1569.6</c:v>
                </c:pt>
                <c:pt idx="13">
                  <c:v>1569.6</c:v>
                </c:pt>
                <c:pt idx="14">
                  <c:v>1569.6</c:v>
                </c:pt>
                <c:pt idx="15">
                  <c:v>1569.6</c:v>
                </c:pt>
                <c:pt idx="16">
                  <c:v>1569.6</c:v>
                </c:pt>
                <c:pt idx="17">
                  <c:v>1569.6</c:v>
                </c:pt>
                <c:pt idx="18">
                  <c:v>1569.6</c:v>
                </c:pt>
                <c:pt idx="19">
                  <c:v>1569.6</c:v>
                </c:pt>
                <c:pt idx="20">
                  <c:v>1569.6</c:v>
                </c:pt>
                <c:pt idx="21">
                  <c:v>1569.6</c:v>
                </c:pt>
                <c:pt idx="22">
                  <c:v>1569.6</c:v>
                </c:pt>
                <c:pt idx="23">
                  <c:v>1569.6</c:v>
                </c:pt>
                <c:pt idx="24">
                  <c:v>1569.6</c:v>
                </c:pt>
                <c:pt idx="25">
                  <c:v>1569.6</c:v>
                </c:pt>
                <c:pt idx="26">
                  <c:v>1569.6</c:v>
                </c:pt>
                <c:pt idx="27">
                  <c:v>1569.6</c:v>
                </c:pt>
                <c:pt idx="28">
                  <c:v>1569.6</c:v>
                </c:pt>
                <c:pt idx="29">
                  <c:v>1569.6</c:v>
                </c:pt>
                <c:pt idx="30">
                  <c:v>1569.6</c:v>
                </c:pt>
                <c:pt idx="31">
                  <c:v>1569.6</c:v>
                </c:pt>
                <c:pt idx="32">
                  <c:v>1569.6</c:v>
                </c:pt>
                <c:pt idx="33">
                  <c:v>1569.6</c:v>
                </c:pt>
                <c:pt idx="34">
                  <c:v>1569.6</c:v>
                </c:pt>
                <c:pt idx="35">
                  <c:v>1569.6</c:v>
                </c:pt>
                <c:pt idx="36">
                  <c:v>1569.6</c:v>
                </c:pt>
                <c:pt idx="37">
                  <c:v>1569.6</c:v>
                </c:pt>
                <c:pt idx="38">
                  <c:v>1569.6</c:v>
                </c:pt>
                <c:pt idx="39">
                  <c:v>1569.6</c:v>
                </c:pt>
                <c:pt idx="40">
                  <c:v>1569.6</c:v>
                </c:pt>
                <c:pt idx="41">
                  <c:v>1569.6</c:v>
                </c:pt>
                <c:pt idx="42">
                  <c:v>1569.6</c:v>
                </c:pt>
                <c:pt idx="43">
                  <c:v>1569.6</c:v>
                </c:pt>
                <c:pt idx="44">
                  <c:v>1569.6</c:v>
                </c:pt>
                <c:pt idx="45">
                  <c:v>1569.6</c:v>
                </c:pt>
                <c:pt idx="46">
                  <c:v>1569.6</c:v>
                </c:pt>
                <c:pt idx="47">
                  <c:v>1569.6</c:v>
                </c:pt>
                <c:pt idx="48">
                  <c:v>1569.6</c:v>
                </c:pt>
                <c:pt idx="49">
                  <c:v>1569.6</c:v>
                </c:pt>
                <c:pt idx="50">
                  <c:v>1569.6</c:v>
                </c:pt>
                <c:pt idx="51">
                  <c:v>1569.6</c:v>
                </c:pt>
                <c:pt idx="52">
                  <c:v>1569.6</c:v>
                </c:pt>
                <c:pt idx="53">
                  <c:v>1569.6</c:v>
                </c:pt>
                <c:pt idx="54">
                  <c:v>1569.6</c:v>
                </c:pt>
                <c:pt idx="55">
                  <c:v>1569.6</c:v>
                </c:pt>
                <c:pt idx="56">
                  <c:v>1569.6</c:v>
                </c:pt>
                <c:pt idx="57">
                  <c:v>1569.6</c:v>
                </c:pt>
                <c:pt idx="58">
                  <c:v>1569.6</c:v>
                </c:pt>
                <c:pt idx="59">
                  <c:v>1569.6</c:v>
                </c:pt>
                <c:pt idx="60">
                  <c:v>1569.6</c:v>
                </c:pt>
                <c:pt idx="61">
                  <c:v>1569.6</c:v>
                </c:pt>
                <c:pt idx="62">
                  <c:v>1569.6</c:v>
                </c:pt>
                <c:pt idx="63">
                  <c:v>1569.6</c:v>
                </c:pt>
                <c:pt idx="64">
                  <c:v>1569.6</c:v>
                </c:pt>
                <c:pt idx="65">
                  <c:v>1569.6</c:v>
                </c:pt>
                <c:pt idx="66">
                  <c:v>1569.6</c:v>
                </c:pt>
                <c:pt idx="67">
                  <c:v>1569.6</c:v>
                </c:pt>
                <c:pt idx="68">
                  <c:v>1569.6</c:v>
                </c:pt>
                <c:pt idx="69">
                  <c:v>1569.6</c:v>
                </c:pt>
                <c:pt idx="70">
                  <c:v>1569.6</c:v>
                </c:pt>
                <c:pt idx="71">
                  <c:v>1569.6</c:v>
                </c:pt>
                <c:pt idx="72">
                  <c:v>1569.6</c:v>
                </c:pt>
                <c:pt idx="73">
                  <c:v>1569.6</c:v>
                </c:pt>
                <c:pt idx="74">
                  <c:v>1569.6</c:v>
                </c:pt>
                <c:pt idx="75">
                  <c:v>1569.6</c:v>
                </c:pt>
                <c:pt idx="76">
                  <c:v>1569.6</c:v>
                </c:pt>
                <c:pt idx="77">
                  <c:v>1569.6</c:v>
                </c:pt>
                <c:pt idx="78">
                  <c:v>1569.6</c:v>
                </c:pt>
                <c:pt idx="79">
                  <c:v>1569.6</c:v>
                </c:pt>
                <c:pt idx="80">
                  <c:v>1569.6</c:v>
                </c:pt>
                <c:pt idx="81">
                  <c:v>1569.6</c:v>
                </c:pt>
                <c:pt idx="82">
                  <c:v>1569.6</c:v>
                </c:pt>
                <c:pt idx="83">
                  <c:v>1569.6</c:v>
                </c:pt>
                <c:pt idx="84">
                  <c:v>1569.6</c:v>
                </c:pt>
                <c:pt idx="85">
                  <c:v>1569.6</c:v>
                </c:pt>
                <c:pt idx="86">
                  <c:v>1569.6</c:v>
                </c:pt>
                <c:pt idx="87">
                  <c:v>1569.6</c:v>
                </c:pt>
                <c:pt idx="88">
                  <c:v>1569.6</c:v>
                </c:pt>
                <c:pt idx="89">
                  <c:v>1569.6</c:v>
                </c:pt>
                <c:pt idx="90">
                  <c:v>1569.6</c:v>
                </c:pt>
                <c:pt idx="91">
                  <c:v>1569.6</c:v>
                </c:pt>
                <c:pt idx="92">
                  <c:v>1569.6</c:v>
                </c:pt>
                <c:pt idx="93">
                  <c:v>1569.6</c:v>
                </c:pt>
                <c:pt idx="94">
                  <c:v>1569.6</c:v>
                </c:pt>
                <c:pt idx="95">
                  <c:v>1569.6</c:v>
                </c:pt>
                <c:pt idx="96">
                  <c:v>1569.6</c:v>
                </c:pt>
                <c:pt idx="97">
                  <c:v>1569.6</c:v>
                </c:pt>
                <c:pt idx="98">
                  <c:v>1569.6</c:v>
                </c:pt>
                <c:pt idx="99">
                  <c:v>1569.6</c:v>
                </c:pt>
                <c:pt idx="100">
                  <c:v>1569.6</c:v>
                </c:pt>
                <c:pt idx="101">
                  <c:v>1569.6</c:v>
                </c:pt>
                <c:pt idx="102">
                  <c:v>1569.6</c:v>
                </c:pt>
                <c:pt idx="103">
                  <c:v>1569.6</c:v>
                </c:pt>
                <c:pt idx="104">
                  <c:v>1569.6</c:v>
                </c:pt>
                <c:pt idx="105">
                  <c:v>1569.6</c:v>
                </c:pt>
                <c:pt idx="106">
                  <c:v>1569.6</c:v>
                </c:pt>
                <c:pt idx="107">
                  <c:v>1569.6</c:v>
                </c:pt>
                <c:pt idx="108">
                  <c:v>1569.6</c:v>
                </c:pt>
                <c:pt idx="109">
                  <c:v>1569.6</c:v>
                </c:pt>
                <c:pt idx="110">
                  <c:v>1569.6</c:v>
                </c:pt>
                <c:pt idx="111">
                  <c:v>1569.6</c:v>
                </c:pt>
                <c:pt idx="112">
                  <c:v>1569.6</c:v>
                </c:pt>
                <c:pt idx="113">
                  <c:v>1569.6</c:v>
                </c:pt>
                <c:pt idx="114">
                  <c:v>1569.6</c:v>
                </c:pt>
                <c:pt idx="115">
                  <c:v>1569.6</c:v>
                </c:pt>
                <c:pt idx="116">
                  <c:v>1569.6</c:v>
                </c:pt>
                <c:pt idx="117">
                  <c:v>1569.6</c:v>
                </c:pt>
                <c:pt idx="118">
                  <c:v>1569.6</c:v>
                </c:pt>
                <c:pt idx="119">
                  <c:v>1569.6</c:v>
                </c:pt>
                <c:pt idx="120">
                  <c:v>-2354.4</c:v>
                </c:pt>
                <c:pt idx="121">
                  <c:v>-2354.4</c:v>
                </c:pt>
                <c:pt idx="122">
                  <c:v>-2354.4</c:v>
                </c:pt>
                <c:pt idx="123">
                  <c:v>-2354.4</c:v>
                </c:pt>
                <c:pt idx="124">
                  <c:v>-2354.4</c:v>
                </c:pt>
                <c:pt idx="125">
                  <c:v>-2354.4</c:v>
                </c:pt>
                <c:pt idx="126">
                  <c:v>-2354.4</c:v>
                </c:pt>
                <c:pt idx="127">
                  <c:v>-2354.4</c:v>
                </c:pt>
                <c:pt idx="128">
                  <c:v>-2354.4</c:v>
                </c:pt>
                <c:pt idx="129">
                  <c:v>-2354.4</c:v>
                </c:pt>
                <c:pt idx="130">
                  <c:v>-2354.4</c:v>
                </c:pt>
                <c:pt idx="131">
                  <c:v>-2354.4</c:v>
                </c:pt>
                <c:pt idx="132">
                  <c:v>-2354.4</c:v>
                </c:pt>
                <c:pt idx="133">
                  <c:v>-2354.4</c:v>
                </c:pt>
                <c:pt idx="134">
                  <c:v>-2354.4</c:v>
                </c:pt>
                <c:pt idx="135">
                  <c:v>-2354.4</c:v>
                </c:pt>
                <c:pt idx="136">
                  <c:v>-2354.4</c:v>
                </c:pt>
                <c:pt idx="137">
                  <c:v>-2354.4</c:v>
                </c:pt>
                <c:pt idx="138">
                  <c:v>-2354.4</c:v>
                </c:pt>
                <c:pt idx="139">
                  <c:v>-2354.4</c:v>
                </c:pt>
                <c:pt idx="140">
                  <c:v>-2354.4</c:v>
                </c:pt>
                <c:pt idx="141">
                  <c:v>-2354.4</c:v>
                </c:pt>
                <c:pt idx="142">
                  <c:v>-2354.4</c:v>
                </c:pt>
                <c:pt idx="143">
                  <c:v>-2354.4</c:v>
                </c:pt>
                <c:pt idx="144">
                  <c:v>-2354.4</c:v>
                </c:pt>
                <c:pt idx="145">
                  <c:v>-2354.4</c:v>
                </c:pt>
                <c:pt idx="146">
                  <c:v>-2354.4</c:v>
                </c:pt>
                <c:pt idx="147">
                  <c:v>-2354.4</c:v>
                </c:pt>
                <c:pt idx="148">
                  <c:v>-2354.4</c:v>
                </c:pt>
                <c:pt idx="149">
                  <c:v>-2354.4</c:v>
                </c:pt>
                <c:pt idx="150">
                  <c:v>-2354.4</c:v>
                </c:pt>
                <c:pt idx="151">
                  <c:v>-2354.4</c:v>
                </c:pt>
                <c:pt idx="152">
                  <c:v>-2354.4</c:v>
                </c:pt>
                <c:pt idx="153">
                  <c:v>-2354.4</c:v>
                </c:pt>
                <c:pt idx="154">
                  <c:v>-2354.4</c:v>
                </c:pt>
                <c:pt idx="155">
                  <c:v>-2354.4</c:v>
                </c:pt>
                <c:pt idx="156">
                  <c:v>-2354.4</c:v>
                </c:pt>
                <c:pt idx="157">
                  <c:v>-2354.4</c:v>
                </c:pt>
                <c:pt idx="158">
                  <c:v>-2354.4</c:v>
                </c:pt>
                <c:pt idx="159">
                  <c:v>-2354.4</c:v>
                </c:pt>
                <c:pt idx="160">
                  <c:v>-2354.4</c:v>
                </c:pt>
                <c:pt idx="161">
                  <c:v>-2354.4</c:v>
                </c:pt>
                <c:pt idx="162">
                  <c:v>-2354.4</c:v>
                </c:pt>
                <c:pt idx="163">
                  <c:v>-2354.4</c:v>
                </c:pt>
                <c:pt idx="164">
                  <c:v>-2354.4</c:v>
                </c:pt>
                <c:pt idx="165">
                  <c:v>-2354.4</c:v>
                </c:pt>
                <c:pt idx="166">
                  <c:v>-2354.4</c:v>
                </c:pt>
                <c:pt idx="167">
                  <c:v>-2354.4</c:v>
                </c:pt>
                <c:pt idx="168">
                  <c:v>-2354.4</c:v>
                </c:pt>
                <c:pt idx="169">
                  <c:v>-2354.4</c:v>
                </c:pt>
                <c:pt idx="170">
                  <c:v>-2354.4</c:v>
                </c:pt>
                <c:pt idx="171">
                  <c:v>-2354.4</c:v>
                </c:pt>
                <c:pt idx="172">
                  <c:v>-2354.4</c:v>
                </c:pt>
                <c:pt idx="173">
                  <c:v>-2354.4</c:v>
                </c:pt>
                <c:pt idx="174">
                  <c:v>-2354.4</c:v>
                </c:pt>
                <c:pt idx="175">
                  <c:v>-2354.4</c:v>
                </c:pt>
                <c:pt idx="176">
                  <c:v>-2354.4</c:v>
                </c:pt>
                <c:pt idx="177">
                  <c:v>-2354.4</c:v>
                </c:pt>
                <c:pt idx="178">
                  <c:v>-2354.4</c:v>
                </c:pt>
                <c:pt idx="179">
                  <c:v>-2354.4</c:v>
                </c:pt>
                <c:pt idx="180">
                  <c:v>-2354.4</c:v>
                </c:pt>
                <c:pt idx="181">
                  <c:v>-2354.4</c:v>
                </c:pt>
                <c:pt idx="182">
                  <c:v>-2354.4</c:v>
                </c:pt>
                <c:pt idx="183">
                  <c:v>-2354.4</c:v>
                </c:pt>
                <c:pt idx="184">
                  <c:v>-2354.4</c:v>
                </c:pt>
                <c:pt idx="185">
                  <c:v>-2354.4</c:v>
                </c:pt>
                <c:pt idx="186">
                  <c:v>-2354.4</c:v>
                </c:pt>
                <c:pt idx="187">
                  <c:v>-2354.4</c:v>
                </c:pt>
                <c:pt idx="188">
                  <c:v>-2354.4</c:v>
                </c:pt>
                <c:pt idx="189">
                  <c:v>-2354.4</c:v>
                </c:pt>
                <c:pt idx="190">
                  <c:v>-2354.4</c:v>
                </c:pt>
                <c:pt idx="191">
                  <c:v>-2354.4</c:v>
                </c:pt>
                <c:pt idx="192">
                  <c:v>-2354.4</c:v>
                </c:pt>
                <c:pt idx="193">
                  <c:v>-2354.4</c:v>
                </c:pt>
                <c:pt idx="194">
                  <c:v>-2354.4</c:v>
                </c:pt>
                <c:pt idx="195">
                  <c:v>-2354.4</c:v>
                </c:pt>
                <c:pt idx="196">
                  <c:v>-2354.4</c:v>
                </c:pt>
                <c:pt idx="197">
                  <c:v>-2354.4</c:v>
                </c:pt>
                <c:pt idx="198">
                  <c:v>-2354.4</c:v>
                </c:pt>
                <c:pt idx="199">
                  <c:v>-2354.4</c:v>
                </c:pt>
                <c:pt idx="200">
                  <c:v>-2354.4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Penyangga'!$E$34:$E$234</c:f>
              <c:numCache>
                <c:formatCode>0.000</c:formatCode>
                <c:ptCount val="201"/>
                <c:pt idx="0">
                  <c:v>8816.7375</c:v>
                </c:pt>
                <c:pt idx="1">
                  <c:v>8744.266125000002</c:v>
                </c:pt>
                <c:pt idx="2">
                  <c:v>8671.79475</c:v>
                </c:pt>
                <c:pt idx="3">
                  <c:v>8599.323375000001</c:v>
                </c:pt>
                <c:pt idx="4">
                  <c:v>8526.852000000001</c:v>
                </c:pt>
                <c:pt idx="5">
                  <c:v>8454.380625000002</c:v>
                </c:pt>
                <c:pt idx="6">
                  <c:v>8381.90925</c:v>
                </c:pt>
                <c:pt idx="7">
                  <c:v>8309.437875000001</c:v>
                </c:pt>
                <c:pt idx="8">
                  <c:v>8236.9665</c:v>
                </c:pt>
                <c:pt idx="9">
                  <c:v>8164.495125000001</c:v>
                </c:pt>
                <c:pt idx="10">
                  <c:v>8092.023750000001</c:v>
                </c:pt>
                <c:pt idx="11">
                  <c:v>8019.552375000001</c:v>
                </c:pt>
                <c:pt idx="12">
                  <c:v>7947.081000000001</c:v>
                </c:pt>
                <c:pt idx="13">
                  <c:v>7874.609625</c:v>
                </c:pt>
                <c:pt idx="14">
                  <c:v>7802.138250000001</c:v>
                </c:pt>
                <c:pt idx="15">
                  <c:v>7729.666875</c:v>
                </c:pt>
                <c:pt idx="16">
                  <c:v>7657.1955</c:v>
                </c:pt>
                <c:pt idx="17">
                  <c:v>7584.724125</c:v>
                </c:pt>
                <c:pt idx="18">
                  <c:v>7512.252750000001</c:v>
                </c:pt>
                <c:pt idx="19">
                  <c:v>7439.781375</c:v>
                </c:pt>
                <c:pt idx="20">
                  <c:v>7367.310000000001</c:v>
                </c:pt>
                <c:pt idx="21">
                  <c:v>7294.838625</c:v>
                </c:pt>
                <c:pt idx="22">
                  <c:v>7222.367250000001</c:v>
                </c:pt>
                <c:pt idx="23">
                  <c:v>7149.895875000001</c:v>
                </c:pt>
                <c:pt idx="24">
                  <c:v>7077.424500000001</c:v>
                </c:pt>
                <c:pt idx="25">
                  <c:v>7004.953125000001</c:v>
                </c:pt>
                <c:pt idx="26">
                  <c:v>6932.481750000001</c:v>
                </c:pt>
                <c:pt idx="27">
                  <c:v>6860.010375000001</c:v>
                </c:pt>
                <c:pt idx="28">
                  <c:v>6787.539000000001</c:v>
                </c:pt>
                <c:pt idx="29">
                  <c:v>6715.067625000001</c:v>
                </c:pt>
                <c:pt idx="30">
                  <c:v>6642.59625</c:v>
                </c:pt>
                <c:pt idx="31">
                  <c:v>6570.124875000001</c:v>
                </c:pt>
                <c:pt idx="32">
                  <c:v>6497.6535</c:v>
                </c:pt>
                <c:pt idx="33">
                  <c:v>6425.182125</c:v>
                </c:pt>
                <c:pt idx="34">
                  <c:v>6352.71075</c:v>
                </c:pt>
                <c:pt idx="35">
                  <c:v>6280.239375000001</c:v>
                </c:pt>
                <c:pt idx="36">
                  <c:v>6207.768000000001</c:v>
                </c:pt>
                <c:pt idx="37">
                  <c:v>6135.296625</c:v>
                </c:pt>
                <c:pt idx="38">
                  <c:v>6062.82525</c:v>
                </c:pt>
                <c:pt idx="39">
                  <c:v>5990.353875000001</c:v>
                </c:pt>
                <c:pt idx="40">
                  <c:v>5917.882500000001</c:v>
                </c:pt>
                <c:pt idx="41">
                  <c:v>5845.411125</c:v>
                </c:pt>
                <c:pt idx="42">
                  <c:v>5772.93975</c:v>
                </c:pt>
                <c:pt idx="43">
                  <c:v>5700.468375</c:v>
                </c:pt>
                <c:pt idx="44">
                  <c:v>5627.997000000001</c:v>
                </c:pt>
                <c:pt idx="45">
                  <c:v>5555.525625</c:v>
                </c:pt>
                <c:pt idx="46">
                  <c:v>5483.054250000001</c:v>
                </c:pt>
                <c:pt idx="47">
                  <c:v>5410.582875</c:v>
                </c:pt>
                <c:pt idx="48">
                  <c:v>5338.1115</c:v>
                </c:pt>
                <c:pt idx="49">
                  <c:v>5265.640125</c:v>
                </c:pt>
                <c:pt idx="50">
                  <c:v>5193.168750000001</c:v>
                </c:pt>
                <c:pt idx="51">
                  <c:v>5120.697375000002</c:v>
                </c:pt>
                <c:pt idx="52">
                  <c:v>5048.226</c:v>
                </c:pt>
                <c:pt idx="53">
                  <c:v>4975.754625</c:v>
                </c:pt>
                <c:pt idx="54">
                  <c:v>4903.28325</c:v>
                </c:pt>
                <c:pt idx="55">
                  <c:v>4830.811875000001</c:v>
                </c:pt>
                <c:pt idx="56">
                  <c:v>4758.340500000001</c:v>
                </c:pt>
                <c:pt idx="57">
                  <c:v>4685.869125</c:v>
                </c:pt>
                <c:pt idx="58">
                  <c:v>4613.397750000001</c:v>
                </c:pt>
                <c:pt idx="59">
                  <c:v>4540.926375000001</c:v>
                </c:pt>
                <c:pt idx="60">
                  <c:v>4468.455000000001</c:v>
                </c:pt>
                <c:pt idx="61">
                  <c:v>4395.983625000001</c:v>
                </c:pt>
                <c:pt idx="62">
                  <c:v>4323.51225</c:v>
                </c:pt>
                <c:pt idx="63">
                  <c:v>4251.040875000001</c:v>
                </c:pt>
                <c:pt idx="64">
                  <c:v>4178.5695</c:v>
                </c:pt>
                <c:pt idx="65">
                  <c:v>4106.098125</c:v>
                </c:pt>
                <c:pt idx="66">
                  <c:v>4033.626750000001</c:v>
                </c:pt>
                <c:pt idx="67">
                  <c:v>3961.155375</c:v>
                </c:pt>
                <c:pt idx="68">
                  <c:v>3888.684</c:v>
                </c:pt>
                <c:pt idx="69">
                  <c:v>3816.212625000001</c:v>
                </c:pt>
                <c:pt idx="70">
                  <c:v>3743.741250000001</c:v>
                </c:pt>
                <c:pt idx="71">
                  <c:v>3671.269875</c:v>
                </c:pt>
                <c:pt idx="72">
                  <c:v>3598.798500000001</c:v>
                </c:pt>
                <c:pt idx="73">
                  <c:v>3526.327125000001</c:v>
                </c:pt>
                <c:pt idx="74">
                  <c:v>3453.85575</c:v>
                </c:pt>
                <c:pt idx="75">
                  <c:v>3381.384375000001</c:v>
                </c:pt>
                <c:pt idx="76">
                  <c:v>3308.913</c:v>
                </c:pt>
                <c:pt idx="77">
                  <c:v>3236.441625000001</c:v>
                </c:pt>
                <c:pt idx="78">
                  <c:v>3163.97025</c:v>
                </c:pt>
                <c:pt idx="79">
                  <c:v>3091.498875</c:v>
                </c:pt>
                <c:pt idx="80">
                  <c:v>3019.027500000001</c:v>
                </c:pt>
                <c:pt idx="81">
                  <c:v>2946.556125</c:v>
                </c:pt>
                <c:pt idx="82">
                  <c:v>2874.084750000001</c:v>
                </c:pt>
                <c:pt idx="83">
                  <c:v>2801.613375000001</c:v>
                </c:pt>
                <c:pt idx="84">
                  <c:v>2729.142</c:v>
                </c:pt>
                <c:pt idx="85">
                  <c:v>2656.670625000001</c:v>
                </c:pt>
                <c:pt idx="86">
                  <c:v>2584.199250000001</c:v>
                </c:pt>
                <c:pt idx="87">
                  <c:v>2511.727875000001</c:v>
                </c:pt>
                <c:pt idx="88">
                  <c:v>2439.2565</c:v>
                </c:pt>
                <c:pt idx="89">
                  <c:v>2366.785125</c:v>
                </c:pt>
                <c:pt idx="90">
                  <c:v>2294.313750000001</c:v>
                </c:pt>
                <c:pt idx="91">
                  <c:v>2221.842375</c:v>
                </c:pt>
                <c:pt idx="92">
                  <c:v>2149.371000000001</c:v>
                </c:pt>
                <c:pt idx="93">
                  <c:v>2076.899625000001</c:v>
                </c:pt>
                <c:pt idx="94">
                  <c:v>2004.42825</c:v>
                </c:pt>
                <c:pt idx="95">
                  <c:v>1931.956875000001</c:v>
                </c:pt>
                <c:pt idx="96">
                  <c:v>1859.485500000001</c:v>
                </c:pt>
                <c:pt idx="97">
                  <c:v>1787.014125000001</c:v>
                </c:pt>
                <c:pt idx="98">
                  <c:v>1714.542750000001</c:v>
                </c:pt>
                <c:pt idx="99">
                  <c:v>1642.071375</c:v>
                </c:pt>
                <c:pt idx="100">
                  <c:v>1569.6</c:v>
                </c:pt>
                <c:pt idx="101">
                  <c:v>1497.128625</c:v>
                </c:pt>
                <c:pt idx="102">
                  <c:v>1424.657250000001</c:v>
                </c:pt>
                <c:pt idx="103">
                  <c:v>1352.185875</c:v>
                </c:pt>
                <c:pt idx="104">
                  <c:v>1279.7145</c:v>
                </c:pt>
                <c:pt idx="105">
                  <c:v>1207.243125000001</c:v>
                </c:pt>
                <c:pt idx="106">
                  <c:v>1134.77175</c:v>
                </c:pt>
                <c:pt idx="107">
                  <c:v>1062.300375000001</c:v>
                </c:pt>
                <c:pt idx="108">
                  <c:v>989.8290000000006</c:v>
                </c:pt>
                <c:pt idx="109">
                  <c:v>917.3576249999996</c:v>
                </c:pt>
                <c:pt idx="110">
                  <c:v>844.8862500000005</c:v>
                </c:pt>
                <c:pt idx="111">
                  <c:v>772.4148750000003</c:v>
                </c:pt>
                <c:pt idx="112">
                  <c:v>699.9435000000012</c:v>
                </c:pt>
                <c:pt idx="113">
                  <c:v>627.4721250000002</c:v>
                </c:pt>
                <c:pt idx="114">
                  <c:v>555.0007499999992</c:v>
                </c:pt>
                <c:pt idx="115">
                  <c:v>482.5293750000001</c:v>
                </c:pt>
                <c:pt idx="116">
                  <c:v>410.058000000001</c:v>
                </c:pt>
                <c:pt idx="117">
                  <c:v>337.5866250000017</c:v>
                </c:pt>
                <c:pt idx="118">
                  <c:v>265.1152500000007</c:v>
                </c:pt>
                <c:pt idx="119">
                  <c:v>192.6438749999998</c:v>
                </c:pt>
                <c:pt idx="120">
                  <c:v>-3803.827499999999</c:v>
                </c:pt>
                <c:pt idx="121">
                  <c:v>-3876.298875</c:v>
                </c:pt>
                <c:pt idx="122">
                  <c:v>-3948.77025</c:v>
                </c:pt>
                <c:pt idx="123">
                  <c:v>-4021.241624999999</c:v>
                </c:pt>
                <c:pt idx="124">
                  <c:v>-4093.713</c:v>
                </c:pt>
                <c:pt idx="125">
                  <c:v>-4166.184374999998</c:v>
                </c:pt>
                <c:pt idx="126">
                  <c:v>-4238.65575</c:v>
                </c:pt>
                <c:pt idx="127">
                  <c:v>-4311.127125</c:v>
                </c:pt>
                <c:pt idx="128">
                  <c:v>-4383.5985</c:v>
                </c:pt>
                <c:pt idx="129">
                  <c:v>-4456.069875</c:v>
                </c:pt>
                <c:pt idx="130">
                  <c:v>-4528.54125</c:v>
                </c:pt>
                <c:pt idx="131">
                  <c:v>-4601.012625</c:v>
                </c:pt>
                <c:pt idx="132">
                  <c:v>-4673.483999999999</c:v>
                </c:pt>
                <c:pt idx="133">
                  <c:v>-4745.955375</c:v>
                </c:pt>
                <c:pt idx="134">
                  <c:v>-4818.426750000001</c:v>
                </c:pt>
                <c:pt idx="135">
                  <c:v>-4890.898125</c:v>
                </c:pt>
                <c:pt idx="136">
                  <c:v>-4963.3695</c:v>
                </c:pt>
                <c:pt idx="137">
                  <c:v>-5035.840875</c:v>
                </c:pt>
                <c:pt idx="138">
                  <c:v>-5108.31225</c:v>
                </c:pt>
                <c:pt idx="139">
                  <c:v>-5180.783624999998</c:v>
                </c:pt>
                <c:pt idx="140">
                  <c:v>-5253.255</c:v>
                </c:pt>
                <c:pt idx="141">
                  <c:v>-5325.726375</c:v>
                </c:pt>
                <c:pt idx="142">
                  <c:v>-5398.197750000001</c:v>
                </c:pt>
                <c:pt idx="143">
                  <c:v>-5470.669125</c:v>
                </c:pt>
                <c:pt idx="144">
                  <c:v>-5543.1405</c:v>
                </c:pt>
                <c:pt idx="145">
                  <c:v>-5615.611874999998</c:v>
                </c:pt>
                <c:pt idx="146">
                  <c:v>-5688.08325</c:v>
                </c:pt>
                <c:pt idx="147">
                  <c:v>-5760.554625</c:v>
                </c:pt>
                <c:pt idx="148">
                  <c:v>-5833.026000000001</c:v>
                </c:pt>
                <c:pt idx="149">
                  <c:v>-5905.497375</c:v>
                </c:pt>
                <c:pt idx="150">
                  <c:v>-5977.96875</c:v>
                </c:pt>
                <c:pt idx="151">
                  <c:v>-6050.440125</c:v>
                </c:pt>
                <c:pt idx="152">
                  <c:v>-6122.9115</c:v>
                </c:pt>
                <c:pt idx="153">
                  <c:v>-6195.382875000001</c:v>
                </c:pt>
                <c:pt idx="154">
                  <c:v>-6267.854249999998</c:v>
                </c:pt>
                <c:pt idx="155">
                  <c:v>-6340.325625</c:v>
                </c:pt>
                <c:pt idx="156">
                  <c:v>-6412.797</c:v>
                </c:pt>
                <c:pt idx="157">
                  <c:v>-6485.268375</c:v>
                </c:pt>
                <c:pt idx="158">
                  <c:v>-6557.739750000001</c:v>
                </c:pt>
                <c:pt idx="159">
                  <c:v>-6630.211125</c:v>
                </c:pt>
                <c:pt idx="160">
                  <c:v>-6702.682499999998</c:v>
                </c:pt>
                <c:pt idx="161">
                  <c:v>-6775.153875</c:v>
                </c:pt>
                <c:pt idx="162">
                  <c:v>-6847.62525</c:v>
                </c:pt>
                <c:pt idx="163">
                  <c:v>-6920.096625</c:v>
                </c:pt>
                <c:pt idx="164">
                  <c:v>-6992.568</c:v>
                </c:pt>
                <c:pt idx="165">
                  <c:v>-7065.039375</c:v>
                </c:pt>
                <c:pt idx="166">
                  <c:v>-7137.51075</c:v>
                </c:pt>
                <c:pt idx="167">
                  <c:v>-7209.982125</c:v>
                </c:pt>
                <c:pt idx="168">
                  <c:v>-7282.453500000001</c:v>
                </c:pt>
                <c:pt idx="169">
                  <c:v>-7354.924874999998</c:v>
                </c:pt>
                <c:pt idx="170">
                  <c:v>-7427.39625</c:v>
                </c:pt>
                <c:pt idx="171">
                  <c:v>-7499.867625</c:v>
                </c:pt>
                <c:pt idx="172">
                  <c:v>-7572.339</c:v>
                </c:pt>
                <c:pt idx="173">
                  <c:v>-7644.810375000001</c:v>
                </c:pt>
                <c:pt idx="174">
                  <c:v>-7717.281749999998</c:v>
                </c:pt>
                <c:pt idx="175">
                  <c:v>-7789.753125</c:v>
                </c:pt>
                <c:pt idx="176">
                  <c:v>-7862.2245</c:v>
                </c:pt>
                <c:pt idx="177">
                  <c:v>-7934.695875000001</c:v>
                </c:pt>
                <c:pt idx="178">
                  <c:v>-8007.16725</c:v>
                </c:pt>
                <c:pt idx="179">
                  <c:v>-8079.638625</c:v>
                </c:pt>
                <c:pt idx="180">
                  <c:v>-8152.109999999998</c:v>
                </c:pt>
                <c:pt idx="181">
                  <c:v>-8224.581375</c:v>
                </c:pt>
                <c:pt idx="182">
                  <c:v>-8297.05275</c:v>
                </c:pt>
                <c:pt idx="183">
                  <c:v>-8369.524125000001</c:v>
                </c:pt>
                <c:pt idx="184">
                  <c:v>-8441.995499999999</c:v>
                </c:pt>
                <c:pt idx="185">
                  <c:v>-8514.466875</c:v>
                </c:pt>
                <c:pt idx="186">
                  <c:v>-8586.93825</c:v>
                </c:pt>
                <c:pt idx="187">
                  <c:v>-8659.409625</c:v>
                </c:pt>
                <c:pt idx="188">
                  <c:v>-8731.881000000001</c:v>
                </c:pt>
                <c:pt idx="189">
                  <c:v>-8804.352374999999</c:v>
                </c:pt>
                <c:pt idx="190">
                  <c:v>-8876.82375</c:v>
                </c:pt>
                <c:pt idx="191">
                  <c:v>-8949.295125000001</c:v>
                </c:pt>
                <c:pt idx="192">
                  <c:v>-9021.7665</c:v>
                </c:pt>
                <c:pt idx="193">
                  <c:v>-9094.237875</c:v>
                </c:pt>
                <c:pt idx="194">
                  <c:v>-9166.70925</c:v>
                </c:pt>
                <c:pt idx="195">
                  <c:v>-9239.180624999999</c:v>
                </c:pt>
                <c:pt idx="196">
                  <c:v>-9311.652</c:v>
                </c:pt>
                <c:pt idx="197">
                  <c:v>-9384.123375</c:v>
                </c:pt>
                <c:pt idx="198">
                  <c:v>-9456.59475</c:v>
                </c:pt>
                <c:pt idx="199">
                  <c:v>-9529.066124999999</c:v>
                </c:pt>
                <c:pt idx="200">
                  <c:v>-9601.5375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83048"/>
        <c:axId val="2084677576"/>
      </c:scatterChart>
      <c:valAx>
        <c:axId val="20846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77576"/>
        <c:crosses val="autoZero"/>
        <c:crossBetween val="midCat"/>
      </c:valAx>
      <c:valAx>
        <c:axId val="20846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30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Penyangga'!$G$34:$G$234</c:f>
              <c:numCache>
                <c:formatCode>0.000</c:formatCode>
                <c:ptCount val="201"/>
                <c:pt idx="0">
                  <c:v>0.0</c:v>
                </c:pt>
                <c:pt idx="1">
                  <c:v>1097.5627265625</c:v>
                </c:pt>
                <c:pt idx="2">
                  <c:v>2186.06653125</c:v>
                </c:pt>
                <c:pt idx="3">
                  <c:v>3265.5114140625</c:v>
                </c:pt>
                <c:pt idx="4">
                  <c:v>4335.897375</c:v>
                </c:pt>
                <c:pt idx="5">
                  <c:v>5397.2244140625</c:v>
                </c:pt>
                <c:pt idx="6">
                  <c:v>6449.49253125</c:v>
                </c:pt>
                <c:pt idx="7">
                  <c:v>7492.7017265625</c:v>
                </c:pt>
                <c:pt idx="8">
                  <c:v>8526.852000000001</c:v>
                </c:pt>
                <c:pt idx="9">
                  <c:v>9551.9433515625</c:v>
                </c:pt>
                <c:pt idx="10">
                  <c:v>10567.97578125</c:v>
                </c:pt>
                <c:pt idx="11">
                  <c:v>11574.9492890625</c:v>
                </c:pt>
                <c:pt idx="12">
                  <c:v>12572.863875</c:v>
                </c:pt>
                <c:pt idx="13">
                  <c:v>13561.7195390625</c:v>
                </c:pt>
                <c:pt idx="14">
                  <c:v>14541.51628125</c:v>
                </c:pt>
                <c:pt idx="15">
                  <c:v>15512.2541015625</c:v>
                </c:pt>
                <c:pt idx="16">
                  <c:v>16473.933</c:v>
                </c:pt>
                <c:pt idx="17">
                  <c:v>17426.5529765625</c:v>
                </c:pt>
                <c:pt idx="18">
                  <c:v>18370.11403125</c:v>
                </c:pt>
                <c:pt idx="19">
                  <c:v>19304.6161640625</c:v>
                </c:pt>
                <c:pt idx="20">
                  <c:v>20230.059375</c:v>
                </c:pt>
                <c:pt idx="21">
                  <c:v>21146.4436640625</c:v>
                </c:pt>
                <c:pt idx="22">
                  <c:v>22053.76903125001</c:v>
                </c:pt>
                <c:pt idx="23">
                  <c:v>22952.0354765625</c:v>
                </c:pt>
                <c:pt idx="24">
                  <c:v>23841.243</c:v>
                </c:pt>
                <c:pt idx="25">
                  <c:v>24721.3916015625</c:v>
                </c:pt>
                <c:pt idx="26">
                  <c:v>25592.48128125</c:v>
                </c:pt>
                <c:pt idx="27">
                  <c:v>26454.51203906251</c:v>
                </c:pt>
                <c:pt idx="28">
                  <c:v>27307.483875</c:v>
                </c:pt>
                <c:pt idx="29">
                  <c:v>28151.39678906251</c:v>
                </c:pt>
                <c:pt idx="30">
                  <c:v>28986.25078125001</c:v>
                </c:pt>
                <c:pt idx="31">
                  <c:v>29812.04585156251</c:v>
                </c:pt>
                <c:pt idx="32">
                  <c:v>30628.782</c:v>
                </c:pt>
                <c:pt idx="33">
                  <c:v>31436.4592265625</c:v>
                </c:pt>
                <c:pt idx="34">
                  <c:v>32235.07753125</c:v>
                </c:pt>
                <c:pt idx="35">
                  <c:v>33024.6369140625</c:v>
                </c:pt>
                <c:pt idx="36">
                  <c:v>33805.13737500001</c:v>
                </c:pt>
                <c:pt idx="37">
                  <c:v>34576.5789140625</c:v>
                </c:pt>
                <c:pt idx="38">
                  <c:v>35338.96153125</c:v>
                </c:pt>
                <c:pt idx="39">
                  <c:v>36092.28522656251</c:v>
                </c:pt>
                <c:pt idx="40">
                  <c:v>36836.55</c:v>
                </c:pt>
                <c:pt idx="41">
                  <c:v>37571.75585156251</c:v>
                </c:pt>
                <c:pt idx="42">
                  <c:v>38297.90278125001</c:v>
                </c:pt>
                <c:pt idx="43">
                  <c:v>39014.9907890625</c:v>
                </c:pt>
                <c:pt idx="44">
                  <c:v>39723.019875</c:v>
                </c:pt>
                <c:pt idx="45">
                  <c:v>40421.9900390625</c:v>
                </c:pt>
                <c:pt idx="46">
                  <c:v>41111.90128125</c:v>
                </c:pt>
                <c:pt idx="47">
                  <c:v>41792.7536015625</c:v>
                </c:pt>
                <c:pt idx="48">
                  <c:v>42464.54700000001</c:v>
                </c:pt>
                <c:pt idx="49">
                  <c:v>43127.28147656251</c:v>
                </c:pt>
                <c:pt idx="50">
                  <c:v>43780.95703125</c:v>
                </c:pt>
                <c:pt idx="51">
                  <c:v>44425.5736640625</c:v>
                </c:pt>
                <c:pt idx="52">
                  <c:v>45061.131375</c:v>
                </c:pt>
                <c:pt idx="53">
                  <c:v>45687.63016406251</c:v>
                </c:pt>
                <c:pt idx="54">
                  <c:v>46305.07003125</c:v>
                </c:pt>
                <c:pt idx="55">
                  <c:v>46913.4509765625</c:v>
                </c:pt>
                <c:pt idx="56">
                  <c:v>47512.773</c:v>
                </c:pt>
                <c:pt idx="57">
                  <c:v>48103.0361015625</c:v>
                </c:pt>
                <c:pt idx="58">
                  <c:v>48684.24028125001</c:v>
                </c:pt>
                <c:pt idx="59">
                  <c:v>49256.3855390625</c:v>
                </c:pt>
                <c:pt idx="60">
                  <c:v>49819.47187500002</c:v>
                </c:pt>
                <c:pt idx="61">
                  <c:v>50373.4992890625</c:v>
                </c:pt>
                <c:pt idx="62">
                  <c:v>50918.46778125001</c:v>
                </c:pt>
                <c:pt idx="63">
                  <c:v>51454.3773515625</c:v>
                </c:pt>
                <c:pt idx="64">
                  <c:v>51981.228</c:v>
                </c:pt>
                <c:pt idx="65">
                  <c:v>52499.01972656251</c:v>
                </c:pt>
                <c:pt idx="66">
                  <c:v>53007.75253125</c:v>
                </c:pt>
                <c:pt idx="67">
                  <c:v>53507.42641406251</c:v>
                </c:pt>
                <c:pt idx="68">
                  <c:v>53998.041375</c:v>
                </c:pt>
                <c:pt idx="69">
                  <c:v>54479.5974140625</c:v>
                </c:pt>
                <c:pt idx="70">
                  <c:v>54952.09453125001</c:v>
                </c:pt>
                <c:pt idx="71">
                  <c:v>55415.53272656251</c:v>
                </c:pt>
                <c:pt idx="72">
                  <c:v>55869.91200000001</c:v>
                </c:pt>
                <c:pt idx="73">
                  <c:v>56315.2323515625</c:v>
                </c:pt>
                <c:pt idx="74">
                  <c:v>56751.49378125001</c:v>
                </c:pt>
                <c:pt idx="75">
                  <c:v>57178.69628906251</c:v>
                </c:pt>
                <c:pt idx="76">
                  <c:v>57596.839875</c:v>
                </c:pt>
                <c:pt idx="77">
                  <c:v>58005.9245390625</c:v>
                </c:pt>
                <c:pt idx="78">
                  <c:v>58405.95028125001</c:v>
                </c:pt>
                <c:pt idx="79">
                  <c:v>58796.9171015625</c:v>
                </c:pt>
                <c:pt idx="80">
                  <c:v>59178.82500000001</c:v>
                </c:pt>
                <c:pt idx="81">
                  <c:v>59551.6739765625</c:v>
                </c:pt>
                <c:pt idx="82">
                  <c:v>59915.46403125</c:v>
                </c:pt>
                <c:pt idx="83">
                  <c:v>60270.19516406251</c:v>
                </c:pt>
                <c:pt idx="84">
                  <c:v>60615.867375</c:v>
                </c:pt>
                <c:pt idx="85">
                  <c:v>60952.48066406252</c:v>
                </c:pt>
                <c:pt idx="86">
                  <c:v>61280.03503125</c:v>
                </c:pt>
                <c:pt idx="87">
                  <c:v>61598.53047656251</c:v>
                </c:pt>
                <c:pt idx="88">
                  <c:v>61907.96700000001</c:v>
                </c:pt>
                <c:pt idx="89">
                  <c:v>62208.3446015625</c:v>
                </c:pt>
                <c:pt idx="90">
                  <c:v>62499.66328125001</c:v>
                </c:pt>
                <c:pt idx="91">
                  <c:v>62781.9230390625</c:v>
                </c:pt>
                <c:pt idx="92">
                  <c:v>63055.123875</c:v>
                </c:pt>
                <c:pt idx="93">
                  <c:v>63319.26578906251</c:v>
                </c:pt>
                <c:pt idx="94">
                  <c:v>63574.34878125</c:v>
                </c:pt>
                <c:pt idx="95">
                  <c:v>63820.3728515625</c:v>
                </c:pt>
                <c:pt idx="96">
                  <c:v>64057.338</c:v>
                </c:pt>
                <c:pt idx="97">
                  <c:v>64285.24422656251</c:v>
                </c:pt>
                <c:pt idx="98">
                  <c:v>64504.09153125001</c:v>
                </c:pt>
                <c:pt idx="99">
                  <c:v>64713.8799140625</c:v>
                </c:pt>
                <c:pt idx="100">
                  <c:v>64914.60937500001</c:v>
                </c:pt>
                <c:pt idx="101">
                  <c:v>65106.27991406251</c:v>
                </c:pt>
                <c:pt idx="102">
                  <c:v>65288.89153125</c:v>
                </c:pt>
                <c:pt idx="103">
                  <c:v>65462.44422656251</c:v>
                </c:pt>
                <c:pt idx="104">
                  <c:v>65626.93799999999</c:v>
                </c:pt>
                <c:pt idx="105">
                  <c:v>65782.37285156251</c:v>
                </c:pt>
                <c:pt idx="106">
                  <c:v>65928.74878125</c:v>
                </c:pt>
                <c:pt idx="107">
                  <c:v>66066.0657890625</c:v>
                </c:pt>
                <c:pt idx="108">
                  <c:v>66194.323875</c:v>
                </c:pt>
                <c:pt idx="109">
                  <c:v>66313.52303906251</c:v>
                </c:pt>
                <c:pt idx="110">
                  <c:v>66423.66328125002</c:v>
                </c:pt>
                <c:pt idx="111">
                  <c:v>66524.74460156252</c:v>
                </c:pt>
                <c:pt idx="112">
                  <c:v>66616.76700000001</c:v>
                </c:pt>
                <c:pt idx="113">
                  <c:v>66699.73047656252</c:v>
                </c:pt>
                <c:pt idx="114">
                  <c:v>66773.63503124999</c:v>
                </c:pt>
                <c:pt idx="115">
                  <c:v>66838.48066406252</c:v>
                </c:pt>
                <c:pt idx="116">
                  <c:v>66894.26737500002</c:v>
                </c:pt>
                <c:pt idx="117">
                  <c:v>66940.99516406251</c:v>
                </c:pt>
                <c:pt idx="118">
                  <c:v>66978.66403125002</c:v>
                </c:pt>
                <c:pt idx="119">
                  <c:v>67007.27397656252</c:v>
                </c:pt>
                <c:pt idx="120">
                  <c:v>67026.82500000002</c:v>
                </c:pt>
                <c:pt idx="121">
                  <c:v>66546.8171015625</c:v>
                </c:pt>
                <c:pt idx="122">
                  <c:v>66057.75028125</c:v>
                </c:pt>
                <c:pt idx="123">
                  <c:v>65559.62453906251</c:v>
                </c:pt>
                <c:pt idx="124">
                  <c:v>65052.43987500001</c:v>
                </c:pt>
                <c:pt idx="125">
                  <c:v>64536.19628906251</c:v>
                </c:pt>
                <c:pt idx="126">
                  <c:v>64010.89378124999</c:v>
                </c:pt>
                <c:pt idx="127">
                  <c:v>63476.53235156249</c:v>
                </c:pt>
                <c:pt idx="128">
                  <c:v>62933.11200000001</c:v>
                </c:pt>
                <c:pt idx="129">
                  <c:v>62380.63272656252</c:v>
                </c:pt>
                <c:pt idx="130">
                  <c:v>61819.09453125001</c:v>
                </c:pt>
                <c:pt idx="131">
                  <c:v>61248.4974140625</c:v>
                </c:pt>
                <c:pt idx="132">
                  <c:v>60668.841375</c:v>
                </c:pt>
                <c:pt idx="133">
                  <c:v>60080.12641406251</c:v>
                </c:pt>
                <c:pt idx="134">
                  <c:v>59482.35253125</c:v>
                </c:pt>
                <c:pt idx="135">
                  <c:v>58875.51972656252</c:v>
                </c:pt>
                <c:pt idx="136">
                  <c:v>58259.628</c:v>
                </c:pt>
                <c:pt idx="137">
                  <c:v>57634.67735156251</c:v>
                </c:pt>
                <c:pt idx="138">
                  <c:v>57000.66778125</c:v>
                </c:pt>
                <c:pt idx="139">
                  <c:v>56357.59928906252</c:v>
                </c:pt>
                <c:pt idx="140">
                  <c:v>55705.47187500002</c:v>
                </c:pt>
                <c:pt idx="141">
                  <c:v>55044.28553906249</c:v>
                </c:pt>
                <c:pt idx="142">
                  <c:v>54374.04028125001</c:v>
                </c:pt>
                <c:pt idx="143">
                  <c:v>53694.73610156251</c:v>
                </c:pt>
                <c:pt idx="144">
                  <c:v>53006.37300000002</c:v>
                </c:pt>
                <c:pt idx="145">
                  <c:v>52308.95097656251</c:v>
                </c:pt>
                <c:pt idx="146">
                  <c:v>51602.47003125</c:v>
                </c:pt>
                <c:pt idx="147">
                  <c:v>50886.93016406249</c:v>
                </c:pt>
                <c:pt idx="148">
                  <c:v>50162.33137500001</c:v>
                </c:pt>
                <c:pt idx="149">
                  <c:v>49428.6736640625</c:v>
                </c:pt>
                <c:pt idx="150">
                  <c:v>48685.95703125001</c:v>
                </c:pt>
                <c:pt idx="151">
                  <c:v>47934.18147656252</c:v>
                </c:pt>
                <c:pt idx="152">
                  <c:v>47173.347</c:v>
                </c:pt>
                <c:pt idx="153">
                  <c:v>46403.45360156249</c:v>
                </c:pt>
                <c:pt idx="154">
                  <c:v>45624.50128125001</c:v>
                </c:pt>
                <c:pt idx="155">
                  <c:v>44836.49003906252</c:v>
                </c:pt>
                <c:pt idx="156">
                  <c:v>44039.41987500002</c:v>
                </c:pt>
                <c:pt idx="157">
                  <c:v>43233.29078906251</c:v>
                </c:pt>
                <c:pt idx="158">
                  <c:v>42418.10278125</c:v>
                </c:pt>
                <c:pt idx="159">
                  <c:v>41593.85585156252</c:v>
                </c:pt>
                <c:pt idx="160">
                  <c:v>40760.55000000002</c:v>
                </c:pt>
                <c:pt idx="161">
                  <c:v>39918.18522656252</c:v>
                </c:pt>
                <c:pt idx="162">
                  <c:v>39066.76153124998</c:v>
                </c:pt>
                <c:pt idx="163">
                  <c:v>38206.27891406251</c:v>
                </c:pt>
                <c:pt idx="164">
                  <c:v>37336.737375</c:v>
                </c:pt>
                <c:pt idx="165">
                  <c:v>36458.13691406252</c:v>
                </c:pt>
                <c:pt idx="166">
                  <c:v>35570.47753125001</c:v>
                </c:pt>
                <c:pt idx="167">
                  <c:v>34673.7592265625</c:v>
                </c:pt>
                <c:pt idx="168">
                  <c:v>33767.982</c:v>
                </c:pt>
                <c:pt idx="169">
                  <c:v>32853.1458515625</c:v>
                </c:pt>
                <c:pt idx="170">
                  <c:v>31929.25078125003</c:v>
                </c:pt>
                <c:pt idx="171">
                  <c:v>30996.2967890625</c:v>
                </c:pt>
                <c:pt idx="172">
                  <c:v>30054.283875</c:v>
                </c:pt>
                <c:pt idx="173">
                  <c:v>29103.2120390625</c:v>
                </c:pt>
                <c:pt idx="174">
                  <c:v>28143.08128125002</c:v>
                </c:pt>
                <c:pt idx="175">
                  <c:v>27173.8916015625</c:v>
                </c:pt>
                <c:pt idx="176">
                  <c:v>26195.64300000001</c:v>
                </c:pt>
                <c:pt idx="177">
                  <c:v>25208.3354765625</c:v>
                </c:pt>
                <c:pt idx="178">
                  <c:v>24211.96903124999</c:v>
                </c:pt>
                <c:pt idx="179">
                  <c:v>23206.54366406248</c:v>
                </c:pt>
                <c:pt idx="180">
                  <c:v>22192.05937500001</c:v>
                </c:pt>
                <c:pt idx="181">
                  <c:v>21168.51616406252</c:v>
                </c:pt>
                <c:pt idx="182">
                  <c:v>20135.91403124999</c:v>
                </c:pt>
                <c:pt idx="183">
                  <c:v>19094.25297656251</c:v>
                </c:pt>
                <c:pt idx="184">
                  <c:v>18043.533</c:v>
                </c:pt>
                <c:pt idx="185">
                  <c:v>16983.75410156252</c:v>
                </c:pt>
                <c:pt idx="186">
                  <c:v>15914.91628125001</c:v>
                </c:pt>
                <c:pt idx="187">
                  <c:v>14837.01953906249</c:v>
                </c:pt>
                <c:pt idx="188">
                  <c:v>13750.06387499999</c:v>
                </c:pt>
                <c:pt idx="189">
                  <c:v>12654.0492890625</c:v>
                </c:pt>
                <c:pt idx="190">
                  <c:v>11548.97578124999</c:v>
                </c:pt>
                <c:pt idx="191">
                  <c:v>10434.84335156251</c:v>
                </c:pt>
                <c:pt idx="192">
                  <c:v>9311.652000000001</c:v>
                </c:pt>
                <c:pt idx="193">
                  <c:v>8179.4017265625</c:v>
                </c:pt>
                <c:pt idx="194">
                  <c:v>7038.092531250003</c:v>
                </c:pt>
                <c:pt idx="195">
                  <c:v>5887.724414062511</c:v>
                </c:pt>
                <c:pt idx="196">
                  <c:v>4728.297375000024</c:v>
                </c:pt>
                <c:pt idx="197">
                  <c:v>3559.811414062511</c:v>
                </c:pt>
                <c:pt idx="198">
                  <c:v>2382.266531250003</c:v>
                </c:pt>
                <c:pt idx="199">
                  <c:v>1195.662726562499</c:v>
                </c:pt>
                <c:pt idx="2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Penyangga'!$H$34:$H$234</c:f>
              <c:numCache>
                <c:formatCode>0.000</c:formatCode>
                <c:ptCount val="201"/>
                <c:pt idx="0">
                  <c:v>0.0</c:v>
                </c:pt>
                <c:pt idx="1">
                  <c:v>196.2</c:v>
                </c:pt>
                <c:pt idx="2">
                  <c:v>392.4</c:v>
                </c:pt>
                <c:pt idx="3">
                  <c:v>588.6</c:v>
                </c:pt>
                <c:pt idx="4">
                  <c:v>784.8</c:v>
                </c:pt>
                <c:pt idx="5">
                  <c:v>981.0</c:v>
                </c:pt>
                <c:pt idx="6">
                  <c:v>1177.2</c:v>
                </c:pt>
                <c:pt idx="7">
                  <c:v>1373.4</c:v>
                </c:pt>
                <c:pt idx="8">
                  <c:v>1569.6</c:v>
                </c:pt>
                <c:pt idx="9">
                  <c:v>1765.8</c:v>
                </c:pt>
                <c:pt idx="10">
                  <c:v>1962.0</c:v>
                </c:pt>
                <c:pt idx="11">
                  <c:v>2158.2</c:v>
                </c:pt>
                <c:pt idx="12">
                  <c:v>2354.4</c:v>
                </c:pt>
                <c:pt idx="13">
                  <c:v>2550.6</c:v>
                </c:pt>
                <c:pt idx="14">
                  <c:v>2746.8</c:v>
                </c:pt>
                <c:pt idx="15">
                  <c:v>2943.0</c:v>
                </c:pt>
                <c:pt idx="16">
                  <c:v>3139.2</c:v>
                </c:pt>
                <c:pt idx="17">
                  <c:v>3335.4</c:v>
                </c:pt>
                <c:pt idx="18">
                  <c:v>3531.6</c:v>
                </c:pt>
                <c:pt idx="19">
                  <c:v>3727.8</c:v>
                </c:pt>
                <c:pt idx="20">
                  <c:v>3924.0</c:v>
                </c:pt>
                <c:pt idx="21">
                  <c:v>4120.2</c:v>
                </c:pt>
                <c:pt idx="22">
                  <c:v>4316.4</c:v>
                </c:pt>
                <c:pt idx="23">
                  <c:v>4512.6</c:v>
                </c:pt>
                <c:pt idx="24">
                  <c:v>4708.8</c:v>
                </c:pt>
                <c:pt idx="25">
                  <c:v>4905.0</c:v>
                </c:pt>
                <c:pt idx="26">
                  <c:v>5101.2</c:v>
                </c:pt>
                <c:pt idx="27">
                  <c:v>5297.4</c:v>
                </c:pt>
                <c:pt idx="28">
                  <c:v>5493.6</c:v>
                </c:pt>
                <c:pt idx="29">
                  <c:v>5689.8</c:v>
                </c:pt>
                <c:pt idx="30">
                  <c:v>5886.0</c:v>
                </c:pt>
                <c:pt idx="31">
                  <c:v>6082.2</c:v>
                </c:pt>
                <c:pt idx="32">
                  <c:v>6278.4</c:v>
                </c:pt>
                <c:pt idx="33">
                  <c:v>6474.6</c:v>
                </c:pt>
                <c:pt idx="34">
                  <c:v>6670.8</c:v>
                </c:pt>
                <c:pt idx="35">
                  <c:v>6867.0</c:v>
                </c:pt>
                <c:pt idx="36">
                  <c:v>7063.2</c:v>
                </c:pt>
                <c:pt idx="37">
                  <c:v>7259.4</c:v>
                </c:pt>
                <c:pt idx="38">
                  <c:v>7455.6</c:v>
                </c:pt>
                <c:pt idx="39">
                  <c:v>7651.8</c:v>
                </c:pt>
                <c:pt idx="40">
                  <c:v>7848.0</c:v>
                </c:pt>
                <c:pt idx="41">
                  <c:v>8044.2</c:v>
                </c:pt>
                <c:pt idx="42">
                  <c:v>8240.4</c:v>
                </c:pt>
                <c:pt idx="43">
                  <c:v>8436.6</c:v>
                </c:pt>
                <c:pt idx="44">
                  <c:v>8632.799999999999</c:v>
                </c:pt>
                <c:pt idx="45">
                  <c:v>8829.0</c:v>
                </c:pt>
                <c:pt idx="46">
                  <c:v>9025.199999999999</c:v>
                </c:pt>
                <c:pt idx="47">
                  <c:v>9221.4</c:v>
                </c:pt>
                <c:pt idx="48">
                  <c:v>9417.599999999999</c:v>
                </c:pt>
                <c:pt idx="49">
                  <c:v>9613.799999999999</c:v>
                </c:pt>
                <c:pt idx="50">
                  <c:v>9810.0</c:v>
                </c:pt>
                <c:pt idx="51">
                  <c:v>10006.2</c:v>
                </c:pt>
                <c:pt idx="52">
                  <c:v>10202.4</c:v>
                </c:pt>
                <c:pt idx="53">
                  <c:v>10398.6</c:v>
                </c:pt>
                <c:pt idx="54">
                  <c:v>10594.8</c:v>
                </c:pt>
                <c:pt idx="55">
                  <c:v>10791.0</c:v>
                </c:pt>
                <c:pt idx="56">
                  <c:v>10987.2</c:v>
                </c:pt>
                <c:pt idx="57">
                  <c:v>11183.4</c:v>
                </c:pt>
                <c:pt idx="58">
                  <c:v>11379.6</c:v>
                </c:pt>
                <c:pt idx="59">
                  <c:v>11575.8</c:v>
                </c:pt>
                <c:pt idx="60">
                  <c:v>11772.0</c:v>
                </c:pt>
                <c:pt idx="61">
                  <c:v>11968.2</c:v>
                </c:pt>
                <c:pt idx="62">
                  <c:v>12164.4</c:v>
                </c:pt>
                <c:pt idx="63">
                  <c:v>12360.6</c:v>
                </c:pt>
                <c:pt idx="64">
                  <c:v>12556.8</c:v>
                </c:pt>
                <c:pt idx="65">
                  <c:v>12753.0</c:v>
                </c:pt>
                <c:pt idx="66">
                  <c:v>12949.2</c:v>
                </c:pt>
                <c:pt idx="67">
                  <c:v>13145.4</c:v>
                </c:pt>
                <c:pt idx="68">
                  <c:v>13341.6</c:v>
                </c:pt>
                <c:pt idx="69">
                  <c:v>13537.8</c:v>
                </c:pt>
                <c:pt idx="70">
                  <c:v>13734.0</c:v>
                </c:pt>
                <c:pt idx="71">
                  <c:v>13930.2</c:v>
                </c:pt>
                <c:pt idx="72">
                  <c:v>14126.4</c:v>
                </c:pt>
                <c:pt idx="73">
                  <c:v>14322.6</c:v>
                </c:pt>
                <c:pt idx="74">
                  <c:v>14518.8</c:v>
                </c:pt>
                <c:pt idx="75">
                  <c:v>14715.0</c:v>
                </c:pt>
                <c:pt idx="76">
                  <c:v>14911.2</c:v>
                </c:pt>
                <c:pt idx="77">
                  <c:v>15107.4</c:v>
                </c:pt>
                <c:pt idx="78">
                  <c:v>15303.6</c:v>
                </c:pt>
                <c:pt idx="79">
                  <c:v>15499.8</c:v>
                </c:pt>
                <c:pt idx="80">
                  <c:v>15696.0</c:v>
                </c:pt>
                <c:pt idx="81">
                  <c:v>15892.2</c:v>
                </c:pt>
                <c:pt idx="82">
                  <c:v>16088.4</c:v>
                </c:pt>
                <c:pt idx="83">
                  <c:v>16284.6</c:v>
                </c:pt>
                <c:pt idx="84">
                  <c:v>16480.8</c:v>
                </c:pt>
                <c:pt idx="85">
                  <c:v>16677.0</c:v>
                </c:pt>
                <c:pt idx="86">
                  <c:v>16873.2</c:v>
                </c:pt>
                <c:pt idx="87">
                  <c:v>17069.4</c:v>
                </c:pt>
                <c:pt idx="88">
                  <c:v>17265.6</c:v>
                </c:pt>
                <c:pt idx="89">
                  <c:v>17461.8</c:v>
                </c:pt>
                <c:pt idx="90">
                  <c:v>17658.0</c:v>
                </c:pt>
                <c:pt idx="91">
                  <c:v>17854.2</c:v>
                </c:pt>
                <c:pt idx="92">
                  <c:v>18050.4</c:v>
                </c:pt>
                <c:pt idx="93">
                  <c:v>18246.6</c:v>
                </c:pt>
                <c:pt idx="94">
                  <c:v>18442.8</c:v>
                </c:pt>
                <c:pt idx="95">
                  <c:v>18639.0</c:v>
                </c:pt>
                <c:pt idx="96">
                  <c:v>18835.2</c:v>
                </c:pt>
                <c:pt idx="97">
                  <c:v>19031.4</c:v>
                </c:pt>
                <c:pt idx="98">
                  <c:v>19227.6</c:v>
                </c:pt>
                <c:pt idx="99">
                  <c:v>19423.8</c:v>
                </c:pt>
                <c:pt idx="100">
                  <c:v>19620.0</c:v>
                </c:pt>
                <c:pt idx="101">
                  <c:v>19816.2</c:v>
                </c:pt>
                <c:pt idx="102">
                  <c:v>20012.4</c:v>
                </c:pt>
                <c:pt idx="103">
                  <c:v>20208.6</c:v>
                </c:pt>
                <c:pt idx="104">
                  <c:v>20404.8</c:v>
                </c:pt>
                <c:pt idx="105">
                  <c:v>20601.0</c:v>
                </c:pt>
                <c:pt idx="106">
                  <c:v>20797.2</c:v>
                </c:pt>
                <c:pt idx="107">
                  <c:v>20993.4</c:v>
                </c:pt>
                <c:pt idx="108">
                  <c:v>21189.6</c:v>
                </c:pt>
                <c:pt idx="109">
                  <c:v>21385.8</c:v>
                </c:pt>
                <c:pt idx="110">
                  <c:v>21582.0</c:v>
                </c:pt>
                <c:pt idx="111">
                  <c:v>21778.2</c:v>
                </c:pt>
                <c:pt idx="112">
                  <c:v>21974.4</c:v>
                </c:pt>
                <c:pt idx="113">
                  <c:v>22170.6</c:v>
                </c:pt>
                <c:pt idx="114">
                  <c:v>22366.8</c:v>
                </c:pt>
                <c:pt idx="115">
                  <c:v>22563.0</c:v>
                </c:pt>
                <c:pt idx="116">
                  <c:v>22759.2</c:v>
                </c:pt>
                <c:pt idx="117">
                  <c:v>22955.4</c:v>
                </c:pt>
                <c:pt idx="118">
                  <c:v>23151.6</c:v>
                </c:pt>
                <c:pt idx="119">
                  <c:v>23347.8</c:v>
                </c:pt>
                <c:pt idx="120">
                  <c:v>23544.0</c:v>
                </c:pt>
                <c:pt idx="121">
                  <c:v>23249.7</c:v>
                </c:pt>
                <c:pt idx="122">
                  <c:v>22955.4</c:v>
                </c:pt>
                <c:pt idx="123">
                  <c:v>22661.1</c:v>
                </c:pt>
                <c:pt idx="124">
                  <c:v>22366.8</c:v>
                </c:pt>
                <c:pt idx="125">
                  <c:v>22072.5</c:v>
                </c:pt>
                <c:pt idx="126">
                  <c:v>21778.2</c:v>
                </c:pt>
                <c:pt idx="127">
                  <c:v>21483.9</c:v>
                </c:pt>
                <c:pt idx="128">
                  <c:v>21189.6</c:v>
                </c:pt>
                <c:pt idx="129">
                  <c:v>20895.3</c:v>
                </c:pt>
                <c:pt idx="130">
                  <c:v>20601.0</c:v>
                </c:pt>
                <c:pt idx="131">
                  <c:v>20306.7</c:v>
                </c:pt>
                <c:pt idx="132">
                  <c:v>20012.4</c:v>
                </c:pt>
                <c:pt idx="133">
                  <c:v>19718.1</c:v>
                </c:pt>
                <c:pt idx="134">
                  <c:v>19423.8</c:v>
                </c:pt>
                <c:pt idx="135">
                  <c:v>19129.5</c:v>
                </c:pt>
                <c:pt idx="136">
                  <c:v>18835.2</c:v>
                </c:pt>
                <c:pt idx="137">
                  <c:v>18540.9</c:v>
                </c:pt>
                <c:pt idx="138">
                  <c:v>18246.6</c:v>
                </c:pt>
                <c:pt idx="139">
                  <c:v>17952.3</c:v>
                </c:pt>
                <c:pt idx="140">
                  <c:v>17658.0</c:v>
                </c:pt>
                <c:pt idx="141">
                  <c:v>17363.7</c:v>
                </c:pt>
                <c:pt idx="142">
                  <c:v>17069.4</c:v>
                </c:pt>
                <c:pt idx="143">
                  <c:v>16775.1</c:v>
                </c:pt>
                <c:pt idx="144">
                  <c:v>16480.8</c:v>
                </c:pt>
                <c:pt idx="145">
                  <c:v>16186.5</c:v>
                </c:pt>
                <c:pt idx="146">
                  <c:v>15892.2</c:v>
                </c:pt>
                <c:pt idx="147">
                  <c:v>15597.9</c:v>
                </c:pt>
                <c:pt idx="148">
                  <c:v>15303.6</c:v>
                </c:pt>
                <c:pt idx="149">
                  <c:v>15009.3</c:v>
                </c:pt>
                <c:pt idx="150">
                  <c:v>14715.0</c:v>
                </c:pt>
                <c:pt idx="151">
                  <c:v>14420.7</c:v>
                </c:pt>
                <c:pt idx="152">
                  <c:v>14126.4</c:v>
                </c:pt>
                <c:pt idx="153">
                  <c:v>13832.1</c:v>
                </c:pt>
                <c:pt idx="154">
                  <c:v>13537.8</c:v>
                </c:pt>
                <c:pt idx="155">
                  <c:v>13243.5</c:v>
                </c:pt>
                <c:pt idx="156">
                  <c:v>12949.2</c:v>
                </c:pt>
                <c:pt idx="157">
                  <c:v>12654.9</c:v>
                </c:pt>
                <c:pt idx="158">
                  <c:v>12360.6</c:v>
                </c:pt>
                <c:pt idx="159">
                  <c:v>12066.3</c:v>
                </c:pt>
                <c:pt idx="160">
                  <c:v>11772.0</c:v>
                </c:pt>
                <c:pt idx="161">
                  <c:v>11477.7</c:v>
                </c:pt>
                <c:pt idx="162">
                  <c:v>11183.4</c:v>
                </c:pt>
                <c:pt idx="163">
                  <c:v>10889.1</c:v>
                </c:pt>
                <c:pt idx="164">
                  <c:v>10594.8</c:v>
                </c:pt>
                <c:pt idx="165">
                  <c:v>10300.5</c:v>
                </c:pt>
                <c:pt idx="166">
                  <c:v>10006.2</c:v>
                </c:pt>
                <c:pt idx="167">
                  <c:v>9711.899999999998</c:v>
                </c:pt>
                <c:pt idx="168">
                  <c:v>9417.599999999999</c:v>
                </c:pt>
                <c:pt idx="169">
                  <c:v>9123.299999999996</c:v>
                </c:pt>
                <c:pt idx="170">
                  <c:v>8829.0</c:v>
                </c:pt>
                <c:pt idx="171">
                  <c:v>8534.699999999997</c:v>
                </c:pt>
                <c:pt idx="172">
                  <c:v>8240.400000000001</c:v>
                </c:pt>
                <c:pt idx="173">
                  <c:v>7946.099999999998</c:v>
                </c:pt>
                <c:pt idx="174">
                  <c:v>7651.799999999996</c:v>
                </c:pt>
                <c:pt idx="175">
                  <c:v>7357.5</c:v>
                </c:pt>
                <c:pt idx="176">
                  <c:v>7063.199999999997</c:v>
                </c:pt>
                <c:pt idx="177">
                  <c:v>6768.900000000001</c:v>
                </c:pt>
                <c:pt idx="178">
                  <c:v>6474.599999999998</c:v>
                </c:pt>
                <c:pt idx="179">
                  <c:v>6180.299999999996</c:v>
                </c:pt>
                <c:pt idx="180">
                  <c:v>5886.0</c:v>
                </c:pt>
                <c:pt idx="181">
                  <c:v>5591.699999999997</c:v>
                </c:pt>
                <c:pt idx="182">
                  <c:v>5297.400000000001</c:v>
                </c:pt>
                <c:pt idx="183">
                  <c:v>5003.099999999998</c:v>
                </c:pt>
                <c:pt idx="184">
                  <c:v>4708.799999999996</c:v>
                </c:pt>
                <c:pt idx="185">
                  <c:v>4414.5</c:v>
                </c:pt>
                <c:pt idx="186">
                  <c:v>4120.199999999997</c:v>
                </c:pt>
                <c:pt idx="187">
                  <c:v>3825.900000000001</c:v>
                </c:pt>
                <c:pt idx="188">
                  <c:v>3531.599999999999</c:v>
                </c:pt>
                <c:pt idx="189">
                  <c:v>3237.299999999996</c:v>
                </c:pt>
                <c:pt idx="190">
                  <c:v>2943.0</c:v>
                </c:pt>
                <c:pt idx="191">
                  <c:v>2648.699999999997</c:v>
                </c:pt>
                <c:pt idx="192">
                  <c:v>2354.399999999994</c:v>
                </c:pt>
                <c:pt idx="193">
                  <c:v>2060.099999999999</c:v>
                </c:pt>
                <c:pt idx="194">
                  <c:v>1765.799999999996</c:v>
                </c:pt>
                <c:pt idx="195">
                  <c:v>1471.5</c:v>
                </c:pt>
                <c:pt idx="196">
                  <c:v>1177.199999999997</c:v>
                </c:pt>
                <c:pt idx="197">
                  <c:v>882.8999999999942</c:v>
                </c:pt>
                <c:pt idx="198">
                  <c:v>588.5999999999985</c:v>
                </c:pt>
                <c:pt idx="199">
                  <c:v>294.2999999999956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43464"/>
        <c:axId val="2084638024"/>
      </c:scatterChart>
      <c:valAx>
        <c:axId val="208464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38024"/>
        <c:crosses val="autoZero"/>
        <c:crossBetween val="midCat"/>
      </c:valAx>
      <c:valAx>
        <c:axId val="20846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4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Penyangga'!$K$34:$K$234</c:f>
              <c:numCache>
                <c:formatCode>0.000</c:formatCode>
                <c:ptCount val="201"/>
                <c:pt idx="0">
                  <c:v>0.0</c:v>
                </c:pt>
                <c:pt idx="1">
                  <c:v>1.61916524466544E6</c:v>
                </c:pt>
                <c:pt idx="2">
                  <c:v>3.22496643177029E6</c:v>
                </c:pt>
                <c:pt idx="3">
                  <c:v>4.81740356131454E6</c:v>
                </c:pt>
                <c:pt idx="4">
                  <c:v>6.39647663329821E6</c:v>
                </c:pt>
                <c:pt idx="5">
                  <c:v>7.96218564772129E6</c:v>
                </c:pt>
                <c:pt idx="6">
                  <c:v>9.51453060458377E6</c:v>
                </c:pt>
                <c:pt idx="7">
                  <c:v>1.10535115038857E7</c:v>
                </c:pt>
                <c:pt idx="8">
                  <c:v>1.2579128345627E7</c:v>
                </c:pt>
                <c:pt idx="9">
                  <c:v>1.40913811298077E7</c:v>
                </c:pt>
                <c:pt idx="10">
                  <c:v>1.55902698564278E7</c:v>
                </c:pt>
                <c:pt idx="11">
                  <c:v>1.70757945254874E7</c:v>
                </c:pt>
                <c:pt idx="12">
                  <c:v>1.85479551369863E7</c:v>
                </c:pt>
                <c:pt idx="13">
                  <c:v>2.00067516909247E7</c:v>
                </c:pt>
                <c:pt idx="14">
                  <c:v>2.14521841873024E7</c:v>
                </c:pt>
                <c:pt idx="15">
                  <c:v>2.28842526261196E7</c:v>
                </c:pt>
                <c:pt idx="16">
                  <c:v>2.43029570073762E7</c:v>
                </c:pt>
                <c:pt idx="17">
                  <c:v>2.57082973310722E7</c:v>
                </c:pt>
                <c:pt idx="18">
                  <c:v>2.71002735972076E7</c:v>
                </c:pt>
                <c:pt idx="19">
                  <c:v>2.84788858057824E7</c:v>
                </c:pt>
                <c:pt idx="20">
                  <c:v>2.98441339567966E7</c:v>
                </c:pt>
                <c:pt idx="21">
                  <c:v>3.11960180502503E7</c:v>
                </c:pt>
                <c:pt idx="22">
                  <c:v>3.25345380861433E7</c:v>
                </c:pt>
                <c:pt idx="23">
                  <c:v>3.38596940644758E7</c:v>
                </c:pt>
                <c:pt idx="24">
                  <c:v>3.51714859852476E7</c:v>
                </c:pt>
                <c:pt idx="25">
                  <c:v>3.64699138484589E7</c:v>
                </c:pt>
                <c:pt idx="26">
                  <c:v>3.77549776541096E7</c:v>
                </c:pt>
                <c:pt idx="27">
                  <c:v>3.90266774021997E7</c:v>
                </c:pt>
                <c:pt idx="28">
                  <c:v>4.02850130927292E7</c:v>
                </c:pt>
                <c:pt idx="29">
                  <c:v>4.15299847256981E7</c:v>
                </c:pt>
                <c:pt idx="30">
                  <c:v>4.27615923011064E7</c:v>
                </c:pt>
                <c:pt idx="31">
                  <c:v>4.39798358189542E7</c:v>
                </c:pt>
                <c:pt idx="32">
                  <c:v>4.51847152792413E7</c:v>
                </c:pt>
                <c:pt idx="33">
                  <c:v>4.63762306819679E7</c:v>
                </c:pt>
                <c:pt idx="34">
                  <c:v>4.75543820271338E7</c:v>
                </c:pt>
                <c:pt idx="35">
                  <c:v>4.87191693147392E7</c:v>
                </c:pt>
                <c:pt idx="36">
                  <c:v>4.9870592544784E7</c:v>
                </c:pt>
                <c:pt idx="37">
                  <c:v>5.10086517172682E7</c:v>
                </c:pt>
                <c:pt idx="38">
                  <c:v>5.21333468321918E7</c:v>
                </c:pt>
                <c:pt idx="39">
                  <c:v>5.32446778895548E7</c:v>
                </c:pt>
                <c:pt idx="40">
                  <c:v>5.43426448893572E7</c:v>
                </c:pt>
                <c:pt idx="41">
                  <c:v>5.54272478315991E7</c:v>
                </c:pt>
                <c:pt idx="42">
                  <c:v>5.64984867162803E7</c:v>
                </c:pt>
                <c:pt idx="43">
                  <c:v>5.7556361543401E7</c:v>
                </c:pt>
                <c:pt idx="44">
                  <c:v>5.8600872312961E7</c:v>
                </c:pt>
                <c:pt idx="45">
                  <c:v>5.96320190249605E7</c:v>
                </c:pt>
                <c:pt idx="46">
                  <c:v>6.06498016793994E7</c:v>
                </c:pt>
                <c:pt idx="47">
                  <c:v>6.16542202762777E7</c:v>
                </c:pt>
                <c:pt idx="48">
                  <c:v>6.26452748155954E7</c:v>
                </c:pt>
                <c:pt idx="49">
                  <c:v>6.36229652973525E7</c:v>
                </c:pt>
                <c:pt idx="50">
                  <c:v>6.4587291721549E7</c:v>
                </c:pt>
                <c:pt idx="51">
                  <c:v>6.55382540881849E7</c:v>
                </c:pt>
                <c:pt idx="52">
                  <c:v>6.64758523972603E7</c:v>
                </c:pt>
                <c:pt idx="53">
                  <c:v>6.7400086648775E7</c:v>
                </c:pt>
                <c:pt idx="54">
                  <c:v>6.83109568427292E7</c:v>
                </c:pt>
                <c:pt idx="55">
                  <c:v>6.92084629791228E7</c:v>
                </c:pt>
                <c:pt idx="56">
                  <c:v>7.00926050579557E7</c:v>
                </c:pt>
                <c:pt idx="57">
                  <c:v>7.09633830792281E7</c:v>
                </c:pt>
                <c:pt idx="58">
                  <c:v>7.182079704294E7</c:v>
                </c:pt>
                <c:pt idx="59">
                  <c:v>7.26648469490912E7</c:v>
                </c:pt>
                <c:pt idx="60">
                  <c:v>7.34955327976818E7</c:v>
                </c:pt>
                <c:pt idx="61">
                  <c:v>7.43128545887118E7</c:v>
                </c:pt>
                <c:pt idx="62">
                  <c:v>7.51168123221813E7</c:v>
                </c:pt>
                <c:pt idx="63">
                  <c:v>7.59074059980901E7</c:v>
                </c:pt>
                <c:pt idx="64">
                  <c:v>7.66846356164384E7</c:v>
                </c:pt>
                <c:pt idx="65">
                  <c:v>7.74485011772261E7</c:v>
                </c:pt>
                <c:pt idx="66">
                  <c:v>7.81990026804531E7</c:v>
                </c:pt>
                <c:pt idx="67">
                  <c:v>7.89361401261196E7</c:v>
                </c:pt>
                <c:pt idx="68">
                  <c:v>7.96599135142255E7</c:v>
                </c:pt>
                <c:pt idx="69">
                  <c:v>8.03703228447708E7</c:v>
                </c:pt>
                <c:pt idx="70">
                  <c:v>8.10673681177555E7</c:v>
                </c:pt>
                <c:pt idx="71">
                  <c:v>8.17510493331797E7</c:v>
                </c:pt>
                <c:pt idx="72">
                  <c:v>8.24213664910432E7</c:v>
                </c:pt>
                <c:pt idx="73">
                  <c:v>8.30783195913462E7</c:v>
                </c:pt>
                <c:pt idx="74">
                  <c:v>8.37219086340885E7</c:v>
                </c:pt>
                <c:pt idx="75">
                  <c:v>8.43521336192703E7</c:v>
                </c:pt>
                <c:pt idx="76">
                  <c:v>8.49689945468915E7</c:v>
                </c:pt>
                <c:pt idx="77">
                  <c:v>8.55724914169521E7</c:v>
                </c:pt>
                <c:pt idx="78">
                  <c:v>8.61626242294521E7</c:v>
                </c:pt>
                <c:pt idx="79">
                  <c:v>8.67393929843915E7</c:v>
                </c:pt>
                <c:pt idx="80">
                  <c:v>8.73027976817703E7</c:v>
                </c:pt>
                <c:pt idx="81">
                  <c:v>8.78528383215885E7</c:v>
                </c:pt>
                <c:pt idx="82">
                  <c:v>8.83895149038462E7</c:v>
                </c:pt>
                <c:pt idx="83">
                  <c:v>8.89128274285432E7</c:v>
                </c:pt>
                <c:pt idx="84">
                  <c:v>8.94227758956797E7</c:v>
                </c:pt>
                <c:pt idx="85">
                  <c:v>8.99193603052556E7</c:v>
                </c:pt>
                <c:pt idx="86">
                  <c:v>9.04025806572708E7</c:v>
                </c:pt>
                <c:pt idx="87">
                  <c:v>9.08724369517255E7</c:v>
                </c:pt>
                <c:pt idx="88">
                  <c:v>9.13289291886196E7</c:v>
                </c:pt>
                <c:pt idx="89">
                  <c:v>9.17720573679531E7</c:v>
                </c:pt>
                <c:pt idx="90">
                  <c:v>9.2201821489726E7</c:v>
                </c:pt>
                <c:pt idx="91">
                  <c:v>9.26182215539384E7</c:v>
                </c:pt>
                <c:pt idx="92">
                  <c:v>9.30212575605901E7</c:v>
                </c:pt>
                <c:pt idx="93">
                  <c:v>9.34109295096813E7</c:v>
                </c:pt>
                <c:pt idx="94">
                  <c:v>9.37872374012118E7</c:v>
                </c:pt>
                <c:pt idx="95">
                  <c:v>9.41501812351818E7</c:v>
                </c:pt>
                <c:pt idx="96">
                  <c:v>9.44997610115911E7</c:v>
                </c:pt>
                <c:pt idx="97">
                  <c:v>9.483597673044E7</c:v>
                </c:pt>
                <c:pt idx="98">
                  <c:v>9.51588283917281E7</c:v>
                </c:pt>
                <c:pt idx="99">
                  <c:v>9.54683159954558E7</c:v>
                </c:pt>
                <c:pt idx="100">
                  <c:v>9.57644395416228E7</c:v>
                </c:pt>
                <c:pt idx="101">
                  <c:v>9.60471990302292E7</c:v>
                </c:pt>
                <c:pt idx="102">
                  <c:v>9.6316594461275E7</c:v>
                </c:pt>
                <c:pt idx="103">
                  <c:v>9.65726258347603E7</c:v>
                </c:pt>
                <c:pt idx="104">
                  <c:v>9.6815293150685E7</c:v>
                </c:pt>
                <c:pt idx="105">
                  <c:v>9.7044596409049E7</c:v>
                </c:pt>
                <c:pt idx="106">
                  <c:v>9.72605356098525E7</c:v>
                </c:pt>
                <c:pt idx="107">
                  <c:v>9.74631107530953E7</c:v>
                </c:pt>
                <c:pt idx="108">
                  <c:v>9.76523218387777E7</c:v>
                </c:pt>
                <c:pt idx="109">
                  <c:v>9.78281688668994E7</c:v>
                </c:pt>
                <c:pt idx="110">
                  <c:v>9.79906518374605E7</c:v>
                </c:pt>
                <c:pt idx="111">
                  <c:v>9.8139770750461E7</c:v>
                </c:pt>
                <c:pt idx="112">
                  <c:v>9.8275525605901E7</c:v>
                </c:pt>
                <c:pt idx="113">
                  <c:v>9.83979164037803E7</c:v>
                </c:pt>
                <c:pt idx="114">
                  <c:v>9.8506943144099E7</c:v>
                </c:pt>
                <c:pt idx="115">
                  <c:v>9.86026058268572E7</c:v>
                </c:pt>
                <c:pt idx="116">
                  <c:v>9.86849044520548E7</c:v>
                </c:pt>
                <c:pt idx="117">
                  <c:v>9.87538390196918E7</c:v>
                </c:pt>
                <c:pt idx="118">
                  <c:v>9.88094095297682E7</c:v>
                </c:pt>
                <c:pt idx="119">
                  <c:v>9.8851615982284E7</c:v>
                </c:pt>
                <c:pt idx="120">
                  <c:v>9.88804583772392E7</c:v>
                </c:pt>
                <c:pt idx="121">
                  <c:v>9.8172332921167E7</c:v>
                </c:pt>
                <c:pt idx="122">
                  <c:v>9.74508434075343E7</c:v>
                </c:pt>
                <c:pt idx="123">
                  <c:v>9.67159898363409E7</c:v>
                </c:pt>
                <c:pt idx="124">
                  <c:v>9.59677722075869E7</c:v>
                </c:pt>
                <c:pt idx="125">
                  <c:v>9.52061905212724E7</c:v>
                </c:pt>
                <c:pt idx="126">
                  <c:v>9.44312447773972E7</c:v>
                </c:pt>
                <c:pt idx="127">
                  <c:v>9.36429349759615E7</c:v>
                </c:pt>
                <c:pt idx="128">
                  <c:v>9.28412611169652E7</c:v>
                </c:pt>
                <c:pt idx="129">
                  <c:v>9.20262232004083E7</c:v>
                </c:pt>
                <c:pt idx="130">
                  <c:v>9.11978212262908E7</c:v>
                </c:pt>
                <c:pt idx="131">
                  <c:v>9.03560551946127E7</c:v>
                </c:pt>
                <c:pt idx="132">
                  <c:v>8.95009251053741E7</c:v>
                </c:pt>
                <c:pt idx="133">
                  <c:v>8.86324309585748E7</c:v>
                </c:pt>
                <c:pt idx="134">
                  <c:v>8.7750572754215E7</c:v>
                </c:pt>
                <c:pt idx="135">
                  <c:v>8.68553504922946E7</c:v>
                </c:pt>
                <c:pt idx="136">
                  <c:v>8.59467641728135E7</c:v>
                </c:pt>
                <c:pt idx="137">
                  <c:v>8.50248137957719E7</c:v>
                </c:pt>
                <c:pt idx="138">
                  <c:v>8.40894993611697E7</c:v>
                </c:pt>
                <c:pt idx="139">
                  <c:v>8.31408208690069E7</c:v>
                </c:pt>
                <c:pt idx="140">
                  <c:v>8.21787783192835E7</c:v>
                </c:pt>
                <c:pt idx="141">
                  <c:v>8.12033717119995E7</c:v>
                </c:pt>
                <c:pt idx="142">
                  <c:v>8.02146010471549E7</c:v>
                </c:pt>
                <c:pt idx="143">
                  <c:v>7.92124663247497E7</c:v>
                </c:pt>
                <c:pt idx="144">
                  <c:v>7.8196967544784E7</c:v>
                </c:pt>
                <c:pt idx="145">
                  <c:v>7.71681047072577E7</c:v>
                </c:pt>
                <c:pt idx="146">
                  <c:v>7.61258778121707E7</c:v>
                </c:pt>
                <c:pt idx="147">
                  <c:v>7.50702868595232E7</c:v>
                </c:pt>
                <c:pt idx="148">
                  <c:v>7.40013318493151E7</c:v>
                </c:pt>
                <c:pt idx="149">
                  <c:v>7.29190127815464E7</c:v>
                </c:pt>
                <c:pt idx="150">
                  <c:v>7.18233296562171E7</c:v>
                </c:pt>
                <c:pt idx="151">
                  <c:v>7.07142824733272E7</c:v>
                </c:pt>
                <c:pt idx="152">
                  <c:v>6.95918712328767E7</c:v>
                </c:pt>
                <c:pt idx="153">
                  <c:v>6.84560959348656E7</c:v>
                </c:pt>
                <c:pt idx="154">
                  <c:v>6.7306956579294E7</c:v>
                </c:pt>
                <c:pt idx="155">
                  <c:v>6.61444531661618E7</c:v>
                </c:pt>
                <c:pt idx="156">
                  <c:v>6.49685856954689E7</c:v>
                </c:pt>
                <c:pt idx="157">
                  <c:v>6.37793541672155E7</c:v>
                </c:pt>
                <c:pt idx="158">
                  <c:v>6.25767585814015E7</c:v>
                </c:pt>
                <c:pt idx="159">
                  <c:v>6.13607989380269E7</c:v>
                </c:pt>
                <c:pt idx="160">
                  <c:v>6.01314752370917E7</c:v>
                </c:pt>
                <c:pt idx="161">
                  <c:v>5.88887874785959E7</c:v>
                </c:pt>
                <c:pt idx="162">
                  <c:v>5.76327356625395E7</c:v>
                </c:pt>
                <c:pt idx="163">
                  <c:v>5.63633197889226E7</c:v>
                </c:pt>
                <c:pt idx="164">
                  <c:v>5.5080539857745E7</c:v>
                </c:pt>
                <c:pt idx="165">
                  <c:v>5.37843958690069E7</c:v>
                </c:pt>
                <c:pt idx="166">
                  <c:v>5.24748878227081E7</c:v>
                </c:pt>
                <c:pt idx="167">
                  <c:v>5.11520157188488E7</c:v>
                </c:pt>
                <c:pt idx="168">
                  <c:v>4.98157795574289E7</c:v>
                </c:pt>
                <c:pt idx="169">
                  <c:v>4.84661793384484E7</c:v>
                </c:pt>
                <c:pt idx="170">
                  <c:v>4.71032150619073E7</c:v>
                </c:pt>
                <c:pt idx="171">
                  <c:v>4.57268867278056E7</c:v>
                </c:pt>
                <c:pt idx="172">
                  <c:v>4.43371943361433E7</c:v>
                </c:pt>
                <c:pt idx="173">
                  <c:v>4.29341378869204E7</c:v>
                </c:pt>
                <c:pt idx="174">
                  <c:v>4.1517717380137E7</c:v>
                </c:pt>
                <c:pt idx="175">
                  <c:v>4.00879328157929E7</c:v>
                </c:pt>
                <c:pt idx="176">
                  <c:v>3.86447841938883E7</c:v>
                </c:pt>
                <c:pt idx="177">
                  <c:v>3.71882715144231E7</c:v>
                </c:pt>
                <c:pt idx="178">
                  <c:v>3.57183947773972E7</c:v>
                </c:pt>
                <c:pt idx="179">
                  <c:v>3.42351539828108E7</c:v>
                </c:pt>
                <c:pt idx="180">
                  <c:v>3.27385491306639E7</c:v>
                </c:pt>
                <c:pt idx="181">
                  <c:v>3.12285802209563E7</c:v>
                </c:pt>
                <c:pt idx="182">
                  <c:v>2.97052472536881E7</c:v>
                </c:pt>
                <c:pt idx="183">
                  <c:v>2.81685502288593E7</c:v>
                </c:pt>
                <c:pt idx="184">
                  <c:v>2.661848914647E7</c:v>
                </c:pt>
                <c:pt idx="185">
                  <c:v>2.505506400652E7</c:v>
                </c:pt>
                <c:pt idx="186">
                  <c:v>2.34782748090095E7</c:v>
                </c:pt>
                <c:pt idx="187">
                  <c:v>2.18881215539383E7</c:v>
                </c:pt>
                <c:pt idx="188">
                  <c:v>2.02846042413066E7</c:v>
                </c:pt>
                <c:pt idx="189">
                  <c:v>1.86677228711143E7</c:v>
                </c:pt>
                <c:pt idx="190">
                  <c:v>1.70374774433614E7</c:v>
                </c:pt>
                <c:pt idx="191">
                  <c:v>1.5393867958048E7</c:v>
                </c:pt>
                <c:pt idx="192">
                  <c:v>1.37368944151739E7</c:v>
                </c:pt>
                <c:pt idx="193">
                  <c:v>1.20665568147392E7</c:v>
                </c:pt>
                <c:pt idx="194">
                  <c:v>1.03828551567439E7</c:v>
                </c:pt>
                <c:pt idx="195">
                  <c:v>8.68578944118811E6</c:v>
                </c:pt>
                <c:pt idx="196">
                  <c:v>6.97535966807169E6</c:v>
                </c:pt>
                <c:pt idx="197">
                  <c:v>5.25156583739464E6</c:v>
                </c:pt>
                <c:pt idx="198">
                  <c:v>3.51440794915701E6</c:v>
                </c:pt>
                <c:pt idx="199">
                  <c:v>1.7638860033588E6</c:v>
                </c:pt>
                <c:pt idx="2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Penyangga'!$B$34:$B$234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xVal>
          <c:yVal>
            <c:numRef>
              <c:f>'SIM 2 Penyangga'!$L$34:$L$234</c:f>
              <c:numCache>
                <c:formatCode>0.000</c:formatCode>
                <c:ptCount val="201"/>
                <c:pt idx="0">
                  <c:v>0.0</c:v>
                </c:pt>
                <c:pt idx="1">
                  <c:v>289441.5173867228</c:v>
                </c:pt>
                <c:pt idx="2">
                  <c:v>578883.0347734457</c:v>
                </c:pt>
                <c:pt idx="3">
                  <c:v>868324.5521601685</c:v>
                </c:pt>
                <c:pt idx="4">
                  <c:v>1.15776606954689E6</c:v>
                </c:pt>
                <c:pt idx="5">
                  <c:v>1.44720758693361E6</c:v>
                </c:pt>
                <c:pt idx="6">
                  <c:v>1.73664910432034E6</c:v>
                </c:pt>
                <c:pt idx="7">
                  <c:v>2.02609062170706E6</c:v>
                </c:pt>
                <c:pt idx="8">
                  <c:v>2.31553213909378E6</c:v>
                </c:pt>
                <c:pt idx="9">
                  <c:v>2.60497365648051E6</c:v>
                </c:pt>
                <c:pt idx="10">
                  <c:v>2.89441517386723E6</c:v>
                </c:pt>
                <c:pt idx="11">
                  <c:v>3.18385669125395E6</c:v>
                </c:pt>
                <c:pt idx="12">
                  <c:v>3.47329820864067E6</c:v>
                </c:pt>
                <c:pt idx="13">
                  <c:v>3.7627397260274E6</c:v>
                </c:pt>
                <c:pt idx="14">
                  <c:v>4.05218124341412E6</c:v>
                </c:pt>
                <c:pt idx="15">
                  <c:v>4.34162276080084E6</c:v>
                </c:pt>
                <c:pt idx="16">
                  <c:v>4.63106427818757E6</c:v>
                </c:pt>
                <c:pt idx="17">
                  <c:v>4.92050579557429E6</c:v>
                </c:pt>
                <c:pt idx="18">
                  <c:v>5.20994731296101E6</c:v>
                </c:pt>
                <c:pt idx="19">
                  <c:v>5.49938883034773E6</c:v>
                </c:pt>
                <c:pt idx="20">
                  <c:v>5.78883034773446E6</c:v>
                </c:pt>
                <c:pt idx="21">
                  <c:v>6.07827186512118E6</c:v>
                </c:pt>
                <c:pt idx="22">
                  <c:v>6.3677133825079E6</c:v>
                </c:pt>
                <c:pt idx="23">
                  <c:v>6.65715489989463E6</c:v>
                </c:pt>
                <c:pt idx="24">
                  <c:v>6.94659641728135E6</c:v>
                </c:pt>
                <c:pt idx="25">
                  <c:v>7.23603793466807E6</c:v>
                </c:pt>
                <c:pt idx="26">
                  <c:v>7.52547945205479E6</c:v>
                </c:pt>
                <c:pt idx="27">
                  <c:v>7.81492096944152E6</c:v>
                </c:pt>
                <c:pt idx="28">
                  <c:v>8.10436248682824E6</c:v>
                </c:pt>
                <c:pt idx="29">
                  <c:v>8.39380400421496E6</c:v>
                </c:pt>
                <c:pt idx="30">
                  <c:v>8.68324552160169E6</c:v>
                </c:pt>
                <c:pt idx="31">
                  <c:v>8.97268703898841E6</c:v>
                </c:pt>
                <c:pt idx="32">
                  <c:v>9.26212855637513E6</c:v>
                </c:pt>
                <c:pt idx="33">
                  <c:v>9.55157007376186E6</c:v>
                </c:pt>
                <c:pt idx="34">
                  <c:v>9.84101159114858E6</c:v>
                </c:pt>
                <c:pt idx="35">
                  <c:v>1.01304531085353E7</c:v>
                </c:pt>
                <c:pt idx="36">
                  <c:v>1.0419894625922E7</c:v>
                </c:pt>
                <c:pt idx="37">
                  <c:v>1.07093361433087E7</c:v>
                </c:pt>
                <c:pt idx="38">
                  <c:v>1.09987776606955E7</c:v>
                </c:pt>
                <c:pt idx="39">
                  <c:v>1.12882191780822E7</c:v>
                </c:pt>
                <c:pt idx="40">
                  <c:v>1.15776606954689E7</c:v>
                </c:pt>
                <c:pt idx="41">
                  <c:v>1.18671022128556E7</c:v>
                </c:pt>
                <c:pt idx="42">
                  <c:v>1.21565437302424E7</c:v>
                </c:pt>
                <c:pt idx="43">
                  <c:v>1.24459852476291E7</c:v>
                </c:pt>
                <c:pt idx="44">
                  <c:v>1.27354267650158E7</c:v>
                </c:pt>
                <c:pt idx="45">
                  <c:v>1.30248682824025E7</c:v>
                </c:pt>
                <c:pt idx="46">
                  <c:v>1.33143097997893E7</c:v>
                </c:pt>
                <c:pt idx="47">
                  <c:v>1.3603751317176E7</c:v>
                </c:pt>
                <c:pt idx="48">
                  <c:v>1.38931928345627E7</c:v>
                </c:pt>
                <c:pt idx="49">
                  <c:v>1.41826343519494E7</c:v>
                </c:pt>
                <c:pt idx="50">
                  <c:v>1.44720758693361E7</c:v>
                </c:pt>
                <c:pt idx="51">
                  <c:v>1.47615173867229E7</c:v>
                </c:pt>
                <c:pt idx="52">
                  <c:v>1.50509589041096E7</c:v>
                </c:pt>
                <c:pt idx="53">
                  <c:v>1.53404004214963E7</c:v>
                </c:pt>
                <c:pt idx="54">
                  <c:v>1.5629841938883E7</c:v>
                </c:pt>
                <c:pt idx="55">
                  <c:v>1.59192834562698E7</c:v>
                </c:pt>
                <c:pt idx="56">
                  <c:v>1.62087249736565E7</c:v>
                </c:pt>
                <c:pt idx="57">
                  <c:v>1.64981664910432E7</c:v>
                </c:pt>
                <c:pt idx="58">
                  <c:v>1.67876080084299E7</c:v>
                </c:pt>
                <c:pt idx="59">
                  <c:v>1.70770495258166E7</c:v>
                </c:pt>
                <c:pt idx="60">
                  <c:v>1.73664910432034E7</c:v>
                </c:pt>
                <c:pt idx="61">
                  <c:v>1.76559325605901E7</c:v>
                </c:pt>
                <c:pt idx="62">
                  <c:v>1.79453740779768E7</c:v>
                </c:pt>
                <c:pt idx="63">
                  <c:v>1.82348155953635E7</c:v>
                </c:pt>
                <c:pt idx="64">
                  <c:v>1.85242571127503E7</c:v>
                </c:pt>
                <c:pt idx="65">
                  <c:v>1.8813698630137E7</c:v>
                </c:pt>
                <c:pt idx="66">
                  <c:v>1.91031401475237E7</c:v>
                </c:pt>
                <c:pt idx="67">
                  <c:v>1.93925816649104E7</c:v>
                </c:pt>
                <c:pt idx="68">
                  <c:v>1.96820231822972E7</c:v>
                </c:pt>
                <c:pt idx="69">
                  <c:v>1.99714646996839E7</c:v>
                </c:pt>
                <c:pt idx="70">
                  <c:v>2.02609062170706E7</c:v>
                </c:pt>
                <c:pt idx="71">
                  <c:v>2.05503477344573E7</c:v>
                </c:pt>
                <c:pt idx="72">
                  <c:v>2.0839789251844E7</c:v>
                </c:pt>
                <c:pt idx="73">
                  <c:v>2.11292307692308E7</c:v>
                </c:pt>
                <c:pt idx="74">
                  <c:v>2.14186722866175E7</c:v>
                </c:pt>
                <c:pt idx="75">
                  <c:v>2.17081138040042E7</c:v>
                </c:pt>
                <c:pt idx="76">
                  <c:v>2.19975553213909E7</c:v>
                </c:pt>
                <c:pt idx="77">
                  <c:v>2.22869968387777E7</c:v>
                </c:pt>
                <c:pt idx="78">
                  <c:v>2.25764383561644E7</c:v>
                </c:pt>
                <c:pt idx="79">
                  <c:v>2.28658798735511E7</c:v>
                </c:pt>
                <c:pt idx="80">
                  <c:v>2.31553213909378E7</c:v>
                </c:pt>
                <c:pt idx="81">
                  <c:v>2.34447629083246E7</c:v>
                </c:pt>
                <c:pt idx="82">
                  <c:v>2.37342044257113E7</c:v>
                </c:pt>
                <c:pt idx="83">
                  <c:v>2.4023645943098E7</c:v>
                </c:pt>
                <c:pt idx="84">
                  <c:v>2.43130874604847E7</c:v>
                </c:pt>
                <c:pt idx="85">
                  <c:v>2.46025289778714E7</c:v>
                </c:pt>
                <c:pt idx="86">
                  <c:v>2.48919704952582E7</c:v>
                </c:pt>
                <c:pt idx="87">
                  <c:v>2.51814120126449E7</c:v>
                </c:pt>
                <c:pt idx="88">
                  <c:v>2.54708535300316E7</c:v>
                </c:pt>
                <c:pt idx="89">
                  <c:v>2.57602950474183E7</c:v>
                </c:pt>
                <c:pt idx="90">
                  <c:v>2.60497365648051E7</c:v>
                </c:pt>
                <c:pt idx="91">
                  <c:v>2.63391780821918E7</c:v>
                </c:pt>
                <c:pt idx="92">
                  <c:v>2.66286195995785E7</c:v>
                </c:pt>
                <c:pt idx="93">
                  <c:v>2.69180611169652E7</c:v>
                </c:pt>
                <c:pt idx="94">
                  <c:v>2.72075026343519E7</c:v>
                </c:pt>
                <c:pt idx="95">
                  <c:v>2.74969441517387E7</c:v>
                </c:pt>
                <c:pt idx="96">
                  <c:v>2.77863856691254E7</c:v>
                </c:pt>
                <c:pt idx="97">
                  <c:v>2.80758271865121E7</c:v>
                </c:pt>
                <c:pt idx="98">
                  <c:v>2.83652687038988E7</c:v>
                </c:pt>
                <c:pt idx="99">
                  <c:v>2.86547102212856E7</c:v>
                </c:pt>
                <c:pt idx="100">
                  <c:v>2.89441517386723E7</c:v>
                </c:pt>
                <c:pt idx="101">
                  <c:v>2.9233593256059E7</c:v>
                </c:pt>
                <c:pt idx="102">
                  <c:v>2.95230347734457E7</c:v>
                </c:pt>
                <c:pt idx="103">
                  <c:v>2.98124762908325E7</c:v>
                </c:pt>
                <c:pt idx="104">
                  <c:v>3.01019178082192E7</c:v>
                </c:pt>
                <c:pt idx="105">
                  <c:v>3.03913593256059E7</c:v>
                </c:pt>
                <c:pt idx="106">
                  <c:v>3.06808008429926E7</c:v>
                </c:pt>
                <c:pt idx="107">
                  <c:v>3.09702423603793E7</c:v>
                </c:pt>
                <c:pt idx="108">
                  <c:v>3.12596838777661E7</c:v>
                </c:pt>
                <c:pt idx="109">
                  <c:v>3.15491253951528E7</c:v>
                </c:pt>
                <c:pt idx="110">
                  <c:v>3.18385669125395E7</c:v>
                </c:pt>
                <c:pt idx="111">
                  <c:v>3.21280084299262E7</c:v>
                </c:pt>
                <c:pt idx="112">
                  <c:v>3.2417449947313E7</c:v>
                </c:pt>
                <c:pt idx="113">
                  <c:v>3.27068914646997E7</c:v>
                </c:pt>
                <c:pt idx="114">
                  <c:v>3.29963329820864E7</c:v>
                </c:pt>
                <c:pt idx="115">
                  <c:v>3.32857744994731E7</c:v>
                </c:pt>
                <c:pt idx="116">
                  <c:v>3.35752160168599E7</c:v>
                </c:pt>
                <c:pt idx="117">
                  <c:v>3.38646575342466E7</c:v>
                </c:pt>
                <c:pt idx="118">
                  <c:v>3.41540990516333E7</c:v>
                </c:pt>
                <c:pt idx="119">
                  <c:v>3.444354056902E7</c:v>
                </c:pt>
                <c:pt idx="120">
                  <c:v>3.47329820864067E7</c:v>
                </c:pt>
                <c:pt idx="121">
                  <c:v>3.42988198103267E7</c:v>
                </c:pt>
                <c:pt idx="122">
                  <c:v>3.38646575342466E7</c:v>
                </c:pt>
                <c:pt idx="123">
                  <c:v>3.34304952581665E7</c:v>
                </c:pt>
                <c:pt idx="124">
                  <c:v>3.29963329820864E7</c:v>
                </c:pt>
                <c:pt idx="125">
                  <c:v>3.25621707060063E7</c:v>
                </c:pt>
                <c:pt idx="126">
                  <c:v>3.21280084299262E7</c:v>
                </c:pt>
                <c:pt idx="127">
                  <c:v>3.16938461538462E7</c:v>
                </c:pt>
                <c:pt idx="128">
                  <c:v>3.12596838777661E7</c:v>
                </c:pt>
                <c:pt idx="129">
                  <c:v>3.0825521601686E7</c:v>
                </c:pt>
                <c:pt idx="130">
                  <c:v>3.03913593256059E7</c:v>
                </c:pt>
                <c:pt idx="131">
                  <c:v>2.99571970495258E7</c:v>
                </c:pt>
                <c:pt idx="132">
                  <c:v>2.95230347734457E7</c:v>
                </c:pt>
                <c:pt idx="133">
                  <c:v>2.90888724973656E7</c:v>
                </c:pt>
                <c:pt idx="134">
                  <c:v>2.86547102212856E7</c:v>
                </c:pt>
                <c:pt idx="135">
                  <c:v>2.82205479452055E7</c:v>
                </c:pt>
                <c:pt idx="136">
                  <c:v>2.77863856691254E7</c:v>
                </c:pt>
                <c:pt idx="137">
                  <c:v>2.73522233930453E7</c:v>
                </c:pt>
                <c:pt idx="138">
                  <c:v>2.69180611169652E7</c:v>
                </c:pt>
                <c:pt idx="139">
                  <c:v>2.64838988408851E7</c:v>
                </c:pt>
                <c:pt idx="140">
                  <c:v>2.60497365648051E7</c:v>
                </c:pt>
                <c:pt idx="141">
                  <c:v>2.5615574288725E7</c:v>
                </c:pt>
                <c:pt idx="142">
                  <c:v>2.51814120126449E7</c:v>
                </c:pt>
                <c:pt idx="143">
                  <c:v>2.47472497365648E7</c:v>
                </c:pt>
                <c:pt idx="144">
                  <c:v>2.43130874604847E7</c:v>
                </c:pt>
                <c:pt idx="145">
                  <c:v>2.38789251844046E7</c:v>
                </c:pt>
                <c:pt idx="146">
                  <c:v>2.34447629083245E7</c:v>
                </c:pt>
                <c:pt idx="147">
                  <c:v>2.30106006322445E7</c:v>
                </c:pt>
                <c:pt idx="148">
                  <c:v>2.25764383561644E7</c:v>
                </c:pt>
                <c:pt idx="149">
                  <c:v>2.21422760800843E7</c:v>
                </c:pt>
                <c:pt idx="150">
                  <c:v>2.17081138040042E7</c:v>
                </c:pt>
                <c:pt idx="151">
                  <c:v>2.12739515279241E7</c:v>
                </c:pt>
                <c:pt idx="152">
                  <c:v>2.0839789251844E7</c:v>
                </c:pt>
                <c:pt idx="153">
                  <c:v>2.0405626975764E7</c:v>
                </c:pt>
                <c:pt idx="154">
                  <c:v>1.99714646996839E7</c:v>
                </c:pt>
                <c:pt idx="155">
                  <c:v>1.95373024236038E7</c:v>
                </c:pt>
                <c:pt idx="156">
                  <c:v>1.91031401475237E7</c:v>
                </c:pt>
                <c:pt idx="157">
                  <c:v>1.86689778714436E7</c:v>
                </c:pt>
                <c:pt idx="158">
                  <c:v>1.82348155953635E7</c:v>
                </c:pt>
                <c:pt idx="159">
                  <c:v>1.78006533192835E7</c:v>
                </c:pt>
                <c:pt idx="160">
                  <c:v>1.73664910432034E7</c:v>
                </c:pt>
                <c:pt idx="161">
                  <c:v>1.69323287671233E7</c:v>
                </c:pt>
                <c:pt idx="162">
                  <c:v>1.64981664910432E7</c:v>
                </c:pt>
                <c:pt idx="163">
                  <c:v>1.60640042149631E7</c:v>
                </c:pt>
                <c:pt idx="164">
                  <c:v>1.5629841938883E7</c:v>
                </c:pt>
                <c:pt idx="165">
                  <c:v>1.51956796628029E7</c:v>
                </c:pt>
                <c:pt idx="166">
                  <c:v>1.47615173867229E7</c:v>
                </c:pt>
                <c:pt idx="167">
                  <c:v>1.43273551106428E7</c:v>
                </c:pt>
                <c:pt idx="168">
                  <c:v>1.38931928345627E7</c:v>
                </c:pt>
                <c:pt idx="169">
                  <c:v>1.34590305584826E7</c:v>
                </c:pt>
                <c:pt idx="170">
                  <c:v>1.30248682824025E7</c:v>
                </c:pt>
                <c:pt idx="171">
                  <c:v>1.25907060063224E7</c:v>
                </c:pt>
                <c:pt idx="172">
                  <c:v>1.21565437302424E7</c:v>
                </c:pt>
                <c:pt idx="173">
                  <c:v>1.17223814541623E7</c:v>
                </c:pt>
                <c:pt idx="174">
                  <c:v>1.12882191780822E7</c:v>
                </c:pt>
                <c:pt idx="175">
                  <c:v>1.08540569020021E7</c:v>
                </c:pt>
                <c:pt idx="176">
                  <c:v>1.0419894625922E7</c:v>
                </c:pt>
                <c:pt idx="177">
                  <c:v>9.98573234984194E6</c:v>
                </c:pt>
                <c:pt idx="178">
                  <c:v>9.55157007376185E6</c:v>
                </c:pt>
                <c:pt idx="179">
                  <c:v>9.11740779768176E6</c:v>
                </c:pt>
                <c:pt idx="180">
                  <c:v>8.68324552160169E6</c:v>
                </c:pt>
                <c:pt idx="181">
                  <c:v>8.2490832455216E6</c:v>
                </c:pt>
                <c:pt idx="182">
                  <c:v>7.81492096944152E6</c:v>
                </c:pt>
                <c:pt idx="183">
                  <c:v>7.38075869336143E6</c:v>
                </c:pt>
                <c:pt idx="184">
                  <c:v>6.94659641728134E6</c:v>
                </c:pt>
                <c:pt idx="185">
                  <c:v>6.51243414120126E6</c:v>
                </c:pt>
                <c:pt idx="186">
                  <c:v>6.07827186512118E6</c:v>
                </c:pt>
                <c:pt idx="187">
                  <c:v>5.6441095890411E6</c:v>
                </c:pt>
                <c:pt idx="188">
                  <c:v>5.20994731296101E6</c:v>
                </c:pt>
                <c:pt idx="189">
                  <c:v>4.77578503688092E6</c:v>
                </c:pt>
                <c:pt idx="190">
                  <c:v>4.34162276080084E6</c:v>
                </c:pt>
                <c:pt idx="191">
                  <c:v>3.90746048472075E6</c:v>
                </c:pt>
                <c:pt idx="192">
                  <c:v>3.47329820864067E6</c:v>
                </c:pt>
                <c:pt idx="193">
                  <c:v>3.03913593256059E6</c:v>
                </c:pt>
                <c:pt idx="194">
                  <c:v>2.6049736564805E6</c:v>
                </c:pt>
                <c:pt idx="195">
                  <c:v>2.17081138040042E6</c:v>
                </c:pt>
                <c:pt idx="196">
                  <c:v>1.73664910432033E6</c:v>
                </c:pt>
                <c:pt idx="197">
                  <c:v>1.30248682824024E6</c:v>
                </c:pt>
                <c:pt idx="198">
                  <c:v>868324.5521601664</c:v>
                </c:pt>
                <c:pt idx="199">
                  <c:v>434162.2760800778</c:v>
                </c:pt>
                <c:pt idx="2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06296"/>
        <c:axId val="2084600856"/>
      </c:scatterChart>
      <c:valAx>
        <c:axId val="20846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00856"/>
        <c:crosses val="autoZero"/>
        <c:crossBetween val="midCat"/>
      </c:valAx>
      <c:valAx>
        <c:axId val="20846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0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Penyangga'!$B$34:$B$134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Penyangga'!$M$34:$M$134</c:f>
              <c:numCache>
                <c:formatCode>0.000</c:formatCode>
                <c:ptCount val="101"/>
                <c:pt idx="0">
                  <c:v>4.24454528187566E6</c:v>
                </c:pt>
                <c:pt idx="1">
                  <c:v>4.20965618227081E6</c:v>
                </c:pt>
                <c:pt idx="2">
                  <c:v>4.17476708266596E6</c:v>
                </c:pt>
                <c:pt idx="3">
                  <c:v>4.13987798306112E6</c:v>
                </c:pt>
                <c:pt idx="4">
                  <c:v>4.10498888345627E6</c:v>
                </c:pt>
                <c:pt idx="5">
                  <c:v>4.07009978385142E6</c:v>
                </c:pt>
                <c:pt idx="6">
                  <c:v>4.03521068424658E6</c:v>
                </c:pt>
                <c:pt idx="7">
                  <c:v>4.00032158464173E6</c:v>
                </c:pt>
                <c:pt idx="8">
                  <c:v>3.96543248503688E6</c:v>
                </c:pt>
                <c:pt idx="9">
                  <c:v>3.93054338543203E6</c:v>
                </c:pt>
                <c:pt idx="10">
                  <c:v>3.89565428582719E6</c:v>
                </c:pt>
                <c:pt idx="11">
                  <c:v>3.86076518622234E6</c:v>
                </c:pt>
                <c:pt idx="12">
                  <c:v>3.82587608661749E6</c:v>
                </c:pt>
                <c:pt idx="13">
                  <c:v>3.79098698701265E6</c:v>
                </c:pt>
                <c:pt idx="14">
                  <c:v>3.7560978874078E6</c:v>
                </c:pt>
                <c:pt idx="15">
                  <c:v>3.72120878780295E6</c:v>
                </c:pt>
                <c:pt idx="16">
                  <c:v>3.6863196881981E6</c:v>
                </c:pt>
                <c:pt idx="17">
                  <c:v>3.65143058859326E6</c:v>
                </c:pt>
                <c:pt idx="18">
                  <c:v>3.61654148898841E6</c:v>
                </c:pt>
                <c:pt idx="19">
                  <c:v>3.58165238938356E6</c:v>
                </c:pt>
                <c:pt idx="20">
                  <c:v>3.54676328977871E6</c:v>
                </c:pt>
                <c:pt idx="21">
                  <c:v>3.51187419017387E6</c:v>
                </c:pt>
                <c:pt idx="22">
                  <c:v>3.47698509056902E6</c:v>
                </c:pt>
                <c:pt idx="23">
                  <c:v>3.44209599096417E6</c:v>
                </c:pt>
                <c:pt idx="24">
                  <c:v>3.40720689135933E6</c:v>
                </c:pt>
                <c:pt idx="25">
                  <c:v>3.37231779175448E6</c:v>
                </c:pt>
                <c:pt idx="26">
                  <c:v>3.33742869214963E6</c:v>
                </c:pt>
                <c:pt idx="27">
                  <c:v>3.30253959254478E6</c:v>
                </c:pt>
                <c:pt idx="28">
                  <c:v>3.26765049293994E6</c:v>
                </c:pt>
                <c:pt idx="29">
                  <c:v>3.23276139333509E6</c:v>
                </c:pt>
                <c:pt idx="30">
                  <c:v>3.19787229373024E6</c:v>
                </c:pt>
                <c:pt idx="31">
                  <c:v>3.1629831941254E6</c:v>
                </c:pt>
                <c:pt idx="32">
                  <c:v>3.12809409452055E6</c:v>
                </c:pt>
                <c:pt idx="33">
                  <c:v>3.0932049949157E6</c:v>
                </c:pt>
                <c:pt idx="34">
                  <c:v>3.05831589531085E6</c:v>
                </c:pt>
                <c:pt idx="35">
                  <c:v>3.02342679570601E6</c:v>
                </c:pt>
                <c:pt idx="36">
                  <c:v>2.98853769610116E6</c:v>
                </c:pt>
                <c:pt idx="37">
                  <c:v>2.95364859649631E6</c:v>
                </c:pt>
                <c:pt idx="38">
                  <c:v>2.91875949689146E6</c:v>
                </c:pt>
                <c:pt idx="39">
                  <c:v>2.88387039728662E6</c:v>
                </c:pt>
                <c:pt idx="40">
                  <c:v>2.84898129768177E6</c:v>
                </c:pt>
                <c:pt idx="41">
                  <c:v>2.81409219807692E6</c:v>
                </c:pt>
                <c:pt idx="42">
                  <c:v>2.77920309847208E6</c:v>
                </c:pt>
                <c:pt idx="43">
                  <c:v>2.74431399886723E6</c:v>
                </c:pt>
                <c:pt idx="44">
                  <c:v>2.70942489926238E6</c:v>
                </c:pt>
                <c:pt idx="45">
                  <c:v>2.67453579965753E6</c:v>
                </c:pt>
                <c:pt idx="46">
                  <c:v>2.63964670005269E6</c:v>
                </c:pt>
                <c:pt idx="47">
                  <c:v>2.60475760044784E6</c:v>
                </c:pt>
                <c:pt idx="48">
                  <c:v>2.56986850084299E6</c:v>
                </c:pt>
                <c:pt idx="49">
                  <c:v>2.53497940123815E6</c:v>
                </c:pt>
                <c:pt idx="50">
                  <c:v>2.5000903016333E6</c:v>
                </c:pt>
                <c:pt idx="51">
                  <c:v>2.46520120202845E6</c:v>
                </c:pt>
                <c:pt idx="52">
                  <c:v>2.4303121024236E6</c:v>
                </c:pt>
                <c:pt idx="53">
                  <c:v>2.39542300281876E6</c:v>
                </c:pt>
                <c:pt idx="54">
                  <c:v>2.36053390321391E6</c:v>
                </c:pt>
                <c:pt idx="55">
                  <c:v>2.32564480360906E6</c:v>
                </c:pt>
                <c:pt idx="56">
                  <c:v>2.29075570400422E6</c:v>
                </c:pt>
                <c:pt idx="57">
                  <c:v>2.25586660439937E6</c:v>
                </c:pt>
                <c:pt idx="58">
                  <c:v>2.22097750479452E6</c:v>
                </c:pt>
                <c:pt idx="59">
                  <c:v>2.18608840518967E6</c:v>
                </c:pt>
                <c:pt idx="60">
                  <c:v>2.15119930558483E6</c:v>
                </c:pt>
                <c:pt idx="61">
                  <c:v>2.11631020597998E6</c:v>
                </c:pt>
                <c:pt idx="62">
                  <c:v>2.08142110637513E6</c:v>
                </c:pt>
                <c:pt idx="63">
                  <c:v>2.04653200677028E6</c:v>
                </c:pt>
                <c:pt idx="64">
                  <c:v>2.01164290716544E6</c:v>
                </c:pt>
                <c:pt idx="65">
                  <c:v>1.97675380756059E6</c:v>
                </c:pt>
                <c:pt idx="66">
                  <c:v>1.94186470795574E6</c:v>
                </c:pt>
                <c:pt idx="67">
                  <c:v>1.9069756083509E6</c:v>
                </c:pt>
                <c:pt idx="68">
                  <c:v>1.87208650874605E6</c:v>
                </c:pt>
                <c:pt idx="69">
                  <c:v>1.8371974091412E6</c:v>
                </c:pt>
                <c:pt idx="70">
                  <c:v>1.80230830953635E6</c:v>
                </c:pt>
                <c:pt idx="71">
                  <c:v>1.76741920993151E6</c:v>
                </c:pt>
                <c:pt idx="72">
                  <c:v>1.73253011032666E6</c:v>
                </c:pt>
                <c:pt idx="73">
                  <c:v>1.69764101072181E6</c:v>
                </c:pt>
                <c:pt idx="74">
                  <c:v>1.66275191111696E6</c:v>
                </c:pt>
                <c:pt idx="75">
                  <c:v>1.62786281151212E6</c:v>
                </c:pt>
                <c:pt idx="76">
                  <c:v>1.59297371190727E6</c:v>
                </c:pt>
                <c:pt idx="77">
                  <c:v>1.55808461230242E6</c:v>
                </c:pt>
                <c:pt idx="78">
                  <c:v>1.52319551269758E6</c:v>
                </c:pt>
                <c:pt idx="79">
                  <c:v>1.48830641309273E6</c:v>
                </c:pt>
                <c:pt idx="80">
                  <c:v>1.45341731348788E6</c:v>
                </c:pt>
                <c:pt idx="81">
                  <c:v>1.41852821388303E6</c:v>
                </c:pt>
                <c:pt idx="82">
                  <c:v>1.38363911427819E6</c:v>
                </c:pt>
                <c:pt idx="83">
                  <c:v>1.34875001467334E6</c:v>
                </c:pt>
                <c:pt idx="84">
                  <c:v>1.31386091506849E6</c:v>
                </c:pt>
                <c:pt idx="85">
                  <c:v>1.27897181546365E6</c:v>
                </c:pt>
                <c:pt idx="86">
                  <c:v>1.2440827158588E6</c:v>
                </c:pt>
                <c:pt idx="87">
                  <c:v>1.20919361625395E6</c:v>
                </c:pt>
                <c:pt idx="88">
                  <c:v>1.1743045166491E6</c:v>
                </c:pt>
                <c:pt idx="89">
                  <c:v>1.13941541704426E6</c:v>
                </c:pt>
                <c:pt idx="90">
                  <c:v>1.10452631743941E6</c:v>
                </c:pt>
                <c:pt idx="91">
                  <c:v>1.06963721783456E6</c:v>
                </c:pt>
                <c:pt idx="92">
                  <c:v>1.03474811822972E6</c:v>
                </c:pt>
                <c:pt idx="93">
                  <c:v>999859.0186248685</c:v>
                </c:pt>
                <c:pt idx="94">
                  <c:v>964969.919020021</c:v>
                </c:pt>
                <c:pt idx="95">
                  <c:v>930080.8194151743</c:v>
                </c:pt>
                <c:pt idx="96">
                  <c:v>895191.719810327</c:v>
                </c:pt>
                <c:pt idx="97">
                  <c:v>860302.6202054797</c:v>
                </c:pt>
                <c:pt idx="98">
                  <c:v>825413.5206006325</c:v>
                </c:pt>
                <c:pt idx="99">
                  <c:v>790524.4209957852</c:v>
                </c:pt>
                <c:pt idx="100">
                  <c:v>755635.321390938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Penyangga'!$B$34:$B$134</c:f>
              <c:numCache>
                <c:formatCode>0.000</c:formatCode>
                <c:ptCount val="1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'SIM 2 Penyangga'!$N$34:$N$134</c:f>
              <c:numCache>
                <c:formatCode>0.000</c:formatCode>
                <c:ptCount val="101"/>
                <c:pt idx="0">
                  <c:v>755635.3213909377</c:v>
                </c:pt>
                <c:pt idx="1">
                  <c:v>755635.3213909377</c:v>
                </c:pt>
                <c:pt idx="2">
                  <c:v>755635.3213909377</c:v>
                </c:pt>
                <c:pt idx="3">
                  <c:v>755635.3213909377</c:v>
                </c:pt>
                <c:pt idx="4">
                  <c:v>755635.3213909377</c:v>
                </c:pt>
                <c:pt idx="5">
                  <c:v>755635.3213909377</c:v>
                </c:pt>
                <c:pt idx="6">
                  <c:v>755635.3213909377</c:v>
                </c:pt>
                <c:pt idx="7">
                  <c:v>755635.3213909377</c:v>
                </c:pt>
                <c:pt idx="8">
                  <c:v>755635.3213909377</c:v>
                </c:pt>
                <c:pt idx="9">
                  <c:v>755635.3213909377</c:v>
                </c:pt>
                <c:pt idx="10">
                  <c:v>755635.3213909377</c:v>
                </c:pt>
                <c:pt idx="11">
                  <c:v>755635.3213909377</c:v>
                </c:pt>
                <c:pt idx="12">
                  <c:v>755635.3213909377</c:v>
                </c:pt>
                <c:pt idx="13">
                  <c:v>755635.3213909377</c:v>
                </c:pt>
                <c:pt idx="14">
                  <c:v>755635.3213909377</c:v>
                </c:pt>
                <c:pt idx="15">
                  <c:v>755635.3213909377</c:v>
                </c:pt>
                <c:pt idx="16">
                  <c:v>755635.3213909377</c:v>
                </c:pt>
                <c:pt idx="17">
                  <c:v>755635.3213909377</c:v>
                </c:pt>
                <c:pt idx="18">
                  <c:v>755635.3213909377</c:v>
                </c:pt>
                <c:pt idx="19">
                  <c:v>755635.3213909377</c:v>
                </c:pt>
                <c:pt idx="20">
                  <c:v>755635.3213909377</c:v>
                </c:pt>
                <c:pt idx="21">
                  <c:v>755635.3213909377</c:v>
                </c:pt>
                <c:pt idx="22">
                  <c:v>755635.3213909377</c:v>
                </c:pt>
                <c:pt idx="23">
                  <c:v>755635.3213909377</c:v>
                </c:pt>
                <c:pt idx="24">
                  <c:v>755635.3213909377</c:v>
                </c:pt>
                <c:pt idx="25">
                  <c:v>755635.3213909377</c:v>
                </c:pt>
                <c:pt idx="26">
                  <c:v>755635.3213909377</c:v>
                </c:pt>
                <c:pt idx="27">
                  <c:v>755635.3213909377</c:v>
                </c:pt>
                <c:pt idx="28">
                  <c:v>755635.3213909377</c:v>
                </c:pt>
                <c:pt idx="29">
                  <c:v>755635.3213909377</c:v>
                </c:pt>
                <c:pt idx="30">
                  <c:v>755635.3213909377</c:v>
                </c:pt>
                <c:pt idx="31">
                  <c:v>755635.3213909377</c:v>
                </c:pt>
                <c:pt idx="32">
                  <c:v>755635.3213909377</c:v>
                </c:pt>
                <c:pt idx="33">
                  <c:v>755635.3213909377</c:v>
                </c:pt>
                <c:pt idx="34">
                  <c:v>755635.3213909377</c:v>
                </c:pt>
                <c:pt idx="35">
                  <c:v>755635.3213909377</c:v>
                </c:pt>
                <c:pt idx="36">
                  <c:v>755635.3213909377</c:v>
                </c:pt>
                <c:pt idx="37">
                  <c:v>755635.3213909377</c:v>
                </c:pt>
                <c:pt idx="38">
                  <c:v>755635.3213909377</c:v>
                </c:pt>
                <c:pt idx="39">
                  <c:v>755635.3213909377</c:v>
                </c:pt>
                <c:pt idx="40">
                  <c:v>755635.3213909377</c:v>
                </c:pt>
                <c:pt idx="41">
                  <c:v>755635.3213909377</c:v>
                </c:pt>
                <c:pt idx="42">
                  <c:v>755635.3213909377</c:v>
                </c:pt>
                <c:pt idx="43">
                  <c:v>755635.3213909377</c:v>
                </c:pt>
                <c:pt idx="44">
                  <c:v>755635.3213909377</c:v>
                </c:pt>
                <c:pt idx="45">
                  <c:v>755635.3213909377</c:v>
                </c:pt>
                <c:pt idx="46">
                  <c:v>755635.3213909377</c:v>
                </c:pt>
                <c:pt idx="47">
                  <c:v>755635.3213909377</c:v>
                </c:pt>
                <c:pt idx="48">
                  <c:v>755635.3213909377</c:v>
                </c:pt>
                <c:pt idx="49">
                  <c:v>755635.3213909377</c:v>
                </c:pt>
                <c:pt idx="50">
                  <c:v>755635.3213909377</c:v>
                </c:pt>
                <c:pt idx="51">
                  <c:v>755635.3213909377</c:v>
                </c:pt>
                <c:pt idx="52">
                  <c:v>755635.3213909377</c:v>
                </c:pt>
                <c:pt idx="53">
                  <c:v>755635.3213909377</c:v>
                </c:pt>
                <c:pt idx="54">
                  <c:v>755635.3213909377</c:v>
                </c:pt>
                <c:pt idx="55">
                  <c:v>755635.3213909377</c:v>
                </c:pt>
                <c:pt idx="56">
                  <c:v>755635.3213909377</c:v>
                </c:pt>
                <c:pt idx="57">
                  <c:v>755635.3213909377</c:v>
                </c:pt>
                <c:pt idx="58">
                  <c:v>755635.3213909377</c:v>
                </c:pt>
                <c:pt idx="59">
                  <c:v>755635.3213909377</c:v>
                </c:pt>
                <c:pt idx="60">
                  <c:v>755635.3213909377</c:v>
                </c:pt>
                <c:pt idx="61">
                  <c:v>755635.3213909377</c:v>
                </c:pt>
                <c:pt idx="62">
                  <c:v>755635.3213909377</c:v>
                </c:pt>
                <c:pt idx="63">
                  <c:v>755635.3213909377</c:v>
                </c:pt>
                <c:pt idx="64">
                  <c:v>755635.3213909377</c:v>
                </c:pt>
                <c:pt idx="65">
                  <c:v>755635.3213909377</c:v>
                </c:pt>
                <c:pt idx="66">
                  <c:v>755635.3213909377</c:v>
                </c:pt>
                <c:pt idx="67">
                  <c:v>755635.3213909377</c:v>
                </c:pt>
                <c:pt idx="68">
                  <c:v>755635.3213909377</c:v>
                </c:pt>
                <c:pt idx="69">
                  <c:v>755635.3213909377</c:v>
                </c:pt>
                <c:pt idx="70">
                  <c:v>755635.3213909377</c:v>
                </c:pt>
                <c:pt idx="71">
                  <c:v>755635.3213909377</c:v>
                </c:pt>
                <c:pt idx="72">
                  <c:v>755635.3213909377</c:v>
                </c:pt>
                <c:pt idx="73">
                  <c:v>755635.3213909377</c:v>
                </c:pt>
                <c:pt idx="74">
                  <c:v>755635.3213909377</c:v>
                </c:pt>
                <c:pt idx="75">
                  <c:v>755635.3213909377</c:v>
                </c:pt>
                <c:pt idx="76">
                  <c:v>755635.3213909377</c:v>
                </c:pt>
                <c:pt idx="77">
                  <c:v>755635.3213909377</c:v>
                </c:pt>
                <c:pt idx="78">
                  <c:v>755635.3213909377</c:v>
                </c:pt>
                <c:pt idx="79">
                  <c:v>755635.3213909377</c:v>
                </c:pt>
                <c:pt idx="80">
                  <c:v>755635.3213909377</c:v>
                </c:pt>
                <c:pt idx="81">
                  <c:v>755635.3213909377</c:v>
                </c:pt>
                <c:pt idx="82">
                  <c:v>755635.3213909377</c:v>
                </c:pt>
                <c:pt idx="83">
                  <c:v>755635.3213909377</c:v>
                </c:pt>
                <c:pt idx="84">
                  <c:v>755635.3213909377</c:v>
                </c:pt>
                <c:pt idx="85">
                  <c:v>755635.3213909377</c:v>
                </c:pt>
                <c:pt idx="86">
                  <c:v>755635.3213909377</c:v>
                </c:pt>
                <c:pt idx="87">
                  <c:v>755635.3213909377</c:v>
                </c:pt>
                <c:pt idx="88">
                  <c:v>755635.3213909377</c:v>
                </c:pt>
                <c:pt idx="89">
                  <c:v>755635.3213909377</c:v>
                </c:pt>
                <c:pt idx="90">
                  <c:v>755635.3213909377</c:v>
                </c:pt>
                <c:pt idx="91">
                  <c:v>755635.3213909377</c:v>
                </c:pt>
                <c:pt idx="92">
                  <c:v>755635.3213909377</c:v>
                </c:pt>
                <c:pt idx="93">
                  <c:v>755635.3213909377</c:v>
                </c:pt>
                <c:pt idx="94">
                  <c:v>755635.3213909377</c:v>
                </c:pt>
                <c:pt idx="95">
                  <c:v>755635.3213909377</c:v>
                </c:pt>
                <c:pt idx="96">
                  <c:v>755635.3213909377</c:v>
                </c:pt>
                <c:pt idx="97">
                  <c:v>755635.3213909377</c:v>
                </c:pt>
                <c:pt idx="98">
                  <c:v>755635.3213909377</c:v>
                </c:pt>
                <c:pt idx="99">
                  <c:v>755635.3213909377</c:v>
                </c:pt>
                <c:pt idx="100">
                  <c:v>755635.3213909377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79544"/>
        <c:axId val="2087185832"/>
      </c:scatterChart>
      <c:valAx>
        <c:axId val="208717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85832"/>
        <c:crosses val="autoZero"/>
        <c:crossBetween val="midCat"/>
      </c:valAx>
      <c:valAx>
        <c:axId val="20871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7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Baja'!$B$37:$B$241</c:f>
              <c:numCache>
                <c:formatCode>0.000</c:formatCode>
                <c:ptCount val="205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  <c:pt idx="201" formatCode="General">
                  <c:v>14.999</c:v>
                </c:pt>
                <c:pt idx="202" formatCode="General">
                  <c:v>15.0</c:v>
                </c:pt>
                <c:pt idx="203" formatCode="General">
                  <c:v>19.999</c:v>
                </c:pt>
                <c:pt idx="204" formatCode="General">
                  <c:v>20.0</c:v>
                </c:pt>
              </c:numCache>
            </c:numRef>
          </c:cat>
          <c:val>
            <c:numRef>
              <c:f>'SIM Tali Baja'!$G$37:$G$237</c:f>
              <c:numCache>
                <c:formatCode>General</c:formatCode>
                <c:ptCount val="201"/>
                <c:pt idx="0">
                  <c:v>6416.353125</c:v>
                </c:pt>
                <c:pt idx="1">
                  <c:v>6343.88175</c:v>
                </c:pt>
                <c:pt idx="2">
                  <c:v>6271.410375</c:v>
                </c:pt>
                <c:pt idx="3">
                  <c:v>6198.938999999999</c:v>
                </c:pt>
                <c:pt idx="4">
                  <c:v>6126.467625</c:v>
                </c:pt>
                <c:pt idx="5">
                  <c:v>6053.99625</c:v>
                </c:pt>
                <c:pt idx="6">
                  <c:v>5981.524875</c:v>
                </c:pt>
                <c:pt idx="7">
                  <c:v>5909.0535</c:v>
                </c:pt>
                <c:pt idx="8">
                  <c:v>5836.582125</c:v>
                </c:pt>
                <c:pt idx="9">
                  <c:v>5764.11075</c:v>
                </c:pt>
                <c:pt idx="10">
                  <c:v>5691.639375</c:v>
                </c:pt>
                <c:pt idx="11">
                  <c:v>5619.168</c:v>
                </c:pt>
                <c:pt idx="12">
                  <c:v>5546.696625</c:v>
                </c:pt>
                <c:pt idx="13">
                  <c:v>5474.22525</c:v>
                </c:pt>
                <c:pt idx="14">
                  <c:v>5401.753875</c:v>
                </c:pt>
                <c:pt idx="15">
                  <c:v>5329.2825</c:v>
                </c:pt>
                <c:pt idx="16">
                  <c:v>5256.811125</c:v>
                </c:pt>
                <c:pt idx="17">
                  <c:v>5184.33975</c:v>
                </c:pt>
                <c:pt idx="18">
                  <c:v>5111.868375</c:v>
                </c:pt>
                <c:pt idx="19">
                  <c:v>5039.397</c:v>
                </c:pt>
                <c:pt idx="20">
                  <c:v>4966.925625</c:v>
                </c:pt>
                <c:pt idx="21">
                  <c:v>4894.454249999998</c:v>
                </c:pt>
                <c:pt idx="22">
                  <c:v>4821.982875</c:v>
                </c:pt>
                <c:pt idx="23">
                  <c:v>4749.5115</c:v>
                </c:pt>
                <c:pt idx="24">
                  <c:v>4677.040125</c:v>
                </c:pt>
                <c:pt idx="25">
                  <c:v>4604.56875</c:v>
                </c:pt>
                <c:pt idx="26">
                  <c:v>4532.097375</c:v>
                </c:pt>
                <c:pt idx="27">
                  <c:v>4459.626</c:v>
                </c:pt>
                <c:pt idx="28">
                  <c:v>4387.154625</c:v>
                </c:pt>
                <c:pt idx="29">
                  <c:v>4314.68325</c:v>
                </c:pt>
                <c:pt idx="30">
                  <c:v>4242.211875</c:v>
                </c:pt>
                <c:pt idx="31">
                  <c:v>4169.7405</c:v>
                </c:pt>
                <c:pt idx="32">
                  <c:v>4097.269124999998</c:v>
                </c:pt>
                <c:pt idx="33">
                  <c:v>4024.79775</c:v>
                </c:pt>
                <c:pt idx="34">
                  <c:v>3952.326375</c:v>
                </c:pt>
                <c:pt idx="35">
                  <c:v>3879.855</c:v>
                </c:pt>
                <c:pt idx="36">
                  <c:v>3807.383624999999</c:v>
                </c:pt>
                <c:pt idx="37">
                  <c:v>3734.912249999999</c:v>
                </c:pt>
                <c:pt idx="38">
                  <c:v>3662.440874999999</c:v>
                </c:pt>
                <c:pt idx="39">
                  <c:v>3589.969499999999</c:v>
                </c:pt>
                <c:pt idx="40">
                  <c:v>3517.498125</c:v>
                </c:pt>
                <c:pt idx="41">
                  <c:v>3445.02675</c:v>
                </c:pt>
                <c:pt idx="42">
                  <c:v>3372.555375</c:v>
                </c:pt>
                <c:pt idx="43">
                  <c:v>3300.083999999999</c:v>
                </c:pt>
                <c:pt idx="44">
                  <c:v>3227.612624999999</c:v>
                </c:pt>
                <c:pt idx="45">
                  <c:v>3155.14125</c:v>
                </c:pt>
                <c:pt idx="46">
                  <c:v>3082.669875</c:v>
                </c:pt>
                <c:pt idx="47">
                  <c:v>3010.198499999999</c:v>
                </c:pt>
                <c:pt idx="48">
                  <c:v>2937.727124999999</c:v>
                </c:pt>
                <c:pt idx="49">
                  <c:v>2865.255749999999</c:v>
                </c:pt>
                <c:pt idx="50">
                  <c:v>2792.784374999999</c:v>
                </c:pt>
                <c:pt idx="51">
                  <c:v>2720.313</c:v>
                </c:pt>
                <c:pt idx="52">
                  <c:v>2647.841625</c:v>
                </c:pt>
                <c:pt idx="53">
                  <c:v>2575.37025</c:v>
                </c:pt>
                <c:pt idx="54">
                  <c:v>2502.898874999999</c:v>
                </c:pt>
                <c:pt idx="55">
                  <c:v>2430.427499999999</c:v>
                </c:pt>
                <c:pt idx="56">
                  <c:v>2357.956125</c:v>
                </c:pt>
                <c:pt idx="57">
                  <c:v>2285.484749999999</c:v>
                </c:pt>
                <c:pt idx="58">
                  <c:v>2213.013375</c:v>
                </c:pt>
                <c:pt idx="59">
                  <c:v>2140.541999999999</c:v>
                </c:pt>
                <c:pt idx="60">
                  <c:v>2068.070624999999</c:v>
                </c:pt>
                <c:pt idx="61">
                  <c:v>1995.599249999999</c:v>
                </c:pt>
                <c:pt idx="62">
                  <c:v>1923.127874999999</c:v>
                </c:pt>
                <c:pt idx="63">
                  <c:v>1850.656499999999</c:v>
                </c:pt>
                <c:pt idx="64">
                  <c:v>1778.185124999999</c:v>
                </c:pt>
                <c:pt idx="65">
                  <c:v>1705.713749999999</c:v>
                </c:pt>
                <c:pt idx="66">
                  <c:v>1633.242375</c:v>
                </c:pt>
                <c:pt idx="67">
                  <c:v>1560.770999999999</c:v>
                </c:pt>
                <c:pt idx="68">
                  <c:v>1488.299624999999</c:v>
                </c:pt>
                <c:pt idx="69">
                  <c:v>1415.82825</c:v>
                </c:pt>
                <c:pt idx="70">
                  <c:v>1343.356874999999</c:v>
                </c:pt>
                <c:pt idx="71">
                  <c:v>1270.885499999999</c:v>
                </c:pt>
                <c:pt idx="72">
                  <c:v>1198.414124999999</c:v>
                </c:pt>
                <c:pt idx="73">
                  <c:v>1125.942749999999</c:v>
                </c:pt>
                <c:pt idx="74">
                  <c:v>1053.471374999998</c:v>
                </c:pt>
                <c:pt idx="75">
                  <c:v>980.9999999999991</c:v>
                </c:pt>
                <c:pt idx="76">
                  <c:v>908.528624999999</c:v>
                </c:pt>
                <c:pt idx="77">
                  <c:v>836.0572499999998</c:v>
                </c:pt>
                <c:pt idx="78">
                  <c:v>763.5858749999988</c:v>
                </c:pt>
                <c:pt idx="79">
                  <c:v>691.1144999999988</c:v>
                </c:pt>
                <c:pt idx="80">
                  <c:v>618.6431249999996</c:v>
                </c:pt>
                <c:pt idx="81">
                  <c:v>546.1717499999986</c:v>
                </c:pt>
                <c:pt idx="82">
                  <c:v>473.7003749999994</c:v>
                </c:pt>
                <c:pt idx="83">
                  <c:v>401.2289999999994</c:v>
                </c:pt>
                <c:pt idx="84">
                  <c:v>328.7576249999984</c:v>
                </c:pt>
                <c:pt idx="85">
                  <c:v>256.2862499999992</c:v>
                </c:pt>
                <c:pt idx="86">
                  <c:v>183.8148749999991</c:v>
                </c:pt>
                <c:pt idx="87">
                  <c:v>111.3434999999999</c:v>
                </c:pt>
                <c:pt idx="88">
                  <c:v>38.87212499999896</c:v>
                </c:pt>
                <c:pt idx="89">
                  <c:v>-33.59925000000112</c:v>
                </c:pt>
                <c:pt idx="90">
                  <c:v>-106.0706250000003</c:v>
                </c:pt>
                <c:pt idx="91">
                  <c:v>-178.5420000000013</c:v>
                </c:pt>
                <c:pt idx="92">
                  <c:v>-251.0133750000005</c:v>
                </c:pt>
                <c:pt idx="93">
                  <c:v>-323.4847500000005</c:v>
                </c:pt>
                <c:pt idx="94">
                  <c:v>-395.9561250000015</c:v>
                </c:pt>
                <c:pt idx="95">
                  <c:v>-468.4275000000007</c:v>
                </c:pt>
                <c:pt idx="96">
                  <c:v>-540.8988750000007</c:v>
                </c:pt>
                <c:pt idx="97">
                  <c:v>-613.3702500000009</c:v>
                </c:pt>
                <c:pt idx="98">
                  <c:v>-685.8416250000009</c:v>
                </c:pt>
                <c:pt idx="99">
                  <c:v>-758.313000000001</c:v>
                </c:pt>
                <c:pt idx="100">
                  <c:v>-830.784375000001</c:v>
                </c:pt>
                <c:pt idx="101">
                  <c:v>-903.2557500000011</c:v>
                </c:pt>
                <c:pt idx="102">
                  <c:v>-975.7271250000003</c:v>
                </c:pt>
                <c:pt idx="103">
                  <c:v>-1048.198500000001</c:v>
                </c:pt>
                <c:pt idx="104">
                  <c:v>-1120.669875000001</c:v>
                </c:pt>
                <c:pt idx="105">
                  <c:v>-1193.141250000001</c:v>
                </c:pt>
                <c:pt idx="106">
                  <c:v>-1265.612625000002</c:v>
                </c:pt>
                <c:pt idx="107">
                  <c:v>-1338.084000000001</c:v>
                </c:pt>
                <c:pt idx="108">
                  <c:v>-1410.555375000001</c:v>
                </c:pt>
                <c:pt idx="109">
                  <c:v>-1483.026750000002</c:v>
                </c:pt>
                <c:pt idx="110">
                  <c:v>-1555.498125000001</c:v>
                </c:pt>
                <c:pt idx="111">
                  <c:v>-1627.969500000001</c:v>
                </c:pt>
                <c:pt idx="112">
                  <c:v>-1700.440875</c:v>
                </c:pt>
                <c:pt idx="113">
                  <c:v>-1772.912250000001</c:v>
                </c:pt>
                <c:pt idx="114">
                  <c:v>-1845.383625000002</c:v>
                </c:pt>
                <c:pt idx="115">
                  <c:v>-1917.855000000001</c:v>
                </c:pt>
                <c:pt idx="116">
                  <c:v>-1990.326375000001</c:v>
                </c:pt>
                <c:pt idx="117">
                  <c:v>-2062.79775</c:v>
                </c:pt>
                <c:pt idx="118">
                  <c:v>-2135.269125000001</c:v>
                </c:pt>
                <c:pt idx="119">
                  <c:v>-2207.740500000002</c:v>
                </c:pt>
                <c:pt idx="120">
                  <c:v>-6204.211875000001</c:v>
                </c:pt>
                <c:pt idx="121">
                  <c:v>-6276.683250000002</c:v>
                </c:pt>
                <c:pt idx="122">
                  <c:v>-6349.154625</c:v>
                </c:pt>
                <c:pt idx="123">
                  <c:v>-6421.626</c:v>
                </c:pt>
                <c:pt idx="124">
                  <c:v>-6494.097375000001</c:v>
                </c:pt>
                <c:pt idx="125">
                  <c:v>-6566.56875</c:v>
                </c:pt>
                <c:pt idx="126">
                  <c:v>-6639.040125000001</c:v>
                </c:pt>
                <c:pt idx="127">
                  <c:v>-6711.5115</c:v>
                </c:pt>
                <c:pt idx="128">
                  <c:v>-6783.982875000002</c:v>
                </c:pt>
                <c:pt idx="129">
                  <c:v>-6856.454250000001</c:v>
                </c:pt>
                <c:pt idx="130">
                  <c:v>-6928.925625000001</c:v>
                </c:pt>
                <c:pt idx="131">
                  <c:v>-7001.397000000001</c:v>
                </c:pt>
                <c:pt idx="132">
                  <c:v>-7073.868375</c:v>
                </c:pt>
                <c:pt idx="133">
                  <c:v>-7146.339750000001</c:v>
                </c:pt>
                <c:pt idx="134">
                  <c:v>-7218.811125000001</c:v>
                </c:pt>
                <c:pt idx="135">
                  <c:v>-7291.282500000001</c:v>
                </c:pt>
                <c:pt idx="136">
                  <c:v>-7363.753875000002</c:v>
                </c:pt>
                <c:pt idx="137">
                  <c:v>-7436.225250000001</c:v>
                </c:pt>
                <c:pt idx="138">
                  <c:v>-7508.696625</c:v>
                </c:pt>
                <c:pt idx="139">
                  <c:v>-7581.168</c:v>
                </c:pt>
                <c:pt idx="140">
                  <c:v>-7653.639375000001</c:v>
                </c:pt>
                <c:pt idx="141">
                  <c:v>-7726.110750000002</c:v>
                </c:pt>
                <c:pt idx="142">
                  <c:v>-7798.582125000002</c:v>
                </c:pt>
                <c:pt idx="143">
                  <c:v>-7871.053500000002</c:v>
                </c:pt>
                <c:pt idx="144">
                  <c:v>-7943.524875000001</c:v>
                </c:pt>
                <c:pt idx="145">
                  <c:v>-8015.99625</c:v>
                </c:pt>
                <c:pt idx="146">
                  <c:v>-8088.467625000001</c:v>
                </c:pt>
                <c:pt idx="147">
                  <c:v>-8160.939000000002</c:v>
                </c:pt>
                <c:pt idx="148">
                  <c:v>-8233.410375000003</c:v>
                </c:pt>
                <c:pt idx="149">
                  <c:v>-8305.88175</c:v>
                </c:pt>
                <c:pt idx="150">
                  <c:v>-8378.353125000001</c:v>
                </c:pt>
                <c:pt idx="151">
                  <c:v>-8450.8245</c:v>
                </c:pt>
                <c:pt idx="152">
                  <c:v>-8523.295875000001</c:v>
                </c:pt>
                <c:pt idx="153">
                  <c:v>-8595.767250000002</c:v>
                </c:pt>
                <c:pt idx="154">
                  <c:v>-8668.238625</c:v>
                </c:pt>
                <c:pt idx="155">
                  <c:v>-8740.71</c:v>
                </c:pt>
                <c:pt idx="156">
                  <c:v>-8813.181375000001</c:v>
                </c:pt>
                <c:pt idx="157">
                  <c:v>-8885.65275</c:v>
                </c:pt>
                <c:pt idx="158">
                  <c:v>-8958.124125000002</c:v>
                </c:pt>
                <c:pt idx="159">
                  <c:v>-9030.595500000001</c:v>
                </c:pt>
                <c:pt idx="160">
                  <c:v>2898.855000000001</c:v>
                </c:pt>
                <c:pt idx="161">
                  <c:v>2826.383625</c:v>
                </c:pt>
                <c:pt idx="162">
                  <c:v>2753.912249999999</c:v>
                </c:pt>
                <c:pt idx="163">
                  <c:v>2681.440875</c:v>
                </c:pt>
                <c:pt idx="164">
                  <c:v>2608.969500000001</c:v>
                </c:pt>
                <c:pt idx="165">
                  <c:v>2536.498125</c:v>
                </c:pt>
                <c:pt idx="166">
                  <c:v>2464.026750000001</c:v>
                </c:pt>
                <c:pt idx="167">
                  <c:v>2391.555375</c:v>
                </c:pt>
                <c:pt idx="168">
                  <c:v>2319.083999999999</c:v>
                </c:pt>
                <c:pt idx="169">
                  <c:v>2246.612625000002</c:v>
                </c:pt>
                <c:pt idx="170">
                  <c:v>2174.141250000001</c:v>
                </c:pt>
                <c:pt idx="171">
                  <c:v>2101.669875</c:v>
                </c:pt>
                <c:pt idx="172">
                  <c:v>2029.1985</c:v>
                </c:pt>
                <c:pt idx="173">
                  <c:v>1956.727124999999</c:v>
                </c:pt>
                <c:pt idx="174">
                  <c:v>1884.255750000002</c:v>
                </c:pt>
                <c:pt idx="175">
                  <c:v>1811.784375000001</c:v>
                </c:pt>
                <c:pt idx="176">
                  <c:v>1739.313</c:v>
                </c:pt>
                <c:pt idx="177">
                  <c:v>1666.841624999999</c:v>
                </c:pt>
                <c:pt idx="178">
                  <c:v>1594.37025</c:v>
                </c:pt>
                <c:pt idx="179">
                  <c:v>1521.898875000001</c:v>
                </c:pt>
                <c:pt idx="180">
                  <c:v>1449.427500000002</c:v>
                </c:pt>
                <c:pt idx="181">
                  <c:v>1376.956125000001</c:v>
                </c:pt>
                <c:pt idx="182">
                  <c:v>1304.48475</c:v>
                </c:pt>
                <c:pt idx="183">
                  <c:v>1232.013374999999</c:v>
                </c:pt>
                <c:pt idx="184">
                  <c:v>1159.542000000001</c:v>
                </c:pt>
                <c:pt idx="185">
                  <c:v>1087.070625</c:v>
                </c:pt>
                <c:pt idx="186">
                  <c:v>1014.599250000001</c:v>
                </c:pt>
                <c:pt idx="187">
                  <c:v>942.1278750000001</c:v>
                </c:pt>
                <c:pt idx="188">
                  <c:v>869.6564999999991</c:v>
                </c:pt>
                <c:pt idx="189">
                  <c:v>797.1851250000018</c:v>
                </c:pt>
                <c:pt idx="190">
                  <c:v>724.7137500000008</c:v>
                </c:pt>
                <c:pt idx="191">
                  <c:v>652.2423749999998</c:v>
                </c:pt>
                <c:pt idx="192">
                  <c:v>579.7710000000006</c:v>
                </c:pt>
                <c:pt idx="193">
                  <c:v>507.2996249999997</c:v>
                </c:pt>
                <c:pt idx="194">
                  <c:v>434.8282500000005</c:v>
                </c:pt>
                <c:pt idx="195">
                  <c:v>362.3568750000013</c:v>
                </c:pt>
                <c:pt idx="196">
                  <c:v>289.8855000000003</c:v>
                </c:pt>
                <c:pt idx="197">
                  <c:v>217.4141249999993</c:v>
                </c:pt>
                <c:pt idx="198">
                  <c:v>144.9427500000002</c:v>
                </c:pt>
                <c:pt idx="199">
                  <c:v>72.47137500000099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Baja'!$T$37:$T$237</c:f>
              <c:numCache>
                <c:formatCode>General</c:formatCode>
                <c:ptCount val="201"/>
                <c:pt idx="0">
                  <c:v>981.0</c:v>
                </c:pt>
                <c:pt idx="1">
                  <c:v>981.0</c:v>
                </c:pt>
                <c:pt idx="2">
                  <c:v>981.0</c:v>
                </c:pt>
                <c:pt idx="3">
                  <c:v>981.0</c:v>
                </c:pt>
                <c:pt idx="4">
                  <c:v>981.0</c:v>
                </c:pt>
                <c:pt idx="5">
                  <c:v>981.0</c:v>
                </c:pt>
                <c:pt idx="6">
                  <c:v>981.0</c:v>
                </c:pt>
                <c:pt idx="7">
                  <c:v>981.0</c:v>
                </c:pt>
                <c:pt idx="8">
                  <c:v>981.0</c:v>
                </c:pt>
                <c:pt idx="9">
                  <c:v>981.0</c:v>
                </c:pt>
                <c:pt idx="10">
                  <c:v>981.0</c:v>
                </c:pt>
                <c:pt idx="11">
                  <c:v>981.0</c:v>
                </c:pt>
                <c:pt idx="12">
                  <c:v>981.0</c:v>
                </c:pt>
                <c:pt idx="13">
                  <c:v>981.0</c:v>
                </c:pt>
                <c:pt idx="14">
                  <c:v>981.0</c:v>
                </c:pt>
                <c:pt idx="15">
                  <c:v>981.0</c:v>
                </c:pt>
                <c:pt idx="16">
                  <c:v>981.0</c:v>
                </c:pt>
                <c:pt idx="17">
                  <c:v>981.0</c:v>
                </c:pt>
                <c:pt idx="18">
                  <c:v>981.0</c:v>
                </c:pt>
                <c:pt idx="19">
                  <c:v>981.0</c:v>
                </c:pt>
                <c:pt idx="20">
                  <c:v>981.0</c:v>
                </c:pt>
                <c:pt idx="21">
                  <c:v>981.0</c:v>
                </c:pt>
                <c:pt idx="22">
                  <c:v>981.0</c:v>
                </c:pt>
                <c:pt idx="23">
                  <c:v>981.0</c:v>
                </c:pt>
                <c:pt idx="24">
                  <c:v>981.0</c:v>
                </c:pt>
                <c:pt idx="25">
                  <c:v>981.0</c:v>
                </c:pt>
                <c:pt idx="26">
                  <c:v>981.0</c:v>
                </c:pt>
                <c:pt idx="27">
                  <c:v>981.0</c:v>
                </c:pt>
                <c:pt idx="28">
                  <c:v>981.0</c:v>
                </c:pt>
                <c:pt idx="29">
                  <c:v>981.0</c:v>
                </c:pt>
                <c:pt idx="30">
                  <c:v>981.0</c:v>
                </c:pt>
                <c:pt idx="31">
                  <c:v>981.0</c:v>
                </c:pt>
                <c:pt idx="32">
                  <c:v>981.0</c:v>
                </c:pt>
                <c:pt idx="33">
                  <c:v>981.0</c:v>
                </c:pt>
                <c:pt idx="34">
                  <c:v>981.0</c:v>
                </c:pt>
                <c:pt idx="35">
                  <c:v>981.0</c:v>
                </c:pt>
                <c:pt idx="36">
                  <c:v>981.0</c:v>
                </c:pt>
                <c:pt idx="37">
                  <c:v>981.0</c:v>
                </c:pt>
                <c:pt idx="38">
                  <c:v>981.0</c:v>
                </c:pt>
                <c:pt idx="39">
                  <c:v>981.0</c:v>
                </c:pt>
                <c:pt idx="40">
                  <c:v>981.0</c:v>
                </c:pt>
                <c:pt idx="41">
                  <c:v>981.0</c:v>
                </c:pt>
                <c:pt idx="42">
                  <c:v>981.0</c:v>
                </c:pt>
                <c:pt idx="43">
                  <c:v>981.0</c:v>
                </c:pt>
                <c:pt idx="44">
                  <c:v>981.0</c:v>
                </c:pt>
                <c:pt idx="45">
                  <c:v>981.0</c:v>
                </c:pt>
                <c:pt idx="46">
                  <c:v>981.0</c:v>
                </c:pt>
                <c:pt idx="47">
                  <c:v>981.0</c:v>
                </c:pt>
                <c:pt idx="48">
                  <c:v>981.0</c:v>
                </c:pt>
                <c:pt idx="49">
                  <c:v>981.0</c:v>
                </c:pt>
                <c:pt idx="50">
                  <c:v>981.0</c:v>
                </c:pt>
                <c:pt idx="51">
                  <c:v>981.0</c:v>
                </c:pt>
                <c:pt idx="52">
                  <c:v>981.0</c:v>
                </c:pt>
                <c:pt idx="53">
                  <c:v>981.0</c:v>
                </c:pt>
                <c:pt idx="54">
                  <c:v>981.0</c:v>
                </c:pt>
                <c:pt idx="55">
                  <c:v>981.0</c:v>
                </c:pt>
                <c:pt idx="56">
                  <c:v>981.0</c:v>
                </c:pt>
                <c:pt idx="57">
                  <c:v>981.0</c:v>
                </c:pt>
                <c:pt idx="58">
                  <c:v>981.0</c:v>
                </c:pt>
                <c:pt idx="59">
                  <c:v>981.0</c:v>
                </c:pt>
                <c:pt idx="60">
                  <c:v>981.0</c:v>
                </c:pt>
                <c:pt idx="61">
                  <c:v>981.0</c:v>
                </c:pt>
                <c:pt idx="62">
                  <c:v>981.0</c:v>
                </c:pt>
                <c:pt idx="63">
                  <c:v>981.0</c:v>
                </c:pt>
                <c:pt idx="64">
                  <c:v>981.0</c:v>
                </c:pt>
                <c:pt idx="65">
                  <c:v>981.0</c:v>
                </c:pt>
                <c:pt idx="66">
                  <c:v>981.0</c:v>
                </c:pt>
                <c:pt idx="67">
                  <c:v>981.0</c:v>
                </c:pt>
                <c:pt idx="68">
                  <c:v>981.0</c:v>
                </c:pt>
                <c:pt idx="69">
                  <c:v>981.0</c:v>
                </c:pt>
                <c:pt idx="70">
                  <c:v>981.0</c:v>
                </c:pt>
                <c:pt idx="71">
                  <c:v>981.0</c:v>
                </c:pt>
                <c:pt idx="72">
                  <c:v>981.0</c:v>
                </c:pt>
                <c:pt idx="73">
                  <c:v>981.0</c:v>
                </c:pt>
                <c:pt idx="74">
                  <c:v>981.0</c:v>
                </c:pt>
                <c:pt idx="75">
                  <c:v>981.0</c:v>
                </c:pt>
                <c:pt idx="76">
                  <c:v>981.0</c:v>
                </c:pt>
                <c:pt idx="77">
                  <c:v>981.0</c:v>
                </c:pt>
                <c:pt idx="78">
                  <c:v>981.0</c:v>
                </c:pt>
                <c:pt idx="79">
                  <c:v>981.0</c:v>
                </c:pt>
                <c:pt idx="80">
                  <c:v>981.0</c:v>
                </c:pt>
                <c:pt idx="81">
                  <c:v>981.0</c:v>
                </c:pt>
                <c:pt idx="82">
                  <c:v>981.0</c:v>
                </c:pt>
                <c:pt idx="83">
                  <c:v>981.0</c:v>
                </c:pt>
                <c:pt idx="84">
                  <c:v>981.0</c:v>
                </c:pt>
                <c:pt idx="85">
                  <c:v>981.0</c:v>
                </c:pt>
                <c:pt idx="86">
                  <c:v>981.0</c:v>
                </c:pt>
                <c:pt idx="87">
                  <c:v>981.0</c:v>
                </c:pt>
                <c:pt idx="88">
                  <c:v>981.0</c:v>
                </c:pt>
                <c:pt idx="89">
                  <c:v>981.0</c:v>
                </c:pt>
                <c:pt idx="90">
                  <c:v>981.0</c:v>
                </c:pt>
                <c:pt idx="91">
                  <c:v>981.0</c:v>
                </c:pt>
                <c:pt idx="92">
                  <c:v>981.0</c:v>
                </c:pt>
                <c:pt idx="93">
                  <c:v>981.0</c:v>
                </c:pt>
                <c:pt idx="94">
                  <c:v>981.0</c:v>
                </c:pt>
                <c:pt idx="95">
                  <c:v>981.0</c:v>
                </c:pt>
                <c:pt idx="96">
                  <c:v>981.0</c:v>
                </c:pt>
                <c:pt idx="97">
                  <c:v>981.0</c:v>
                </c:pt>
                <c:pt idx="98">
                  <c:v>981.0</c:v>
                </c:pt>
                <c:pt idx="99">
                  <c:v>981.0</c:v>
                </c:pt>
                <c:pt idx="100">
                  <c:v>981.0</c:v>
                </c:pt>
                <c:pt idx="101">
                  <c:v>981.0</c:v>
                </c:pt>
                <c:pt idx="102">
                  <c:v>981.0</c:v>
                </c:pt>
                <c:pt idx="103">
                  <c:v>981.0</c:v>
                </c:pt>
                <c:pt idx="104">
                  <c:v>981.0</c:v>
                </c:pt>
                <c:pt idx="105">
                  <c:v>981.0</c:v>
                </c:pt>
                <c:pt idx="106">
                  <c:v>981.0</c:v>
                </c:pt>
                <c:pt idx="107">
                  <c:v>981.0</c:v>
                </c:pt>
                <c:pt idx="108">
                  <c:v>981.0</c:v>
                </c:pt>
                <c:pt idx="109">
                  <c:v>981.0</c:v>
                </c:pt>
                <c:pt idx="110">
                  <c:v>981.0</c:v>
                </c:pt>
                <c:pt idx="111">
                  <c:v>981.0</c:v>
                </c:pt>
                <c:pt idx="112">
                  <c:v>981.0</c:v>
                </c:pt>
                <c:pt idx="113">
                  <c:v>981.0</c:v>
                </c:pt>
                <c:pt idx="114">
                  <c:v>981.0</c:v>
                </c:pt>
                <c:pt idx="115">
                  <c:v>981.0</c:v>
                </c:pt>
                <c:pt idx="116">
                  <c:v>981.0</c:v>
                </c:pt>
                <c:pt idx="117">
                  <c:v>981.0</c:v>
                </c:pt>
                <c:pt idx="118">
                  <c:v>981.0</c:v>
                </c:pt>
                <c:pt idx="119">
                  <c:v>981.0</c:v>
                </c:pt>
                <c:pt idx="120">
                  <c:v>-2943.0</c:v>
                </c:pt>
                <c:pt idx="121">
                  <c:v>-2943.0</c:v>
                </c:pt>
                <c:pt idx="122">
                  <c:v>-2943.0</c:v>
                </c:pt>
                <c:pt idx="123">
                  <c:v>-2943.0</c:v>
                </c:pt>
                <c:pt idx="124">
                  <c:v>-2943.0</c:v>
                </c:pt>
                <c:pt idx="125">
                  <c:v>-2943.0</c:v>
                </c:pt>
                <c:pt idx="126">
                  <c:v>-2943.0</c:v>
                </c:pt>
                <c:pt idx="127">
                  <c:v>-2943.0</c:v>
                </c:pt>
                <c:pt idx="128">
                  <c:v>-2943.0</c:v>
                </c:pt>
                <c:pt idx="129">
                  <c:v>-2943.0</c:v>
                </c:pt>
                <c:pt idx="130">
                  <c:v>-2943.0</c:v>
                </c:pt>
                <c:pt idx="131">
                  <c:v>-2943.0</c:v>
                </c:pt>
                <c:pt idx="132">
                  <c:v>-2943.0</c:v>
                </c:pt>
                <c:pt idx="133">
                  <c:v>-2943.0</c:v>
                </c:pt>
                <c:pt idx="134">
                  <c:v>-2943.0</c:v>
                </c:pt>
                <c:pt idx="135">
                  <c:v>-2943.0</c:v>
                </c:pt>
                <c:pt idx="136">
                  <c:v>-2943.0</c:v>
                </c:pt>
                <c:pt idx="137">
                  <c:v>-2943.0</c:v>
                </c:pt>
                <c:pt idx="138">
                  <c:v>-2943.0</c:v>
                </c:pt>
                <c:pt idx="139">
                  <c:v>-2943.0</c:v>
                </c:pt>
                <c:pt idx="140">
                  <c:v>-2943.0</c:v>
                </c:pt>
                <c:pt idx="141">
                  <c:v>-2943.0</c:v>
                </c:pt>
                <c:pt idx="142">
                  <c:v>-2943.0</c:v>
                </c:pt>
                <c:pt idx="143">
                  <c:v>-2943.0</c:v>
                </c:pt>
                <c:pt idx="144">
                  <c:v>-2943.0</c:v>
                </c:pt>
                <c:pt idx="145">
                  <c:v>-2943.0</c:v>
                </c:pt>
                <c:pt idx="146">
                  <c:v>-2943.0</c:v>
                </c:pt>
                <c:pt idx="147">
                  <c:v>-2943.0</c:v>
                </c:pt>
                <c:pt idx="148">
                  <c:v>-2943.0</c:v>
                </c:pt>
                <c:pt idx="149">
                  <c:v>-2943.0</c:v>
                </c:pt>
                <c:pt idx="150">
                  <c:v>-2943.0</c:v>
                </c:pt>
                <c:pt idx="151">
                  <c:v>-2943.0</c:v>
                </c:pt>
                <c:pt idx="152">
                  <c:v>-2943.0</c:v>
                </c:pt>
                <c:pt idx="153">
                  <c:v>-2943.0</c:v>
                </c:pt>
                <c:pt idx="154">
                  <c:v>-2943.0</c:v>
                </c:pt>
                <c:pt idx="155">
                  <c:v>-2943.0</c:v>
                </c:pt>
                <c:pt idx="156">
                  <c:v>-2943.0</c:v>
                </c:pt>
                <c:pt idx="157">
                  <c:v>-2943.0</c:v>
                </c:pt>
                <c:pt idx="158">
                  <c:v>-2943.0</c:v>
                </c:pt>
                <c:pt idx="159">
                  <c:v>-2943.0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51880"/>
        <c:axId val="2087254952"/>
      </c:lineChart>
      <c:catAx>
        <c:axId val="208725188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87254952"/>
        <c:crosses val="autoZero"/>
        <c:auto val="1"/>
        <c:lblAlgn val="ctr"/>
        <c:lblOffset val="100"/>
        <c:noMultiLvlLbl val="0"/>
      </c:catAx>
      <c:valAx>
        <c:axId val="208725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25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Baja'!$H$37:$H$237</c:f>
              <c:numCache>
                <c:formatCode>General</c:formatCode>
                <c:ptCount val="201"/>
                <c:pt idx="0">
                  <c:v>24003.84375</c:v>
                </c:pt>
                <c:pt idx="1">
                  <c:v>24003.84375</c:v>
                </c:pt>
                <c:pt idx="2">
                  <c:v>24003.84375</c:v>
                </c:pt>
                <c:pt idx="3">
                  <c:v>24003.84375</c:v>
                </c:pt>
                <c:pt idx="4">
                  <c:v>24003.84375</c:v>
                </c:pt>
                <c:pt idx="5">
                  <c:v>24003.84375</c:v>
                </c:pt>
                <c:pt idx="6">
                  <c:v>24003.84375</c:v>
                </c:pt>
                <c:pt idx="7">
                  <c:v>24003.84375</c:v>
                </c:pt>
                <c:pt idx="8">
                  <c:v>24003.84375</c:v>
                </c:pt>
                <c:pt idx="9">
                  <c:v>24003.84375</c:v>
                </c:pt>
                <c:pt idx="10">
                  <c:v>24003.84375</c:v>
                </c:pt>
                <c:pt idx="11">
                  <c:v>24003.84375</c:v>
                </c:pt>
                <c:pt idx="12">
                  <c:v>24003.84375</c:v>
                </c:pt>
                <c:pt idx="13">
                  <c:v>24003.84375</c:v>
                </c:pt>
                <c:pt idx="14">
                  <c:v>24003.84375</c:v>
                </c:pt>
                <c:pt idx="15">
                  <c:v>24003.84375</c:v>
                </c:pt>
                <c:pt idx="16">
                  <c:v>24003.84375</c:v>
                </c:pt>
                <c:pt idx="17">
                  <c:v>24003.84375</c:v>
                </c:pt>
                <c:pt idx="18">
                  <c:v>24003.84375</c:v>
                </c:pt>
                <c:pt idx="19">
                  <c:v>24003.84375</c:v>
                </c:pt>
                <c:pt idx="20">
                  <c:v>24003.84375</c:v>
                </c:pt>
                <c:pt idx="21">
                  <c:v>24003.84375</c:v>
                </c:pt>
                <c:pt idx="22">
                  <c:v>24003.84375</c:v>
                </c:pt>
                <c:pt idx="23">
                  <c:v>24003.84375</c:v>
                </c:pt>
                <c:pt idx="24">
                  <c:v>24003.84375</c:v>
                </c:pt>
                <c:pt idx="25">
                  <c:v>24003.84375</c:v>
                </c:pt>
                <c:pt idx="26">
                  <c:v>24003.84375</c:v>
                </c:pt>
                <c:pt idx="27">
                  <c:v>24003.84375</c:v>
                </c:pt>
                <c:pt idx="28">
                  <c:v>24003.84375</c:v>
                </c:pt>
                <c:pt idx="29">
                  <c:v>24003.84375</c:v>
                </c:pt>
                <c:pt idx="30">
                  <c:v>24003.84375</c:v>
                </c:pt>
                <c:pt idx="31">
                  <c:v>24003.84375</c:v>
                </c:pt>
                <c:pt idx="32">
                  <c:v>24003.84375</c:v>
                </c:pt>
                <c:pt idx="33">
                  <c:v>24003.84375</c:v>
                </c:pt>
                <c:pt idx="34">
                  <c:v>24003.84375</c:v>
                </c:pt>
                <c:pt idx="35">
                  <c:v>24003.84375</c:v>
                </c:pt>
                <c:pt idx="36">
                  <c:v>24003.84375</c:v>
                </c:pt>
                <c:pt idx="37">
                  <c:v>24003.84375</c:v>
                </c:pt>
                <c:pt idx="38">
                  <c:v>24003.84375</c:v>
                </c:pt>
                <c:pt idx="39">
                  <c:v>24003.84375</c:v>
                </c:pt>
                <c:pt idx="40">
                  <c:v>24003.84375</c:v>
                </c:pt>
                <c:pt idx="41">
                  <c:v>24003.84375</c:v>
                </c:pt>
                <c:pt idx="42">
                  <c:v>24003.84375</c:v>
                </c:pt>
                <c:pt idx="43">
                  <c:v>24003.84375</c:v>
                </c:pt>
                <c:pt idx="44">
                  <c:v>24003.84375</c:v>
                </c:pt>
                <c:pt idx="45">
                  <c:v>24003.84375</c:v>
                </c:pt>
                <c:pt idx="46">
                  <c:v>24003.84375</c:v>
                </c:pt>
                <c:pt idx="47">
                  <c:v>24003.84375</c:v>
                </c:pt>
                <c:pt idx="48">
                  <c:v>24003.84375</c:v>
                </c:pt>
                <c:pt idx="49">
                  <c:v>24003.84375</c:v>
                </c:pt>
                <c:pt idx="50">
                  <c:v>24003.84375</c:v>
                </c:pt>
                <c:pt idx="51">
                  <c:v>24003.84375</c:v>
                </c:pt>
                <c:pt idx="52">
                  <c:v>24003.84375</c:v>
                </c:pt>
                <c:pt idx="53">
                  <c:v>24003.84375</c:v>
                </c:pt>
                <c:pt idx="54">
                  <c:v>24003.84375</c:v>
                </c:pt>
                <c:pt idx="55">
                  <c:v>24003.84375</c:v>
                </c:pt>
                <c:pt idx="56">
                  <c:v>24003.84375</c:v>
                </c:pt>
                <c:pt idx="57">
                  <c:v>24003.84375</c:v>
                </c:pt>
                <c:pt idx="58">
                  <c:v>24003.84375</c:v>
                </c:pt>
                <c:pt idx="59">
                  <c:v>24003.84375</c:v>
                </c:pt>
                <c:pt idx="60">
                  <c:v>24003.84375</c:v>
                </c:pt>
                <c:pt idx="61">
                  <c:v>24003.84375</c:v>
                </c:pt>
                <c:pt idx="62">
                  <c:v>24003.84375</c:v>
                </c:pt>
                <c:pt idx="63">
                  <c:v>24003.84375</c:v>
                </c:pt>
                <c:pt idx="64">
                  <c:v>24003.84375</c:v>
                </c:pt>
                <c:pt idx="65">
                  <c:v>24003.84375</c:v>
                </c:pt>
                <c:pt idx="66">
                  <c:v>24003.84375</c:v>
                </c:pt>
                <c:pt idx="67">
                  <c:v>24003.84375</c:v>
                </c:pt>
                <c:pt idx="68">
                  <c:v>24003.84375</c:v>
                </c:pt>
                <c:pt idx="69">
                  <c:v>24003.84375</c:v>
                </c:pt>
                <c:pt idx="70">
                  <c:v>24003.84375</c:v>
                </c:pt>
                <c:pt idx="71">
                  <c:v>24003.84375</c:v>
                </c:pt>
                <c:pt idx="72">
                  <c:v>24003.84375</c:v>
                </c:pt>
                <c:pt idx="73">
                  <c:v>24003.84375</c:v>
                </c:pt>
                <c:pt idx="74">
                  <c:v>24003.84375</c:v>
                </c:pt>
                <c:pt idx="75">
                  <c:v>24003.84375</c:v>
                </c:pt>
                <c:pt idx="76">
                  <c:v>24003.84375</c:v>
                </c:pt>
                <c:pt idx="77">
                  <c:v>24003.84375</c:v>
                </c:pt>
                <c:pt idx="78">
                  <c:v>24003.84375</c:v>
                </c:pt>
                <c:pt idx="79">
                  <c:v>24003.84375</c:v>
                </c:pt>
                <c:pt idx="80">
                  <c:v>24003.84375</c:v>
                </c:pt>
                <c:pt idx="81">
                  <c:v>24003.84375</c:v>
                </c:pt>
                <c:pt idx="82">
                  <c:v>24003.84375</c:v>
                </c:pt>
                <c:pt idx="83">
                  <c:v>24003.84375</c:v>
                </c:pt>
                <c:pt idx="84">
                  <c:v>24003.84375</c:v>
                </c:pt>
                <c:pt idx="85">
                  <c:v>24003.84375</c:v>
                </c:pt>
                <c:pt idx="86">
                  <c:v>24003.84375</c:v>
                </c:pt>
                <c:pt idx="87">
                  <c:v>24003.84375</c:v>
                </c:pt>
                <c:pt idx="88">
                  <c:v>24003.84375</c:v>
                </c:pt>
                <c:pt idx="89">
                  <c:v>24003.84375</c:v>
                </c:pt>
                <c:pt idx="90">
                  <c:v>24003.84375</c:v>
                </c:pt>
                <c:pt idx="91">
                  <c:v>24003.84375</c:v>
                </c:pt>
                <c:pt idx="92">
                  <c:v>24003.84375</c:v>
                </c:pt>
                <c:pt idx="93">
                  <c:v>24003.84375</c:v>
                </c:pt>
                <c:pt idx="94">
                  <c:v>24003.84375</c:v>
                </c:pt>
                <c:pt idx="95">
                  <c:v>24003.84375</c:v>
                </c:pt>
                <c:pt idx="96">
                  <c:v>24003.84375</c:v>
                </c:pt>
                <c:pt idx="97">
                  <c:v>24003.84375</c:v>
                </c:pt>
                <c:pt idx="98">
                  <c:v>24003.84375</c:v>
                </c:pt>
                <c:pt idx="99">
                  <c:v>24003.84375</c:v>
                </c:pt>
                <c:pt idx="100">
                  <c:v>24003.84375</c:v>
                </c:pt>
                <c:pt idx="101">
                  <c:v>24003.84375</c:v>
                </c:pt>
                <c:pt idx="102">
                  <c:v>24003.84375</c:v>
                </c:pt>
                <c:pt idx="103">
                  <c:v>24003.84375</c:v>
                </c:pt>
                <c:pt idx="104">
                  <c:v>24003.84375</c:v>
                </c:pt>
                <c:pt idx="105">
                  <c:v>24003.84375</c:v>
                </c:pt>
                <c:pt idx="106">
                  <c:v>24003.84375</c:v>
                </c:pt>
                <c:pt idx="107">
                  <c:v>24003.84375</c:v>
                </c:pt>
                <c:pt idx="108">
                  <c:v>24003.84375</c:v>
                </c:pt>
                <c:pt idx="109">
                  <c:v>24003.84375</c:v>
                </c:pt>
                <c:pt idx="110">
                  <c:v>24003.84375</c:v>
                </c:pt>
                <c:pt idx="111">
                  <c:v>24003.84375</c:v>
                </c:pt>
                <c:pt idx="112">
                  <c:v>24003.84375</c:v>
                </c:pt>
                <c:pt idx="113">
                  <c:v>24003.84375</c:v>
                </c:pt>
                <c:pt idx="114">
                  <c:v>24003.84375</c:v>
                </c:pt>
                <c:pt idx="115">
                  <c:v>24003.84375</c:v>
                </c:pt>
                <c:pt idx="116">
                  <c:v>24003.84375</c:v>
                </c:pt>
                <c:pt idx="117">
                  <c:v>24003.84375</c:v>
                </c:pt>
                <c:pt idx="118">
                  <c:v>24003.84375</c:v>
                </c:pt>
                <c:pt idx="119">
                  <c:v>24003.84375</c:v>
                </c:pt>
                <c:pt idx="120">
                  <c:v>24003.84375</c:v>
                </c:pt>
                <c:pt idx="121">
                  <c:v>24003.84375</c:v>
                </c:pt>
                <c:pt idx="122">
                  <c:v>24003.84375</c:v>
                </c:pt>
                <c:pt idx="123">
                  <c:v>24003.84375</c:v>
                </c:pt>
                <c:pt idx="124">
                  <c:v>24003.84375</c:v>
                </c:pt>
                <c:pt idx="125">
                  <c:v>24003.84375</c:v>
                </c:pt>
                <c:pt idx="126">
                  <c:v>24003.84375</c:v>
                </c:pt>
                <c:pt idx="127">
                  <c:v>24003.84375</c:v>
                </c:pt>
                <c:pt idx="128">
                  <c:v>24003.84375</c:v>
                </c:pt>
                <c:pt idx="129">
                  <c:v>24003.84375</c:v>
                </c:pt>
                <c:pt idx="130">
                  <c:v>24003.84375</c:v>
                </c:pt>
                <c:pt idx="131">
                  <c:v>24003.84375</c:v>
                </c:pt>
                <c:pt idx="132">
                  <c:v>24003.84375</c:v>
                </c:pt>
                <c:pt idx="133">
                  <c:v>24003.84375</c:v>
                </c:pt>
                <c:pt idx="134">
                  <c:v>24003.84375</c:v>
                </c:pt>
                <c:pt idx="135">
                  <c:v>24003.84375</c:v>
                </c:pt>
                <c:pt idx="136">
                  <c:v>24003.84375</c:v>
                </c:pt>
                <c:pt idx="137">
                  <c:v>24003.84375</c:v>
                </c:pt>
                <c:pt idx="138">
                  <c:v>24003.84375</c:v>
                </c:pt>
                <c:pt idx="139">
                  <c:v>24003.84375</c:v>
                </c:pt>
                <c:pt idx="140">
                  <c:v>24003.84375</c:v>
                </c:pt>
                <c:pt idx="141">
                  <c:v>24003.84375</c:v>
                </c:pt>
                <c:pt idx="142">
                  <c:v>24003.84375</c:v>
                </c:pt>
                <c:pt idx="143">
                  <c:v>24003.84375</c:v>
                </c:pt>
                <c:pt idx="144">
                  <c:v>24003.84375</c:v>
                </c:pt>
                <c:pt idx="145">
                  <c:v>24003.84375</c:v>
                </c:pt>
                <c:pt idx="146">
                  <c:v>24003.84375</c:v>
                </c:pt>
                <c:pt idx="147">
                  <c:v>24003.84375</c:v>
                </c:pt>
                <c:pt idx="148">
                  <c:v>24003.84375</c:v>
                </c:pt>
                <c:pt idx="149">
                  <c:v>24003.84375</c:v>
                </c:pt>
                <c:pt idx="150">
                  <c:v>24003.84375</c:v>
                </c:pt>
                <c:pt idx="151">
                  <c:v>24003.84375</c:v>
                </c:pt>
                <c:pt idx="152">
                  <c:v>24003.84375</c:v>
                </c:pt>
                <c:pt idx="153">
                  <c:v>24003.84375</c:v>
                </c:pt>
                <c:pt idx="154">
                  <c:v>24003.84375</c:v>
                </c:pt>
                <c:pt idx="155">
                  <c:v>24003.84375</c:v>
                </c:pt>
                <c:pt idx="156">
                  <c:v>24003.84375</c:v>
                </c:pt>
                <c:pt idx="157">
                  <c:v>24003.84375</c:v>
                </c:pt>
                <c:pt idx="158">
                  <c:v>24003.84375</c:v>
                </c:pt>
                <c:pt idx="159">
                  <c:v>24003.84375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Baja'!$U$37:$U$237</c:f>
              <c:numCache>
                <c:formatCode>General</c:formatCode>
                <c:ptCount val="201"/>
                <c:pt idx="0">
                  <c:v>5886.0</c:v>
                </c:pt>
                <c:pt idx="1">
                  <c:v>5886.0</c:v>
                </c:pt>
                <c:pt idx="2">
                  <c:v>5886.0</c:v>
                </c:pt>
                <c:pt idx="3">
                  <c:v>5886.0</c:v>
                </c:pt>
                <c:pt idx="4">
                  <c:v>5886.0</c:v>
                </c:pt>
                <c:pt idx="5">
                  <c:v>5886.0</c:v>
                </c:pt>
                <c:pt idx="6">
                  <c:v>5886.0</c:v>
                </c:pt>
                <c:pt idx="7">
                  <c:v>5886.0</c:v>
                </c:pt>
                <c:pt idx="8">
                  <c:v>5886.0</c:v>
                </c:pt>
                <c:pt idx="9">
                  <c:v>5886.0</c:v>
                </c:pt>
                <c:pt idx="10">
                  <c:v>5886.0</c:v>
                </c:pt>
                <c:pt idx="11">
                  <c:v>5886.0</c:v>
                </c:pt>
                <c:pt idx="12">
                  <c:v>5886.0</c:v>
                </c:pt>
                <c:pt idx="13">
                  <c:v>5886.0</c:v>
                </c:pt>
                <c:pt idx="14">
                  <c:v>5886.0</c:v>
                </c:pt>
                <c:pt idx="15">
                  <c:v>5886.0</c:v>
                </c:pt>
                <c:pt idx="16">
                  <c:v>5886.0</c:v>
                </c:pt>
                <c:pt idx="17">
                  <c:v>5886.0</c:v>
                </c:pt>
                <c:pt idx="18">
                  <c:v>5886.0</c:v>
                </c:pt>
                <c:pt idx="19">
                  <c:v>5886.0</c:v>
                </c:pt>
                <c:pt idx="20">
                  <c:v>5886.0</c:v>
                </c:pt>
                <c:pt idx="21">
                  <c:v>5886.0</c:v>
                </c:pt>
                <c:pt idx="22">
                  <c:v>5886.0</c:v>
                </c:pt>
                <c:pt idx="23">
                  <c:v>5886.0</c:v>
                </c:pt>
                <c:pt idx="24">
                  <c:v>5886.0</c:v>
                </c:pt>
                <c:pt idx="25">
                  <c:v>5886.0</c:v>
                </c:pt>
                <c:pt idx="26">
                  <c:v>5886.0</c:v>
                </c:pt>
                <c:pt idx="27">
                  <c:v>5886.0</c:v>
                </c:pt>
                <c:pt idx="28">
                  <c:v>5886.0</c:v>
                </c:pt>
                <c:pt idx="29">
                  <c:v>5886.0</c:v>
                </c:pt>
                <c:pt idx="30">
                  <c:v>5886.0</c:v>
                </c:pt>
                <c:pt idx="31">
                  <c:v>5886.0</c:v>
                </c:pt>
                <c:pt idx="32">
                  <c:v>5886.0</c:v>
                </c:pt>
                <c:pt idx="33">
                  <c:v>5886.0</c:v>
                </c:pt>
                <c:pt idx="34">
                  <c:v>5886.0</c:v>
                </c:pt>
                <c:pt idx="35">
                  <c:v>5886.0</c:v>
                </c:pt>
                <c:pt idx="36">
                  <c:v>5886.0</c:v>
                </c:pt>
                <c:pt idx="37">
                  <c:v>5886.0</c:v>
                </c:pt>
                <c:pt idx="38">
                  <c:v>5886.0</c:v>
                </c:pt>
                <c:pt idx="39">
                  <c:v>5886.0</c:v>
                </c:pt>
                <c:pt idx="40">
                  <c:v>5886.0</c:v>
                </c:pt>
                <c:pt idx="41">
                  <c:v>5886.0</c:v>
                </c:pt>
                <c:pt idx="42">
                  <c:v>5886.0</c:v>
                </c:pt>
                <c:pt idx="43">
                  <c:v>5886.0</c:v>
                </c:pt>
                <c:pt idx="44">
                  <c:v>5886.0</c:v>
                </c:pt>
                <c:pt idx="45">
                  <c:v>5886.0</c:v>
                </c:pt>
                <c:pt idx="46">
                  <c:v>5886.0</c:v>
                </c:pt>
                <c:pt idx="47">
                  <c:v>5886.0</c:v>
                </c:pt>
                <c:pt idx="48">
                  <c:v>5886.0</c:v>
                </c:pt>
                <c:pt idx="49">
                  <c:v>5886.0</c:v>
                </c:pt>
                <c:pt idx="50">
                  <c:v>5886.0</c:v>
                </c:pt>
                <c:pt idx="51">
                  <c:v>5886.0</c:v>
                </c:pt>
                <c:pt idx="52">
                  <c:v>5886.0</c:v>
                </c:pt>
                <c:pt idx="53">
                  <c:v>5886.0</c:v>
                </c:pt>
                <c:pt idx="54">
                  <c:v>5886.0</c:v>
                </c:pt>
                <c:pt idx="55">
                  <c:v>5886.0</c:v>
                </c:pt>
                <c:pt idx="56">
                  <c:v>5886.0</c:v>
                </c:pt>
                <c:pt idx="57">
                  <c:v>5886.0</c:v>
                </c:pt>
                <c:pt idx="58">
                  <c:v>5886.0</c:v>
                </c:pt>
                <c:pt idx="59">
                  <c:v>5886.0</c:v>
                </c:pt>
                <c:pt idx="60">
                  <c:v>5886.0</c:v>
                </c:pt>
                <c:pt idx="61">
                  <c:v>5886.0</c:v>
                </c:pt>
                <c:pt idx="62">
                  <c:v>5886.0</c:v>
                </c:pt>
                <c:pt idx="63">
                  <c:v>5886.0</c:v>
                </c:pt>
                <c:pt idx="64">
                  <c:v>5886.0</c:v>
                </c:pt>
                <c:pt idx="65">
                  <c:v>5886.0</c:v>
                </c:pt>
                <c:pt idx="66">
                  <c:v>5886.0</c:v>
                </c:pt>
                <c:pt idx="67">
                  <c:v>5886.0</c:v>
                </c:pt>
                <c:pt idx="68">
                  <c:v>5886.0</c:v>
                </c:pt>
                <c:pt idx="69">
                  <c:v>5886.0</c:v>
                </c:pt>
                <c:pt idx="70">
                  <c:v>5886.0</c:v>
                </c:pt>
                <c:pt idx="71">
                  <c:v>5886.0</c:v>
                </c:pt>
                <c:pt idx="72">
                  <c:v>5886.0</c:v>
                </c:pt>
                <c:pt idx="73">
                  <c:v>5886.0</c:v>
                </c:pt>
                <c:pt idx="74">
                  <c:v>5886.0</c:v>
                </c:pt>
                <c:pt idx="75">
                  <c:v>5886.0</c:v>
                </c:pt>
                <c:pt idx="76">
                  <c:v>5886.0</c:v>
                </c:pt>
                <c:pt idx="77">
                  <c:v>5886.0</c:v>
                </c:pt>
                <c:pt idx="78">
                  <c:v>5886.0</c:v>
                </c:pt>
                <c:pt idx="79">
                  <c:v>5886.0</c:v>
                </c:pt>
                <c:pt idx="80">
                  <c:v>5886.0</c:v>
                </c:pt>
                <c:pt idx="81">
                  <c:v>5886.0</c:v>
                </c:pt>
                <c:pt idx="82">
                  <c:v>5886.0</c:v>
                </c:pt>
                <c:pt idx="83">
                  <c:v>5886.0</c:v>
                </c:pt>
                <c:pt idx="84">
                  <c:v>5886.0</c:v>
                </c:pt>
                <c:pt idx="85">
                  <c:v>5886.0</c:v>
                </c:pt>
                <c:pt idx="86">
                  <c:v>5886.0</c:v>
                </c:pt>
                <c:pt idx="87">
                  <c:v>5886.0</c:v>
                </c:pt>
                <c:pt idx="88">
                  <c:v>5886.0</c:v>
                </c:pt>
                <c:pt idx="89">
                  <c:v>5886.0</c:v>
                </c:pt>
                <c:pt idx="90">
                  <c:v>5886.0</c:v>
                </c:pt>
                <c:pt idx="91">
                  <c:v>5886.0</c:v>
                </c:pt>
                <c:pt idx="92">
                  <c:v>5886.0</c:v>
                </c:pt>
                <c:pt idx="93">
                  <c:v>5886.0</c:v>
                </c:pt>
                <c:pt idx="94">
                  <c:v>5886.0</c:v>
                </c:pt>
                <c:pt idx="95">
                  <c:v>5886.0</c:v>
                </c:pt>
                <c:pt idx="96">
                  <c:v>5886.0</c:v>
                </c:pt>
                <c:pt idx="97">
                  <c:v>5886.0</c:v>
                </c:pt>
                <c:pt idx="98">
                  <c:v>5886.0</c:v>
                </c:pt>
                <c:pt idx="99">
                  <c:v>5886.0</c:v>
                </c:pt>
                <c:pt idx="100">
                  <c:v>5886.0</c:v>
                </c:pt>
                <c:pt idx="101">
                  <c:v>5886.0</c:v>
                </c:pt>
                <c:pt idx="102">
                  <c:v>5886.0</c:v>
                </c:pt>
                <c:pt idx="103">
                  <c:v>5886.0</c:v>
                </c:pt>
                <c:pt idx="104">
                  <c:v>5886.0</c:v>
                </c:pt>
                <c:pt idx="105">
                  <c:v>5886.0</c:v>
                </c:pt>
                <c:pt idx="106">
                  <c:v>5886.0</c:v>
                </c:pt>
                <c:pt idx="107">
                  <c:v>5886.0</c:v>
                </c:pt>
                <c:pt idx="108">
                  <c:v>5886.0</c:v>
                </c:pt>
                <c:pt idx="109">
                  <c:v>5886.0</c:v>
                </c:pt>
                <c:pt idx="110">
                  <c:v>5886.0</c:v>
                </c:pt>
                <c:pt idx="111">
                  <c:v>5886.0</c:v>
                </c:pt>
                <c:pt idx="112">
                  <c:v>5886.0</c:v>
                </c:pt>
                <c:pt idx="113">
                  <c:v>5886.0</c:v>
                </c:pt>
                <c:pt idx="114">
                  <c:v>5886.0</c:v>
                </c:pt>
                <c:pt idx="115">
                  <c:v>5886.0</c:v>
                </c:pt>
                <c:pt idx="116">
                  <c:v>5886.0</c:v>
                </c:pt>
                <c:pt idx="117">
                  <c:v>5886.0</c:v>
                </c:pt>
                <c:pt idx="118">
                  <c:v>5886.0</c:v>
                </c:pt>
                <c:pt idx="119">
                  <c:v>5886.0</c:v>
                </c:pt>
                <c:pt idx="120">
                  <c:v>5886.0</c:v>
                </c:pt>
                <c:pt idx="121">
                  <c:v>5886.0</c:v>
                </c:pt>
                <c:pt idx="122">
                  <c:v>5886.0</c:v>
                </c:pt>
                <c:pt idx="123">
                  <c:v>5886.0</c:v>
                </c:pt>
                <c:pt idx="124">
                  <c:v>5886.0</c:v>
                </c:pt>
                <c:pt idx="125">
                  <c:v>5886.0</c:v>
                </c:pt>
                <c:pt idx="126">
                  <c:v>5886.0</c:v>
                </c:pt>
                <c:pt idx="127">
                  <c:v>5886.0</c:v>
                </c:pt>
                <c:pt idx="128">
                  <c:v>5886.0</c:v>
                </c:pt>
                <c:pt idx="129">
                  <c:v>5886.0</c:v>
                </c:pt>
                <c:pt idx="130">
                  <c:v>5886.0</c:v>
                </c:pt>
                <c:pt idx="131">
                  <c:v>5886.0</c:v>
                </c:pt>
                <c:pt idx="132">
                  <c:v>5886.0</c:v>
                </c:pt>
                <c:pt idx="133">
                  <c:v>5886.0</c:v>
                </c:pt>
                <c:pt idx="134">
                  <c:v>5886.0</c:v>
                </c:pt>
                <c:pt idx="135">
                  <c:v>5886.0</c:v>
                </c:pt>
                <c:pt idx="136">
                  <c:v>5886.0</c:v>
                </c:pt>
                <c:pt idx="137">
                  <c:v>5886.0</c:v>
                </c:pt>
                <c:pt idx="138">
                  <c:v>5886.0</c:v>
                </c:pt>
                <c:pt idx="139">
                  <c:v>5886.0</c:v>
                </c:pt>
                <c:pt idx="140">
                  <c:v>5886.0</c:v>
                </c:pt>
                <c:pt idx="141">
                  <c:v>5886.0</c:v>
                </c:pt>
                <c:pt idx="142">
                  <c:v>5886.0</c:v>
                </c:pt>
                <c:pt idx="143">
                  <c:v>5886.0</c:v>
                </c:pt>
                <c:pt idx="144">
                  <c:v>5886.0</c:v>
                </c:pt>
                <c:pt idx="145">
                  <c:v>5886.0</c:v>
                </c:pt>
                <c:pt idx="146">
                  <c:v>5886.0</c:v>
                </c:pt>
                <c:pt idx="147">
                  <c:v>5886.0</c:v>
                </c:pt>
                <c:pt idx="148">
                  <c:v>5886.0</c:v>
                </c:pt>
                <c:pt idx="149">
                  <c:v>5886.0</c:v>
                </c:pt>
                <c:pt idx="150">
                  <c:v>5886.0</c:v>
                </c:pt>
                <c:pt idx="151">
                  <c:v>5886.0</c:v>
                </c:pt>
                <c:pt idx="152">
                  <c:v>5886.0</c:v>
                </c:pt>
                <c:pt idx="153">
                  <c:v>5886.0</c:v>
                </c:pt>
                <c:pt idx="154">
                  <c:v>5886.0</c:v>
                </c:pt>
                <c:pt idx="155">
                  <c:v>5886.0</c:v>
                </c:pt>
                <c:pt idx="156">
                  <c:v>5886.0</c:v>
                </c:pt>
                <c:pt idx="157">
                  <c:v>5886.0</c:v>
                </c:pt>
                <c:pt idx="158">
                  <c:v>5886.0</c:v>
                </c:pt>
                <c:pt idx="159">
                  <c:v>5886.0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92328"/>
        <c:axId val="2087296024"/>
      </c:lineChart>
      <c:catAx>
        <c:axId val="20872923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96024"/>
        <c:crosses val="autoZero"/>
        <c:auto val="1"/>
        <c:lblAlgn val="ctr"/>
        <c:lblOffset val="100"/>
        <c:noMultiLvlLbl val="0"/>
      </c:catAx>
      <c:valAx>
        <c:axId val="20872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9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Baja'!$I$37:$I$237</c:f>
              <c:numCache>
                <c:formatCode>General</c:formatCode>
                <c:ptCount val="201"/>
                <c:pt idx="0">
                  <c:v>0.0</c:v>
                </c:pt>
                <c:pt idx="1">
                  <c:v>797.5146796875</c:v>
                </c:pt>
                <c:pt idx="2">
                  <c:v>1585.9704375</c:v>
                </c:pt>
                <c:pt idx="3">
                  <c:v>2365.3672734375</c:v>
                </c:pt>
                <c:pt idx="4">
                  <c:v>3135.7051875</c:v>
                </c:pt>
                <c:pt idx="5">
                  <c:v>3896.9841796875</c:v>
                </c:pt>
                <c:pt idx="6">
                  <c:v>4649.204249999998</c:v>
                </c:pt>
                <c:pt idx="7">
                  <c:v>5392.3653984375</c:v>
                </c:pt>
                <c:pt idx="8">
                  <c:v>6126.467625</c:v>
                </c:pt>
                <c:pt idx="9">
                  <c:v>6851.5109296875</c:v>
                </c:pt>
                <c:pt idx="10">
                  <c:v>7567.4953125</c:v>
                </c:pt>
                <c:pt idx="11">
                  <c:v>8274.4207734375</c:v>
                </c:pt>
                <c:pt idx="12">
                  <c:v>8972.287312499999</c:v>
                </c:pt>
                <c:pt idx="13">
                  <c:v>9661.094929687499</c:v>
                </c:pt>
                <c:pt idx="14">
                  <c:v>10340.843625</c:v>
                </c:pt>
                <c:pt idx="15">
                  <c:v>11011.5333984375</c:v>
                </c:pt>
                <c:pt idx="16">
                  <c:v>11673.16425</c:v>
                </c:pt>
                <c:pt idx="17">
                  <c:v>12325.7361796875</c:v>
                </c:pt>
                <c:pt idx="18">
                  <c:v>12969.2491875</c:v>
                </c:pt>
                <c:pt idx="19">
                  <c:v>13603.7032734375</c:v>
                </c:pt>
                <c:pt idx="20">
                  <c:v>14229.0984375</c:v>
                </c:pt>
                <c:pt idx="21">
                  <c:v>14845.4346796875</c:v>
                </c:pt>
                <c:pt idx="22">
                  <c:v>15452.712</c:v>
                </c:pt>
                <c:pt idx="23">
                  <c:v>16050.9303984375</c:v>
                </c:pt>
                <c:pt idx="24">
                  <c:v>16640.089875</c:v>
                </c:pt>
                <c:pt idx="25">
                  <c:v>17220.1904296875</c:v>
                </c:pt>
                <c:pt idx="26">
                  <c:v>17791.2320625</c:v>
                </c:pt>
                <c:pt idx="27">
                  <c:v>18353.2147734375</c:v>
                </c:pt>
                <c:pt idx="28">
                  <c:v>18906.1385625</c:v>
                </c:pt>
                <c:pt idx="29">
                  <c:v>19450.0034296875</c:v>
                </c:pt>
                <c:pt idx="30">
                  <c:v>19984.809375</c:v>
                </c:pt>
                <c:pt idx="31">
                  <c:v>20510.5563984375</c:v>
                </c:pt>
                <c:pt idx="32">
                  <c:v>21027.2445</c:v>
                </c:pt>
                <c:pt idx="33">
                  <c:v>21534.8736796875</c:v>
                </c:pt>
                <c:pt idx="34">
                  <c:v>22033.4439375</c:v>
                </c:pt>
                <c:pt idx="35">
                  <c:v>22522.9552734375</c:v>
                </c:pt>
                <c:pt idx="36">
                  <c:v>23003.4076875</c:v>
                </c:pt>
                <c:pt idx="37">
                  <c:v>23474.8011796875</c:v>
                </c:pt>
                <c:pt idx="38">
                  <c:v>23937.13575</c:v>
                </c:pt>
                <c:pt idx="39">
                  <c:v>24390.4113984375</c:v>
                </c:pt>
                <c:pt idx="40">
                  <c:v>24834.628125</c:v>
                </c:pt>
                <c:pt idx="41">
                  <c:v>25269.7859296875</c:v>
                </c:pt>
                <c:pt idx="42">
                  <c:v>25695.8848125</c:v>
                </c:pt>
                <c:pt idx="43">
                  <c:v>26112.9247734375</c:v>
                </c:pt>
                <c:pt idx="44">
                  <c:v>26520.9058125</c:v>
                </c:pt>
                <c:pt idx="45">
                  <c:v>26919.8279296875</c:v>
                </c:pt>
                <c:pt idx="46">
                  <c:v>27309.691125</c:v>
                </c:pt>
                <c:pt idx="47">
                  <c:v>27690.4953984375</c:v>
                </c:pt>
                <c:pt idx="48">
                  <c:v>28062.24074999999</c:v>
                </c:pt>
                <c:pt idx="49">
                  <c:v>28424.9271796875</c:v>
                </c:pt>
                <c:pt idx="50">
                  <c:v>28778.5546875</c:v>
                </c:pt>
                <c:pt idx="51">
                  <c:v>29123.12327343749</c:v>
                </c:pt>
                <c:pt idx="52">
                  <c:v>29458.6329375</c:v>
                </c:pt>
                <c:pt idx="53">
                  <c:v>29785.08367968749</c:v>
                </c:pt>
                <c:pt idx="54">
                  <c:v>30102.4755</c:v>
                </c:pt>
                <c:pt idx="55">
                  <c:v>30410.8083984375</c:v>
                </c:pt>
                <c:pt idx="56">
                  <c:v>30710.082375</c:v>
                </c:pt>
                <c:pt idx="57">
                  <c:v>31000.2974296875</c:v>
                </c:pt>
                <c:pt idx="58">
                  <c:v>31281.45356249999</c:v>
                </c:pt>
                <c:pt idx="59">
                  <c:v>31553.5507734375</c:v>
                </c:pt>
                <c:pt idx="60">
                  <c:v>31816.5890625</c:v>
                </c:pt>
                <c:pt idx="61">
                  <c:v>32070.5684296875</c:v>
                </c:pt>
                <c:pt idx="62">
                  <c:v>32315.488875</c:v>
                </c:pt>
                <c:pt idx="63">
                  <c:v>32551.35039843749</c:v>
                </c:pt>
                <c:pt idx="64">
                  <c:v>32778.153</c:v>
                </c:pt>
                <c:pt idx="65">
                  <c:v>32995.8966796875</c:v>
                </c:pt>
                <c:pt idx="66">
                  <c:v>33204.5814375</c:v>
                </c:pt>
                <c:pt idx="67">
                  <c:v>33404.2072734375</c:v>
                </c:pt>
                <c:pt idx="68">
                  <c:v>33594.7741875</c:v>
                </c:pt>
                <c:pt idx="69">
                  <c:v>33776.28217968749</c:v>
                </c:pt>
                <c:pt idx="70">
                  <c:v>33948.73125</c:v>
                </c:pt>
                <c:pt idx="71">
                  <c:v>34112.12139843749</c:v>
                </c:pt>
                <c:pt idx="72">
                  <c:v>34266.452625</c:v>
                </c:pt>
                <c:pt idx="73">
                  <c:v>34411.72492968749</c:v>
                </c:pt>
                <c:pt idx="74">
                  <c:v>34547.93831249998</c:v>
                </c:pt>
                <c:pt idx="75">
                  <c:v>34675.0927734375</c:v>
                </c:pt>
                <c:pt idx="76">
                  <c:v>34793.18831249998</c:v>
                </c:pt>
                <c:pt idx="77">
                  <c:v>34902.22492968749</c:v>
                </c:pt>
                <c:pt idx="78">
                  <c:v>35002.202625</c:v>
                </c:pt>
                <c:pt idx="79">
                  <c:v>35093.12139843749</c:v>
                </c:pt>
                <c:pt idx="80">
                  <c:v>35174.98125</c:v>
                </c:pt>
                <c:pt idx="81">
                  <c:v>35247.78217968749</c:v>
                </c:pt>
                <c:pt idx="82">
                  <c:v>35311.5241875</c:v>
                </c:pt>
                <c:pt idx="83">
                  <c:v>35366.2072734375</c:v>
                </c:pt>
                <c:pt idx="84">
                  <c:v>35411.83143749998</c:v>
                </c:pt>
                <c:pt idx="85">
                  <c:v>35448.3966796875</c:v>
                </c:pt>
                <c:pt idx="86">
                  <c:v>35475.903</c:v>
                </c:pt>
                <c:pt idx="87">
                  <c:v>35494.3503984375</c:v>
                </c:pt>
                <c:pt idx="88">
                  <c:v>35503.73887499998</c:v>
                </c:pt>
                <c:pt idx="89">
                  <c:v>35504.06842968749</c:v>
                </c:pt>
                <c:pt idx="90">
                  <c:v>35495.3390625</c:v>
                </c:pt>
                <c:pt idx="91">
                  <c:v>35477.5507734375</c:v>
                </c:pt>
                <c:pt idx="92">
                  <c:v>35450.7035625</c:v>
                </c:pt>
                <c:pt idx="93">
                  <c:v>35414.7974296875</c:v>
                </c:pt>
                <c:pt idx="94">
                  <c:v>35369.832375</c:v>
                </c:pt>
                <c:pt idx="95">
                  <c:v>35315.8083984375</c:v>
                </c:pt>
                <c:pt idx="96">
                  <c:v>35252.72549999999</c:v>
                </c:pt>
                <c:pt idx="97">
                  <c:v>35180.58367968749</c:v>
                </c:pt>
                <c:pt idx="98">
                  <c:v>35099.3829375</c:v>
                </c:pt>
                <c:pt idx="99">
                  <c:v>35009.12327343749</c:v>
                </c:pt>
                <c:pt idx="100">
                  <c:v>34909.8046875</c:v>
                </c:pt>
                <c:pt idx="101">
                  <c:v>34801.42717968748</c:v>
                </c:pt>
                <c:pt idx="102">
                  <c:v>34683.99074999999</c:v>
                </c:pt>
                <c:pt idx="103">
                  <c:v>34557.49539843749</c:v>
                </c:pt>
                <c:pt idx="104">
                  <c:v>34421.941125</c:v>
                </c:pt>
                <c:pt idx="105">
                  <c:v>34277.3279296875</c:v>
                </c:pt>
                <c:pt idx="106">
                  <c:v>34123.65581249997</c:v>
                </c:pt>
                <c:pt idx="107">
                  <c:v>33960.92477343749</c:v>
                </c:pt>
                <c:pt idx="108">
                  <c:v>33789.1348125</c:v>
                </c:pt>
                <c:pt idx="109">
                  <c:v>33608.28592968749</c:v>
                </c:pt>
                <c:pt idx="110">
                  <c:v>33418.378125</c:v>
                </c:pt>
                <c:pt idx="111">
                  <c:v>33219.41139843748</c:v>
                </c:pt>
                <c:pt idx="112">
                  <c:v>33011.38575</c:v>
                </c:pt>
                <c:pt idx="113">
                  <c:v>32794.30117968749</c:v>
                </c:pt>
                <c:pt idx="114">
                  <c:v>32568.15768749998</c:v>
                </c:pt>
                <c:pt idx="115">
                  <c:v>32332.9552734375</c:v>
                </c:pt>
                <c:pt idx="116">
                  <c:v>32088.69393749999</c:v>
                </c:pt>
                <c:pt idx="117">
                  <c:v>31835.37367968749</c:v>
                </c:pt>
                <c:pt idx="118">
                  <c:v>31572.9945</c:v>
                </c:pt>
                <c:pt idx="119">
                  <c:v>31301.55639843749</c:v>
                </c:pt>
                <c:pt idx="120">
                  <c:v>31021.059375</c:v>
                </c:pt>
                <c:pt idx="121">
                  <c:v>30241.00342968748</c:v>
                </c:pt>
                <c:pt idx="122">
                  <c:v>29451.88856249998</c:v>
                </c:pt>
                <c:pt idx="123">
                  <c:v>28653.71477343749</c:v>
                </c:pt>
                <c:pt idx="124">
                  <c:v>27846.48206249998</c:v>
                </c:pt>
                <c:pt idx="125">
                  <c:v>27030.1904296875</c:v>
                </c:pt>
                <c:pt idx="126">
                  <c:v>26204.83987499998</c:v>
                </c:pt>
                <c:pt idx="127">
                  <c:v>25370.43039843749</c:v>
                </c:pt>
                <c:pt idx="128">
                  <c:v>24526.96199999998</c:v>
                </c:pt>
                <c:pt idx="129">
                  <c:v>23674.43467968749</c:v>
                </c:pt>
                <c:pt idx="130">
                  <c:v>22812.84843749998</c:v>
                </c:pt>
                <c:pt idx="131">
                  <c:v>21942.20327343748</c:v>
                </c:pt>
                <c:pt idx="132">
                  <c:v>21062.4991875</c:v>
                </c:pt>
                <c:pt idx="133">
                  <c:v>20173.7361796875</c:v>
                </c:pt>
                <c:pt idx="134">
                  <c:v>19275.91424999999</c:v>
                </c:pt>
                <c:pt idx="135">
                  <c:v>18369.03339843749</c:v>
                </c:pt>
                <c:pt idx="136">
                  <c:v>17453.09362499998</c:v>
                </c:pt>
                <c:pt idx="137">
                  <c:v>16528.09492968749</c:v>
                </c:pt>
                <c:pt idx="138">
                  <c:v>15594.03731249999</c:v>
                </c:pt>
                <c:pt idx="139">
                  <c:v>14650.92077343751</c:v>
                </c:pt>
                <c:pt idx="140">
                  <c:v>13698.7453125</c:v>
                </c:pt>
                <c:pt idx="141">
                  <c:v>12737.51092968747</c:v>
                </c:pt>
                <c:pt idx="142">
                  <c:v>11767.21762499998</c:v>
                </c:pt>
                <c:pt idx="143">
                  <c:v>10787.86539843748</c:v>
                </c:pt>
                <c:pt idx="144">
                  <c:v>9799.454249999995</c:v>
                </c:pt>
                <c:pt idx="145">
                  <c:v>8801.984179687497</c:v>
                </c:pt>
                <c:pt idx="146">
                  <c:v>7795.455187499974</c:v>
                </c:pt>
                <c:pt idx="147">
                  <c:v>6779.86727343747</c:v>
                </c:pt>
                <c:pt idx="148">
                  <c:v>5755.22043749997</c:v>
                </c:pt>
                <c:pt idx="149">
                  <c:v>4721.51467968749</c:v>
                </c:pt>
                <c:pt idx="150">
                  <c:v>3678.749999999985</c:v>
                </c:pt>
                <c:pt idx="151">
                  <c:v>2626.926398437485</c:v>
                </c:pt>
                <c:pt idx="152">
                  <c:v>1566.043874999974</c:v>
                </c:pt>
                <c:pt idx="153">
                  <c:v>496.1024296874675</c:v>
                </c:pt>
                <c:pt idx="154">
                  <c:v>-582.8979375000053</c:v>
                </c:pt>
                <c:pt idx="155">
                  <c:v>-1670.957226562503</c:v>
                </c:pt>
                <c:pt idx="156">
                  <c:v>-2768.075437500025</c:v>
                </c:pt>
                <c:pt idx="157">
                  <c:v>-3874.252570312514</c:v>
                </c:pt>
                <c:pt idx="158">
                  <c:v>-4989.488625000027</c:v>
                </c:pt>
                <c:pt idx="159">
                  <c:v>-6113.783601562507</c:v>
                </c:pt>
                <c:pt idx="160">
                  <c:v>-7247.137499999997</c:v>
                </c:pt>
                <c:pt idx="161">
                  <c:v>-6889.310085937526</c:v>
                </c:pt>
                <c:pt idx="162">
                  <c:v>-6540.541593750022</c:v>
                </c:pt>
                <c:pt idx="163">
                  <c:v>-6200.832023437513</c:v>
                </c:pt>
                <c:pt idx="164">
                  <c:v>-5870.181375000015</c:v>
                </c:pt>
                <c:pt idx="165">
                  <c:v>-5548.589648437511</c:v>
                </c:pt>
                <c:pt idx="166">
                  <c:v>-5236.056843750018</c:v>
                </c:pt>
                <c:pt idx="167">
                  <c:v>-4932.582960937506</c:v>
                </c:pt>
                <c:pt idx="168">
                  <c:v>-4638.168000000034</c:v>
                </c:pt>
                <c:pt idx="169">
                  <c:v>-4352.811960937513</c:v>
                </c:pt>
                <c:pt idx="170">
                  <c:v>-4076.514843750003</c:v>
                </c:pt>
                <c:pt idx="171">
                  <c:v>-3809.276648437546</c:v>
                </c:pt>
                <c:pt idx="172">
                  <c:v>-3551.097375000012</c:v>
                </c:pt>
                <c:pt idx="173">
                  <c:v>-3301.977023437532</c:v>
                </c:pt>
                <c:pt idx="174">
                  <c:v>-3061.915593750018</c:v>
                </c:pt>
                <c:pt idx="175">
                  <c:v>-2830.9130859375</c:v>
                </c:pt>
                <c:pt idx="176">
                  <c:v>-2608.969500000036</c:v>
                </c:pt>
                <c:pt idx="177">
                  <c:v>-2396.084835937509</c:v>
                </c:pt>
                <c:pt idx="178">
                  <c:v>-2192.259093750035</c:v>
                </c:pt>
                <c:pt idx="179">
                  <c:v>-1997.492273437529</c:v>
                </c:pt>
                <c:pt idx="180">
                  <c:v>-1811.784374999988</c:v>
                </c:pt>
                <c:pt idx="181">
                  <c:v>-1635.135398437531</c:v>
                </c:pt>
                <c:pt idx="182">
                  <c:v>-1467.545343750011</c:v>
                </c:pt>
                <c:pt idx="183">
                  <c:v>-1309.014210937545</c:v>
                </c:pt>
                <c:pt idx="184">
                  <c:v>-1159.542000000016</c:v>
                </c:pt>
                <c:pt idx="185">
                  <c:v>-1019.128710937512</c:v>
                </c:pt>
                <c:pt idx="186">
                  <c:v>-887.774343750003</c:v>
                </c:pt>
                <c:pt idx="187">
                  <c:v>-765.478898437519</c:v>
                </c:pt>
                <c:pt idx="188">
                  <c:v>-652.2423750000307</c:v>
                </c:pt>
                <c:pt idx="189">
                  <c:v>-548.0647734375088</c:v>
                </c:pt>
                <c:pt idx="190">
                  <c:v>-452.9460937500116</c:v>
                </c:pt>
                <c:pt idx="191">
                  <c:v>-366.8863359375391</c:v>
                </c:pt>
                <c:pt idx="192">
                  <c:v>-289.8855000000331</c:v>
                </c:pt>
                <c:pt idx="193">
                  <c:v>-221.9435859375226</c:v>
                </c:pt>
                <c:pt idx="194">
                  <c:v>-163.0605937500368</c:v>
                </c:pt>
                <c:pt idx="195">
                  <c:v>-113.2365234374884</c:v>
                </c:pt>
                <c:pt idx="196">
                  <c:v>-72.47137500002282</c:v>
                </c:pt>
                <c:pt idx="197">
                  <c:v>-40.76514843755285</c:v>
                </c:pt>
                <c:pt idx="198">
                  <c:v>-18.11784375002026</c:v>
                </c:pt>
                <c:pt idx="199">
                  <c:v>-4.52946093751234</c:v>
                </c:pt>
                <c:pt idx="200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Baja'!$V$37:$V$237</c:f>
              <c:numCache>
                <c:formatCode>General</c:formatCode>
                <c:ptCount val="201"/>
                <c:pt idx="0">
                  <c:v>0.0</c:v>
                </c:pt>
                <c:pt idx="1">
                  <c:v>122.625</c:v>
                </c:pt>
                <c:pt idx="2">
                  <c:v>245.25</c:v>
                </c:pt>
                <c:pt idx="3">
                  <c:v>367.875</c:v>
                </c:pt>
                <c:pt idx="4">
                  <c:v>490.5</c:v>
                </c:pt>
                <c:pt idx="5">
                  <c:v>613.125</c:v>
                </c:pt>
                <c:pt idx="6">
                  <c:v>735.75</c:v>
                </c:pt>
                <c:pt idx="7">
                  <c:v>858.375</c:v>
                </c:pt>
                <c:pt idx="8">
                  <c:v>981.0</c:v>
                </c:pt>
                <c:pt idx="9">
                  <c:v>1103.625</c:v>
                </c:pt>
                <c:pt idx="10">
                  <c:v>1226.25</c:v>
                </c:pt>
                <c:pt idx="11">
                  <c:v>1348.875</c:v>
                </c:pt>
                <c:pt idx="12">
                  <c:v>1471.5</c:v>
                </c:pt>
                <c:pt idx="13">
                  <c:v>1594.125</c:v>
                </c:pt>
                <c:pt idx="14">
                  <c:v>1716.75</c:v>
                </c:pt>
                <c:pt idx="15">
                  <c:v>1839.375</c:v>
                </c:pt>
                <c:pt idx="16">
                  <c:v>1962.0</c:v>
                </c:pt>
                <c:pt idx="17">
                  <c:v>2084.625</c:v>
                </c:pt>
                <c:pt idx="18">
                  <c:v>2207.25</c:v>
                </c:pt>
                <c:pt idx="19">
                  <c:v>2329.875</c:v>
                </c:pt>
                <c:pt idx="20">
                  <c:v>2452.5</c:v>
                </c:pt>
                <c:pt idx="21">
                  <c:v>2575.125</c:v>
                </c:pt>
                <c:pt idx="22">
                  <c:v>2697.75</c:v>
                </c:pt>
                <c:pt idx="23">
                  <c:v>2820.375</c:v>
                </c:pt>
                <c:pt idx="24">
                  <c:v>2943.0</c:v>
                </c:pt>
                <c:pt idx="25">
                  <c:v>3065.625</c:v>
                </c:pt>
                <c:pt idx="26">
                  <c:v>3188.25</c:v>
                </c:pt>
                <c:pt idx="27">
                  <c:v>3310.875</c:v>
                </c:pt>
                <c:pt idx="28">
                  <c:v>3433.5</c:v>
                </c:pt>
                <c:pt idx="29">
                  <c:v>3556.125</c:v>
                </c:pt>
                <c:pt idx="30">
                  <c:v>3678.75</c:v>
                </c:pt>
                <c:pt idx="31">
                  <c:v>3801.375</c:v>
                </c:pt>
                <c:pt idx="32">
                  <c:v>3924.0</c:v>
                </c:pt>
                <c:pt idx="33">
                  <c:v>4046.625</c:v>
                </c:pt>
                <c:pt idx="34">
                  <c:v>4169.25</c:v>
                </c:pt>
                <c:pt idx="35">
                  <c:v>4291.875</c:v>
                </c:pt>
                <c:pt idx="36">
                  <c:v>4414.5</c:v>
                </c:pt>
                <c:pt idx="37">
                  <c:v>4537.125</c:v>
                </c:pt>
                <c:pt idx="38">
                  <c:v>4659.75</c:v>
                </c:pt>
                <c:pt idx="39">
                  <c:v>4782.375</c:v>
                </c:pt>
                <c:pt idx="40">
                  <c:v>4905.0</c:v>
                </c:pt>
                <c:pt idx="41">
                  <c:v>5027.625</c:v>
                </c:pt>
                <c:pt idx="42">
                  <c:v>5150.25</c:v>
                </c:pt>
                <c:pt idx="43">
                  <c:v>5272.875</c:v>
                </c:pt>
                <c:pt idx="44">
                  <c:v>5395.5</c:v>
                </c:pt>
                <c:pt idx="45">
                  <c:v>5518.125</c:v>
                </c:pt>
                <c:pt idx="46">
                  <c:v>5640.75</c:v>
                </c:pt>
                <c:pt idx="47">
                  <c:v>5763.375</c:v>
                </c:pt>
                <c:pt idx="48">
                  <c:v>5886.0</c:v>
                </c:pt>
                <c:pt idx="49">
                  <c:v>6008.625</c:v>
                </c:pt>
                <c:pt idx="50">
                  <c:v>6131.25</c:v>
                </c:pt>
                <c:pt idx="51">
                  <c:v>6253.875</c:v>
                </c:pt>
                <c:pt idx="52">
                  <c:v>6376.5</c:v>
                </c:pt>
                <c:pt idx="53">
                  <c:v>6499.125</c:v>
                </c:pt>
                <c:pt idx="54">
                  <c:v>6621.75</c:v>
                </c:pt>
                <c:pt idx="55">
                  <c:v>6744.375</c:v>
                </c:pt>
                <c:pt idx="56">
                  <c:v>6867.0</c:v>
                </c:pt>
                <c:pt idx="57">
                  <c:v>6989.625</c:v>
                </c:pt>
                <c:pt idx="58">
                  <c:v>7112.25</c:v>
                </c:pt>
                <c:pt idx="59">
                  <c:v>7234.875</c:v>
                </c:pt>
                <c:pt idx="60">
                  <c:v>7357.5</c:v>
                </c:pt>
                <c:pt idx="61">
                  <c:v>7480.125</c:v>
                </c:pt>
                <c:pt idx="62">
                  <c:v>7602.75</c:v>
                </c:pt>
                <c:pt idx="63">
                  <c:v>7725.375</c:v>
                </c:pt>
                <c:pt idx="64">
                  <c:v>7848.0</c:v>
                </c:pt>
                <c:pt idx="65">
                  <c:v>7970.625</c:v>
                </c:pt>
                <c:pt idx="66">
                  <c:v>8093.25</c:v>
                </c:pt>
                <c:pt idx="67">
                  <c:v>8215.875</c:v>
                </c:pt>
                <c:pt idx="68">
                  <c:v>8338.5</c:v>
                </c:pt>
                <c:pt idx="69">
                  <c:v>8461.125</c:v>
                </c:pt>
                <c:pt idx="70">
                  <c:v>8583.75</c:v>
                </c:pt>
                <c:pt idx="71">
                  <c:v>8706.375</c:v>
                </c:pt>
                <c:pt idx="72">
                  <c:v>8829.0</c:v>
                </c:pt>
                <c:pt idx="73">
                  <c:v>8951.625</c:v>
                </c:pt>
                <c:pt idx="74">
                  <c:v>9074.25</c:v>
                </c:pt>
                <c:pt idx="75">
                  <c:v>9196.875</c:v>
                </c:pt>
                <c:pt idx="76">
                  <c:v>9319.5</c:v>
                </c:pt>
                <c:pt idx="77">
                  <c:v>9442.125</c:v>
                </c:pt>
                <c:pt idx="78">
                  <c:v>9564.75</c:v>
                </c:pt>
                <c:pt idx="79">
                  <c:v>9687.375</c:v>
                </c:pt>
                <c:pt idx="80">
                  <c:v>9810.0</c:v>
                </c:pt>
                <c:pt idx="81">
                  <c:v>9932.625</c:v>
                </c:pt>
                <c:pt idx="82">
                  <c:v>10055.25</c:v>
                </c:pt>
                <c:pt idx="83">
                  <c:v>10177.875</c:v>
                </c:pt>
                <c:pt idx="84">
                  <c:v>10300.5</c:v>
                </c:pt>
                <c:pt idx="85">
                  <c:v>10423.125</c:v>
                </c:pt>
                <c:pt idx="86">
                  <c:v>10545.75</c:v>
                </c:pt>
                <c:pt idx="87">
                  <c:v>10668.375</c:v>
                </c:pt>
                <c:pt idx="88">
                  <c:v>10791.0</c:v>
                </c:pt>
                <c:pt idx="89">
                  <c:v>10913.625</c:v>
                </c:pt>
                <c:pt idx="90">
                  <c:v>11036.25</c:v>
                </c:pt>
                <c:pt idx="91">
                  <c:v>11158.875</c:v>
                </c:pt>
                <c:pt idx="92">
                  <c:v>11281.5</c:v>
                </c:pt>
                <c:pt idx="93">
                  <c:v>11404.125</c:v>
                </c:pt>
                <c:pt idx="94">
                  <c:v>11526.75</c:v>
                </c:pt>
                <c:pt idx="95">
                  <c:v>11649.375</c:v>
                </c:pt>
                <c:pt idx="96">
                  <c:v>11772.0</c:v>
                </c:pt>
                <c:pt idx="97">
                  <c:v>11894.625</c:v>
                </c:pt>
                <c:pt idx="98">
                  <c:v>12017.25</c:v>
                </c:pt>
                <c:pt idx="99">
                  <c:v>12139.875</c:v>
                </c:pt>
                <c:pt idx="100">
                  <c:v>12262.5</c:v>
                </c:pt>
                <c:pt idx="101">
                  <c:v>12385.125</c:v>
                </c:pt>
                <c:pt idx="102">
                  <c:v>12507.75</c:v>
                </c:pt>
                <c:pt idx="103">
                  <c:v>12630.375</c:v>
                </c:pt>
                <c:pt idx="104">
                  <c:v>12753.0</c:v>
                </c:pt>
                <c:pt idx="105">
                  <c:v>12875.625</c:v>
                </c:pt>
                <c:pt idx="106">
                  <c:v>12998.25</c:v>
                </c:pt>
                <c:pt idx="107">
                  <c:v>13120.875</c:v>
                </c:pt>
                <c:pt idx="108">
                  <c:v>13243.5</c:v>
                </c:pt>
                <c:pt idx="109">
                  <c:v>13366.125</c:v>
                </c:pt>
                <c:pt idx="110">
                  <c:v>13488.75</c:v>
                </c:pt>
                <c:pt idx="111">
                  <c:v>13611.375</c:v>
                </c:pt>
                <c:pt idx="112">
                  <c:v>13734.0</c:v>
                </c:pt>
                <c:pt idx="113">
                  <c:v>13856.625</c:v>
                </c:pt>
                <c:pt idx="114">
                  <c:v>13979.25</c:v>
                </c:pt>
                <c:pt idx="115">
                  <c:v>14101.875</c:v>
                </c:pt>
                <c:pt idx="116">
                  <c:v>14224.5</c:v>
                </c:pt>
                <c:pt idx="117">
                  <c:v>14347.125</c:v>
                </c:pt>
                <c:pt idx="118">
                  <c:v>14469.75</c:v>
                </c:pt>
                <c:pt idx="119">
                  <c:v>14592.375</c:v>
                </c:pt>
                <c:pt idx="120">
                  <c:v>14715.0</c:v>
                </c:pt>
                <c:pt idx="121">
                  <c:v>14347.125</c:v>
                </c:pt>
                <c:pt idx="122">
                  <c:v>13979.25</c:v>
                </c:pt>
                <c:pt idx="123">
                  <c:v>13611.375</c:v>
                </c:pt>
                <c:pt idx="124">
                  <c:v>13243.5</c:v>
                </c:pt>
                <c:pt idx="125">
                  <c:v>12875.625</c:v>
                </c:pt>
                <c:pt idx="126">
                  <c:v>12507.75</c:v>
                </c:pt>
                <c:pt idx="127">
                  <c:v>12139.875</c:v>
                </c:pt>
                <c:pt idx="128">
                  <c:v>11772.0</c:v>
                </c:pt>
                <c:pt idx="129">
                  <c:v>11404.125</c:v>
                </c:pt>
                <c:pt idx="130">
                  <c:v>11036.25</c:v>
                </c:pt>
                <c:pt idx="131">
                  <c:v>10668.375</c:v>
                </c:pt>
                <c:pt idx="132">
                  <c:v>10300.5</c:v>
                </c:pt>
                <c:pt idx="133">
                  <c:v>9932.625</c:v>
                </c:pt>
                <c:pt idx="134">
                  <c:v>9564.75</c:v>
                </c:pt>
                <c:pt idx="135">
                  <c:v>9196.875</c:v>
                </c:pt>
                <c:pt idx="136">
                  <c:v>8829.0</c:v>
                </c:pt>
                <c:pt idx="137">
                  <c:v>8461.125</c:v>
                </c:pt>
                <c:pt idx="138">
                  <c:v>8093.25</c:v>
                </c:pt>
                <c:pt idx="139">
                  <c:v>7725.375</c:v>
                </c:pt>
                <c:pt idx="140">
                  <c:v>7357.5</c:v>
                </c:pt>
                <c:pt idx="141">
                  <c:v>6989.625</c:v>
                </c:pt>
                <c:pt idx="142">
                  <c:v>6621.75</c:v>
                </c:pt>
                <c:pt idx="143">
                  <c:v>6253.875</c:v>
                </c:pt>
                <c:pt idx="144">
                  <c:v>5886.0</c:v>
                </c:pt>
                <c:pt idx="145">
                  <c:v>5518.125</c:v>
                </c:pt>
                <c:pt idx="146">
                  <c:v>5150.25</c:v>
                </c:pt>
                <c:pt idx="147">
                  <c:v>4782.375</c:v>
                </c:pt>
                <c:pt idx="148">
                  <c:v>4414.5</c:v>
                </c:pt>
                <c:pt idx="149">
                  <c:v>4046.625</c:v>
                </c:pt>
                <c:pt idx="150">
                  <c:v>3678.75</c:v>
                </c:pt>
                <c:pt idx="151">
                  <c:v>3310.875</c:v>
                </c:pt>
                <c:pt idx="152">
                  <c:v>2943.0</c:v>
                </c:pt>
                <c:pt idx="153">
                  <c:v>2575.125</c:v>
                </c:pt>
                <c:pt idx="154">
                  <c:v>2207.25</c:v>
                </c:pt>
                <c:pt idx="155">
                  <c:v>1839.375</c:v>
                </c:pt>
                <c:pt idx="156">
                  <c:v>1471.5</c:v>
                </c:pt>
                <c:pt idx="157">
                  <c:v>1103.625</c:v>
                </c:pt>
                <c:pt idx="158">
                  <c:v>735.75</c:v>
                </c:pt>
                <c:pt idx="159">
                  <c:v>367.875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30664"/>
        <c:axId val="2087334344"/>
      </c:lineChart>
      <c:catAx>
        <c:axId val="208733066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34344"/>
        <c:crosses val="autoZero"/>
        <c:auto val="1"/>
        <c:lblAlgn val="ctr"/>
        <c:lblOffset val="100"/>
        <c:noMultiLvlLbl val="0"/>
      </c:catAx>
      <c:valAx>
        <c:axId val="20873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Baja'!$L$37:$L$237</c:f>
              <c:numCache>
                <c:formatCode>General</c:formatCode>
                <c:ptCount val="201"/>
                <c:pt idx="0">
                  <c:v>3.08895454623288E6</c:v>
                </c:pt>
                <c:pt idx="1">
                  <c:v>3.05406544662803E6</c:v>
                </c:pt>
                <c:pt idx="2">
                  <c:v>3.01917634702318E6</c:v>
                </c:pt>
                <c:pt idx="3">
                  <c:v>2.98428724741834E6</c:v>
                </c:pt>
                <c:pt idx="4">
                  <c:v>2.94939814781349E6</c:v>
                </c:pt>
                <c:pt idx="5">
                  <c:v>2.91450904820864E6</c:v>
                </c:pt>
                <c:pt idx="6">
                  <c:v>2.87961994860379E6</c:v>
                </c:pt>
                <c:pt idx="7">
                  <c:v>2.84473084899895E6</c:v>
                </c:pt>
                <c:pt idx="8">
                  <c:v>2.8098417493941E6</c:v>
                </c:pt>
                <c:pt idx="9">
                  <c:v>2.77495264978925E6</c:v>
                </c:pt>
                <c:pt idx="10">
                  <c:v>2.7400635501844E6</c:v>
                </c:pt>
                <c:pt idx="11">
                  <c:v>2.70517445057956E6</c:v>
                </c:pt>
                <c:pt idx="12">
                  <c:v>2.67028535097471E6</c:v>
                </c:pt>
                <c:pt idx="13">
                  <c:v>2.63539625136986E6</c:v>
                </c:pt>
                <c:pt idx="14">
                  <c:v>2.60050715176502E6</c:v>
                </c:pt>
                <c:pt idx="15">
                  <c:v>2.56561805216017E6</c:v>
                </c:pt>
                <c:pt idx="16">
                  <c:v>2.53072895255532E6</c:v>
                </c:pt>
                <c:pt idx="17">
                  <c:v>2.49583985295047E6</c:v>
                </c:pt>
                <c:pt idx="18">
                  <c:v>2.46095075334563E6</c:v>
                </c:pt>
                <c:pt idx="19">
                  <c:v>2.42606165374078E6</c:v>
                </c:pt>
                <c:pt idx="20">
                  <c:v>2.39117255413593E6</c:v>
                </c:pt>
                <c:pt idx="21">
                  <c:v>2.35628345453108E6</c:v>
                </c:pt>
                <c:pt idx="22">
                  <c:v>2.32139435492624E6</c:v>
                </c:pt>
                <c:pt idx="23">
                  <c:v>2.2865052553214E6</c:v>
                </c:pt>
                <c:pt idx="24">
                  <c:v>2.25161615571654E6</c:v>
                </c:pt>
                <c:pt idx="25">
                  <c:v>2.2167270561117E6</c:v>
                </c:pt>
                <c:pt idx="26">
                  <c:v>2.18183795650685E6</c:v>
                </c:pt>
                <c:pt idx="27">
                  <c:v>2.146948856902E6</c:v>
                </c:pt>
                <c:pt idx="28">
                  <c:v>2.11205975729715E6</c:v>
                </c:pt>
                <c:pt idx="29">
                  <c:v>2.07717065769231E6</c:v>
                </c:pt>
                <c:pt idx="30">
                  <c:v>2.04228155808746E6</c:v>
                </c:pt>
                <c:pt idx="31">
                  <c:v>2.00739245848261E6</c:v>
                </c:pt>
                <c:pt idx="32">
                  <c:v>1.97250335887777E6</c:v>
                </c:pt>
                <c:pt idx="33">
                  <c:v>1.93761425927292E6</c:v>
                </c:pt>
                <c:pt idx="34">
                  <c:v>1.90272515966807E6</c:v>
                </c:pt>
                <c:pt idx="35">
                  <c:v>1.86783606006322E6</c:v>
                </c:pt>
                <c:pt idx="36">
                  <c:v>1.83294696045838E6</c:v>
                </c:pt>
                <c:pt idx="37">
                  <c:v>1.79805786085353E6</c:v>
                </c:pt>
                <c:pt idx="38">
                  <c:v>1.76316876124868E6</c:v>
                </c:pt>
                <c:pt idx="39">
                  <c:v>1.72827966164384E6</c:v>
                </c:pt>
                <c:pt idx="40">
                  <c:v>1.69339056203899E6</c:v>
                </c:pt>
                <c:pt idx="41">
                  <c:v>1.65850146243414E6</c:v>
                </c:pt>
                <c:pt idx="42">
                  <c:v>1.62361236282929E6</c:v>
                </c:pt>
                <c:pt idx="43">
                  <c:v>1.58872326322445E6</c:v>
                </c:pt>
                <c:pt idx="44">
                  <c:v>1.5538341636196E6</c:v>
                </c:pt>
                <c:pt idx="45">
                  <c:v>1.51894506401475E6</c:v>
                </c:pt>
                <c:pt idx="46">
                  <c:v>1.4840559644099E6</c:v>
                </c:pt>
                <c:pt idx="47">
                  <c:v>1.44916686480506E6</c:v>
                </c:pt>
                <c:pt idx="48">
                  <c:v>1.41427776520021E6</c:v>
                </c:pt>
                <c:pt idx="49">
                  <c:v>1.37938866559536E6</c:v>
                </c:pt>
                <c:pt idx="50">
                  <c:v>1.34449956599052E6</c:v>
                </c:pt>
                <c:pt idx="51">
                  <c:v>1.30961046638567E6</c:v>
                </c:pt>
                <c:pt idx="52">
                  <c:v>1.27472136678082E6</c:v>
                </c:pt>
                <c:pt idx="53">
                  <c:v>1.23983226717597E6</c:v>
                </c:pt>
                <c:pt idx="54">
                  <c:v>1.20494316757113E6</c:v>
                </c:pt>
                <c:pt idx="55">
                  <c:v>1.17005406796628E6</c:v>
                </c:pt>
                <c:pt idx="56">
                  <c:v>1.13516496836143E6</c:v>
                </c:pt>
                <c:pt idx="57">
                  <c:v>1.10027586875659E6</c:v>
                </c:pt>
                <c:pt idx="58">
                  <c:v>1.06538676915174E6</c:v>
                </c:pt>
                <c:pt idx="59">
                  <c:v>1.03049766954689E6</c:v>
                </c:pt>
                <c:pt idx="60">
                  <c:v>995608.5699420438</c:v>
                </c:pt>
                <c:pt idx="61">
                  <c:v>960719.4703371966</c:v>
                </c:pt>
                <c:pt idx="62">
                  <c:v>925830.3707323496</c:v>
                </c:pt>
                <c:pt idx="63">
                  <c:v>890941.2711275023</c:v>
                </c:pt>
                <c:pt idx="64">
                  <c:v>856052.1715226551</c:v>
                </c:pt>
                <c:pt idx="65">
                  <c:v>821163.0719178076</c:v>
                </c:pt>
                <c:pt idx="66">
                  <c:v>786273.9723129609</c:v>
                </c:pt>
                <c:pt idx="67">
                  <c:v>751384.8727081132</c:v>
                </c:pt>
                <c:pt idx="68">
                  <c:v>716495.773103266</c:v>
                </c:pt>
                <c:pt idx="69">
                  <c:v>681606.6734984192</c:v>
                </c:pt>
                <c:pt idx="70">
                  <c:v>646717.5738935718</c:v>
                </c:pt>
                <c:pt idx="71">
                  <c:v>611828.4742887242</c:v>
                </c:pt>
                <c:pt idx="72">
                  <c:v>576939.3746838775</c:v>
                </c:pt>
                <c:pt idx="73">
                  <c:v>542050.2750790302</c:v>
                </c:pt>
                <c:pt idx="74">
                  <c:v>507161.1754741825</c:v>
                </c:pt>
                <c:pt idx="75">
                  <c:v>472272.0758693356</c:v>
                </c:pt>
                <c:pt idx="76">
                  <c:v>437382.9762644885</c:v>
                </c:pt>
                <c:pt idx="77">
                  <c:v>402493.8766596416</c:v>
                </c:pt>
                <c:pt idx="78">
                  <c:v>367604.777054794</c:v>
                </c:pt>
                <c:pt idx="79">
                  <c:v>332715.6774499467</c:v>
                </c:pt>
                <c:pt idx="80">
                  <c:v>297826.5778450999</c:v>
                </c:pt>
                <c:pt idx="81">
                  <c:v>262937.4782402522</c:v>
                </c:pt>
                <c:pt idx="82">
                  <c:v>228048.3786354054</c:v>
                </c:pt>
                <c:pt idx="83">
                  <c:v>193159.2790305582</c:v>
                </c:pt>
                <c:pt idx="84">
                  <c:v>158270.1794257105</c:v>
                </c:pt>
                <c:pt idx="85">
                  <c:v>123381.0798208637</c:v>
                </c:pt>
                <c:pt idx="86">
                  <c:v>88491.98021601643</c:v>
                </c:pt>
                <c:pt idx="87">
                  <c:v>53602.88061116963</c:v>
                </c:pt>
                <c:pt idx="88">
                  <c:v>18713.78100632194</c:v>
                </c:pt>
                <c:pt idx="89">
                  <c:v>-16175.3185985253</c:v>
                </c:pt>
                <c:pt idx="90">
                  <c:v>-51064.4182033721</c:v>
                </c:pt>
                <c:pt idx="91">
                  <c:v>-85953.5178082198</c:v>
                </c:pt>
                <c:pt idx="92">
                  <c:v>-120842.6174130666</c:v>
                </c:pt>
                <c:pt idx="93">
                  <c:v>-155731.7170179138</c:v>
                </c:pt>
                <c:pt idx="94">
                  <c:v>-190620.8166227615</c:v>
                </c:pt>
                <c:pt idx="95">
                  <c:v>-225509.9162276083</c:v>
                </c:pt>
                <c:pt idx="96">
                  <c:v>-260399.0158324556</c:v>
                </c:pt>
                <c:pt idx="97">
                  <c:v>-295288.1154373028</c:v>
                </c:pt>
                <c:pt idx="98">
                  <c:v>-330177.21504215</c:v>
                </c:pt>
                <c:pt idx="99">
                  <c:v>-365066.3146469973</c:v>
                </c:pt>
                <c:pt idx="100">
                  <c:v>-399955.4142518445</c:v>
                </c:pt>
                <c:pt idx="101">
                  <c:v>-434844.5138566918</c:v>
                </c:pt>
                <c:pt idx="102">
                  <c:v>-469733.6134615387</c:v>
                </c:pt>
                <c:pt idx="103">
                  <c:v>-504622.7130663863</c:v>
                </c:pt>
                <c:pt idx="104">
                  <c:v>-539511.8126712335</c:v>
                </c:pt>
                <c:pt idx="105">
                  <c:v>-574400.9122760803</c:v>
                </c:pt>
                <c:pt idx="106">
                  <c:v>-609290.011880928</c:v>
                </c:pt>
                <c:pt idx="107">
                  <c:v>-644179.1114857748</c:v>
                </c:pt>
                <c:pt idx="108">
                  <c:v>-679068.2110906221</c:v>
                </c:pt>
                <c:pt idx="109">
                  <c:v>-713957.3106954698</c:v>
                </c:pt>
                <c:pt idx="110">
                  <c:v>-748846.4103003165</c:v>
                </c:pt>
                <c:pt idx="111">
                  <c:v>-783735.5099051639</c:v>
                </c:pt>
                <c:pt idx="112">
                  <c:v>-818624.6095100107</c:v>
                </c:pt>
                <c:pt idx="113">
                  <c:v>-853513.7091148583</c:v>
                </c:pt>
                <c:pt idx="114">
                  <c:v>-888402.808719706</c:v>
                </c:pt>
                <c:pt idx="115">
                  <c:v>-923291.9083245528</c:v>
                </c:pt>
                <c:pt idx="116">
                  <c:v>-958181.0079293997</c:v>
                </c:pt>
                <c:pt idx="117">
                  <c:v>-993070.1075342464</c:v>
                </c:pt>
                <c:pt idx="118">
                  <c:v>-1.02795920713909E6</c:v>
                </c:pt>
                <c:pt idx="119">
                  <c:v>-1.06284830674394E6</c:v>
                </c:pt>
                <c:pt idx="120">
                  <c:v>-2.98682570982613E6</c:v>
                </c:pt>
                <c:pt idx="121">
                  <c:v>-3.02171480943098E6</c:v>
                </c:pt>
                <c:pt idx="122">
                  <c:v>-3.05660390903583E6</c:v>
                </c:pt>
                <c:pt idx="123">
                  <c:v>-3.09149300864067E6</c:v>
                </c:pt>
                <c:pt idx="124">
                  <c:v>-3.12638210824552E6</c:v>
                </c:pt>
                <c:pt idx="125">
                  <c:v>-3.16127120785037E6</c:v>
                </c:pt>
                <c:pt idx="126">
                  <c:v>-3.19616030745522E6</c:v>
                </c:pt>
                <c:pt idx="127">
                  <c:v>-3.23104940706006E6</c:v>
                </c:pt>
                <c:pt idx="128">
                  <c:v>-3.26593850666491E6</c:v>
                </c:pt>
                <c:pt idx="129">
                  <c:v>-3.30082760626976E6</c:v>
                </c:pt>
                <c:pt idx="130">
                  <c:v>-3.33571670587461E6</c:v>
                </c:pt>
                <c:pt idx="131">
                  <c:v>-3.37060580547945E6</c:v>
                </c:pt>
                <c:pt idx="132">
                  <c:v>-3.4054949050843E6</c:v>
                </c:pt>
                <c:pt idx="133">
                  <c:v>-3.44038400468915E6</c:v>
                </c:pt>
                <c:pt idx="134">
                  <c:v>-3.47527310429399E6</c:v>
                </c:pt>
                <c:pt idx="135">
                  <c:v>-3.51016220389884E6</c:v>
                </c:pt>
                <c:pt idx="136">
                  <c:v>-3.54505130350369E6</c:v>
                </c:pt>
                <c:pt idx="137">
                  <c:v>-3.57994040310854E6</c:v>
                </c:pt>
                <c:pt idx="138">
                  <c:v>-3.61482950271338E6</c:v>
                </c:pt>
                <c:pt idx="139">
                  <c:v>-3.64971860231823E6</c:v>
                </c:pt>
                <c:pt idx="140">
                  <c:v>-3.68460770192308E6</c:v>
                </c:pt>
                <c:pt idx="141">
                  <c:v>-3.71949680152792E6</c:v>
                </c:pt>
                <c:pt idx="142">
                  <c:v>-3.75438590113277E6</c:v>
                </c:pt>
                <c:pt idx="143">
                  <c:v>-3.78927500073762E6</c:v>
                </c:pt>
                <c:pt idx="144">
                  <c:v>-3.82416410034247E6</c:v>
                </c:pt>
                <c:pt idx="145">
                  <c:v>-3.85905319994731E6</c:v>
                </c:pt>
                <c:pt idx="146">
                  <c:v>-3.89394229955216E6</c:v>
                </c:pt>
                <c:pt idx="147">
                  <c:v>-3.92883139915701E6</c:v>
                </c:pt>
                <c:pt idx="148">
                  <c:v>-3.96372049876186E6</c:v>
                </c:pt>
                <c:pt idx="149">
                  <c:v>-3.9986095983667E6</c:v>
                </c:pt>
                <c:pt idx="150">
                  <c:v>-4.03349869797155E6</c:v>
                </c:pt>
                <c:pt idx="151">
                  <c:v>-4.0683877975764E6</c:v>
                </c:pt>
                <c:pt idx="152">
                  <c:v>-4.10327689718124E6</c:v>
                </c:pt>
                <c:pt idx="153">
                  <c:v>-4.13816599678609E6</c:v>
                </c:pt>
                <c:pt idx="154">
                  <c:v>-4.17305509639094E6</c:v>
                </c:pt>
                <c:pt idx="155">
                  <c:v>-4.20794419599579E6</c:v>
                </c:pt>
                <c:pt idx="156">
                  <c:v>-4.24283329560063E6</c:v>
                </c:pt>
                <c:pt idx="157">
                  <c:v>-4.27772239520548E6</c:v>
                </c:pt>
                <c:pt idx="158">
                  <c:v>-4.31261149481033E6</c:v>
                </c:pt>
                <c:pt idx="159">
                  <c:v>-4.34750059441517E6</c:v>
                </c:pt>
                <c:pt idx="160">
                  <c:v>1.39556398419389E6</c:v>
                </c:pt>
                <c:pt idx="161">
                  <c:v>1.36067488458904E6</c:v>
                </c:pt>
                <c:pt idx="162">
                  <c:v>1.32578578498419E6</c:v>
                </c:pt>
                <c:pt idx="163">
                  <c:v>1.29089668537935E6</c:v>
                </c:pt>
                <c:pt idx="164">
                  <c:v>1.2560075857745E6</c:v>
                </c:pt>
                <c:pt idx="165">
                  <c:v>1.22111848616965E6</c:v>
                </c:pt>
                <c:pt idx="166">
                  <c:v>1.18622938656481E6</c:v>
                </c:pt>
                <c:pt idx="167">
                  <c:v>1.15134028695996E6</c:v>
                </c:pt>
                <c:pt idx="168">
                  <c:v>1.11645118735511E6</c:v>
                </c:pt>
                <c:pt idx="169">
                  <c:v>1.08156208775026E6</c:v>
                </c:pt>
                <c:pt idx="170">
                  <c:v>1.04667298814542E6</c:v>
                </c:pt>
                <c:pt idx="171">
                  <c:v>1.01178388854057E6</c:v>
                </c:pt>
                <c:pt idx="172">
                  <c:v>976894.788935722</c:v>
                </c:pt>
                <c:pt idx="173">
                  <c:v>942005.6893308744</c:v>
                </c:pt>
                <c:pt idx="174">
                  <c:v>907116.5897260283</c:v>
                </c:pt>
                <c:pt idx="175">
                  <c:v>872227.4901211808</c:v>
                </c:pt>
                <c:pt idx="176">
                  <c:v>837338.390516333</c:v>
                </c:pt>
                <c:pt idx="177">
                  <c:v>802449.2909114853</c:v>
                </c:pt>
                <c:pt idx="178">
                  <c:v>767560.1913066385</c:v>
                </c:pt>
                <c:pt idx="179">
                  <c:v>732671.0917017916</c:v>
                </c:pt>
                <c:pt idx="180">
                  <c:v>697781.992096945</c:v>
                </c:pt>
                <c:pt idx="181">
                  <c:v>662892.8924920972</c:v>
                </c:pt>
                <c:pt idx="182">
                  <c:v>628003.7928872495</c:v>
                </c:pt>
                <c:pt idx="183">
                  <c:v>593114.6932824018</c:v>
                </c:pt>
                <c:pt idx="184">
                  <c:v>558225.593677556</c:v>
                </c:pt>
                <c:pt idx="185">
                  <c:v>523336.4940727082</c:v>
                </c:pt>
                <c:pt idx="186">
                  <c:v>488447.3944678614</c:v>
                </c:pt>
                <c:pt idx="187">
                  <c:v>453558.2948630138</c:v>
                </c:pt>
                <c:pt idx="188">
                  <c:v>418669.1952581661</c:v>
                </c:pt>
                <c:pt idx="189">
                  <c:v>383780.0956533201</c:v>
                </c:pt>
                <c:pt idx="190">
                  <c:v>348890.9960484724</c:v>
                </c:pt>
                <c:pt idx="191">
                  <c:v>314001.8964436247</c:v>
                </c:pt>
                <c:pt idx="192">
                  <c:v>279112.796838778</c:v>
                </c:pt>
                <c:pt idx="193">
                  <c:v>244223.6972339303</c:v>
                </c:pt>
                <c:pt idx="194">
                  <c:v>209334.5976290835</c:v>
                </c:pt>
                <c:pt idx="195">
                  <c:v>174445.4980242367</c:v>
                </c:pt>
                <c:pt idx="196">
                  <c:v>139556.398419389</c:v>
                </c:pt>
                <c:pt idx="197">
                  <c:v>104667.2988145413</c:v>
                </c:pt>
                <c:pt idx="198">
                  <c:v>69778.19920969449</c:v>
                </c:pt>
                <c:pt idx="199">
                  <c:v>34889.09960484768</c:v>
                </c:pt>
                <c:pt idx="2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Baja'!$B$37:$B$237</c:f>
              <c:numCache>
                <c:formatCode>0.000</c:formatCode>
                <c:ptCount val="2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</c:numCache>
            </c:numRef>
          </c:cat>
          <c:val>
            <c:numRef>
              <c:f>'SIM Tali Baja'!$Y$37:$Y$237</c:f>
              <c:numCache>
                <c:formatCode>General</c:formatCode>
                <c:ptCount val="201"/>
                <c:pt idx="0">
                  <c:v>472272.0758693362</c:v>
                </c:pt>
                <c:pt idx="1">
                  <c:v>472272.0758693362</c:v>
                </c:pt>
                <c:pt idx="2">
                  <c:v>472272.0758693362</c:v>
                </c:pt>
                <c:pt idx="3">
                  <c:v>472272.0758693362</c:v>
                </c:pt>
                <c:pt idx="4">
                  <c:v>472272.0758693362</c:v>
                </c:pt>
                <c:pt idx="5">
                  <c:v>472272.0758693362</c:v>
                </c:pt>
                <c:pt idx="6">
                  <c:v>472272.0758693362</c:v>
                </c:pt>
                <c:pt idx="7">
                  <c:v>472272.0758693362</c:v>
                </c:pt>
                <c:pt idx="8">
                  <c:v>472272.0758693362</c:v>
                </c:pt>
                <c:pt idx="9">
                  <c:v>472272.0758693362</c:v>
                </c:pt>
                <c:pt idx="10">
                  <c:v>472272.0758693362</c:v>
                </c:pt>
                <c:pt idx="11">
                  <c:v>472272.0758693362</c:v>
                </c:pt>
                <c:pt idx="12">
                  <c:v>472272.0758693362</c:v>
                </c:pt>
                <c:pt idx="13">
                  <c:v>472272.0758693362</c:v>
                </c:pt>
                <c:pt idx="14">
                  <c:v>472272.0758693362</c:v>
                </c:pt>
                <c:pt idx="15">
                  <c:v>472272.0758693362</c:v>
                </c:pt>
                <c:pt idx="16">
                  <c:v>472272.0758693362</c:v>
                </c:pt>
                <c:pt idx="17">
                  <c:v>472272.0758693362</c:v>
                </c:pt>
                <c:pt idx="18">
                  <c:v>472272.0758693362</c:v>
                </c:pt>
                <c:pt idx="19">
                  <c:v>472272.0758693362</c:v>
                </c:pt>
                <c:pt idx="20">
                  <c:v>472272.0758693362</c:v>
                </c:pt>
                <c:pt idx="21">
                  <c:v>472272.0758693362</c:v>
                </c:pt>
                <c:pt idx="22">
                  <c:v>472272.0758693362</c:v>
                </c:pt>
                <c:pt idx="23">
                  <c:v>472272.0758693362</c:v>
                </c:pt>
                <c:pt idx="24">
                  <c:v>472272.0758693362</c:v>
                </c:pt>
                <c:pt idx="25">
                  <c:v>472272.0758693362</c:v>
                </c:pt>
                <c:pt idx="26">
                  <c:v>472272.0758693362</c:v>
                </c:pt>
                <c:pt idx="27">
                  <c:v>472272.0758693362</c:v>
                </c:pt>
                <c:pt idx="28">
                  <c:v>472272.0758693362</c:v>
                </c:pt>
                <c:pt idx="29">
                  <c:v>472272.0758693362</c:v>
                </c:pt>
                <c:pt idx="30">
                  <c:v>472272.0758693362</c:v>
                </c:pt>
                <c:pt idx="31">
                  <c:v>472272.0758693362</c:v>
                </c:pt>
                <c:pt idx="32">
                  <c:v>472272.0758693362</c:v>
                </c:pt>
                <c:pt idx="33">
                  <c:v>472272.0758693362</c:v>
                </c:pt>
                <c:pt idx="34">
                  <c:v>472272.0758693362</c:v>
                </c:pt>
                <c:pt idx="35">
                  <c:v>472272.0758693362</c:v>
                </c:pt>
                <c:pt idx="36">
                  <c:v>472272.0758693362</c:v>
                </c:pt>
                <c:pt idx="37">
                  <c:v>472272.0758693362</c:v>
                </c:pt>
                <c:pt idx="38">
                  <c:v>472272.0758693362</c:v>
                </c:pt>
                <c:pt idx="39">
                  <c:v>472272.0758693362</c:v>
                </c:pt>
                <c:pt idx="40">
                  <c:v>472272.0758693362</c:v>
                </c:pt>
                <c:pt idx="41">
                  <c:v>472272.0758693362</c:v>
                </c:pt>
                <c:pt idx="42">
                  <c:v>472272.0758693362</c:v>
                </c:pt>
                <c:pt idx="43">
                  <c:v>472272.0758693362</c:v>
                </c:pt>
                <c:pt idx="44">
                  <c:v>472272.0758693362</c:v>
                </c:pt>
                <c:pt idx="45">
                  <c:v>472272.0758693362</c:v>
                </c:pt>
                <c:pt idx="46">
                  <c:v>472272.0758693362</c:v>
                </c:pt>
                <c:pt idx="47">
                  <c:v>472272.0758693362</c:v>
                </c:pt>
                <c:pt idx="48">
                  <c:v>472272.0758693362</c:v>
                </c:pt>
                <c:pt idx="49">
                  <c:v>472272.0758693362</c:v>
                </c:pt>
                <c:pt idx="50">
                  <c:v>472272.0758693362</c:v>
                </c:pt>
                <c:pt idx="51">
                  <c:v>472272.0758693362</c:v>
                </c:pt>
                <c:pt idx="52">
                  <c:v>472272.0758693362</c:v>
                </c:pt>
                <c:pt idx="53">
                  <c:v>472272.0758693362</c:v>
                </c:pt>
                <c:pt idx="54">
                  <c:v>472272.0758693362</c:v>
                </c:pt>
                <c:pt idx="55">
                  <c:v>472272.0758693362</c:v>
                </c:pt>
                <c:pt idx="56">
                  <c:v>472272.0758693362</c:v>
                </c:pt>
                <c:pt idx="57">
                  <c:v>472272.0758693362</c:v>
                </c:pt>
                <c:pt idx="58">
                  <c:v>472272.0758693362</c:v>
                </c:pt>
                <c:pt idx="59">
                  <c:v>472272.0758693362</c:v>
                </c:pt>
                <c:pt idx="60">
                  <c:v>472272.0758693362</c:v>
                </c:pt>
                <c:pt idx="61">
                  <c:v>472272.0758693362</c:v>
                </c:pt>
                <c:pt idx="62">
                  <c:v>472272.0758693362</c:v>
                </c:pt>
                <c:pt idx="63">
                  <c:v>472272.0758693362</c:v>
                </c:pt>
                <c:pt idx="64">
                  <c:v>472272.0758693362</c:v>
                </c:pt>
                <c:pt idx="65">
                  <c:v>472272.0758693362</c:v>
                </c:pt>
                <c:pt idx="66">
                  <c:v>472272.0758693362</c:v>
                </c:pt>
                <c:pt idx="67">
                  <c:v>472272.0758693362</c:v>
                </c:pt>
                <c:pt idx="68">
                  <c:v>472272.0758693362</c:v>
                </c:pt>
                <c:pt idx="69">
                  <c:v>472272.0758693362</c:v>
                </c:pt>
                <c:pt idx="70">
                  <c:v>472272.0758693362</c:v>
                </c:pt>
                <c:pt idx="71">
                  <c:v>472272.0758693362</c:v>
                </c:pt>
                <c:pt idx="72">
                  <c:v>472272.0758693362</c:v>
                </c:pt>
                <c:pt idx="73">
                  <c:v>472272.0758693362</c:v>
                </c:pt>
                <c:pt idx="74">
                  <c:v>472272.0758693362</c:v>
                </c:pt>
                <c:pt idx="75">
                  <c:v>472272.0758693362</c:v>
                </c:pt>
                <c:pt idx="76">
                  <c:v>472272.0758693362</c:v>
                </c:pt>
                <c:pt idx="77">
                  <c:v>472272.0758693362</c:v>
                </c:pt>
                <c:pt idx="78">
                  <c:v>472272.0758693362</c:v>
                </c:pt>
                <c:pt idx="79">
                  <c:v>472272.0758693362</c:v>
                </c:pt>
                <c:pt idx="80">
                  <c:v>472272.0758693362</c:v>
                </c:pt>
                <c:pt idx="81">
                  <c:v>472272.0758693362</c:v>
                </c:pt>
                <c:pt idx="82">
                  <c:v>472272.0758693362</c:v>
                </c:pt>
                <c:pt idx="83">
                  <c:v>472272.0758693362</c:v>
                </c:pt>
                <c:pt idx="84">
                  <c:v>472272.0758693362</c:v>
                </c:pt>
                <c:pt idx="85">
                  <c:v>472272.0758693362</c:v>
                </c:pt>
                <c:pt idx="86">
                  <c:v>472272.0758693362</c:v>
                </c:pt>
                <c:pt idx="87">
                  <c:v>472272.0758693362</c:v>
                </c:pt>
                <c:pt idx="88">
                  <c:v>472272.0758693362</c:v>
                </c:pt>
                <c:pt idx="89">
                  <c:v>472272.0758693362</c:v>
                </c:pt>
                <c:pt idx="90">
                  <c:v>472272.0758693362</c:v>
                </c:pt>
                <c:pt idx="91">
                  <c:v>472272.0758693362</c:v>
                </c:pt>
                <c:pt idx="92">
                  <c:v>472272.0758693362</c:v>
                </c:pt>
                <c:pt idx="93">
                  <c:v>472272.0758693362</c:v>
                </c:pt>
                <c:pt idx="94">
                  <c:v>472272.0758693362</c:v>
                </c:pt>
                <c:pt idx="95">
                  <c:v>472272.0758693362</c:v>
                </c:pt>
                <c:pt idx="96">
                  <c:v>472272.0758693362</c:v>
                </c:pt>
                <c:pt idx="97">
                  <c:v>472272.0758693362</c:v>
                </c:pt>
                <c:pt idx="98">
                  <c:v>472272.0758693362</c:v>
                </c:pt>
                <c:pt idx="99">
                  <c:v>472272.0758693362</c:v>
                </c:pt>
                <c:pt idx="100">
                  <c:v>472272.0758693362</c:v>
                </c:pt>
                <c:pt idx="101">
                  <c:v>472272.0758693362</c:v>
                </c:pt>
                <c:pt idx="102">
                  <c:v>472272.0758693362</c:v>
                </c:pt>
                <c:pt idx="103">
                  <c:v>472272.0758693362</c:v>
                </c:pt>
                <c:pt idx="104">
                  <c:v>472272.0758693362</c:v>
                </c:pt>
                <c:pt idx="105">
                  <c:v>472272.0758693362</c:v>
                </c:pt>
                <c:pt idx="106">
                  <c:v>472272.0758693362</c:v>
                </c:pt>
                <c:pt idx="107">
                  <c:v>472272.0758693362</c:v>
                </c:pt>
                <c:pt idx="108">
                  <c:v>472272.0758693362</c:v>
                </c:pt>
                <c:pt idx="109">
                  <c:v>472272.0758693362</c:v>
                </c:pt>
                <c:pt idx="110">
                  <c:v>472272.0758693362</c:v>
                </c:pt>
                <c:pt idx="111">
                  <c:v>472272.0758693362</c:v>
                </c:pt>
                <c:pt idx="112">
                  <c:v>472272.0758693362</c:v>
                </c:pt>
                <c:pt idx="113">
                  <c:v>472272.0758693362</c:v>
                </c:pt>
                <c:pt idx="114">
                  <c:v>472272.0758693362</c:v>
                </c:pt>
                <c:pt idx="115">
                  <c:v>472272.0758693362</c:v>
                </c:pt>
                <c:pt idx="116">
                  <c:v>472272.0758693362</c:v>
                </c:pt>
                <c:pt idx="117">
                  <c:v>472272.0758693362</c:v>
                </c:pt>
                <c:pt idx="118">
                  <c:v>472272.0758693362</c:v>
                </c:pt>
                <c:pt idx="119">
                  <c:v>472272.0758693362</c:v>
                </c:pt>
                <c:pt idx="120">
                  <c:v>-1.41681622760801E6</c:v>
                </c:pt>
                <c:pt idx="121">
                  <c:v>-1.41681622760801E6</c:v>
                </c:pt>
                <c:pt idx="122">
                  <c:v>-1.41681622760801E6</c:v>
                </c:pt>
                <c:pt idx="123">
                  <c:v>-1.41681622760801E6</c:v>
                </c:pt>
                <c:pt idx="124">
                  <c:v>-1.41681622760801E6</c:v>
                </c:pt>
                <c:pt idx="125">
                  <c:v>-1.41681622760801E6</c:v>
                </c:pt>
                <c:pt idx="126">
                  <c:v>-1.41681622760801E6</c:v>
                </c:pt>
                <c:pt idx="127">
                  <c:v>-1.41681622760801E6</c:v>
                </c:pt>
                <c:pt idx="128">
                  <c:v>-1.41681622760801E6</c:v>
                </c:pt>
                <c:pt idx="129">
                  <c:v>-1.41681622760801E6</c:v>
                </c:pt>
                <c:pt idx="130">
                  <c:v>-1.41681622760801E6</c:v>
                </c:pt>
                <c:pt idx="131">
                  <c:v>-1.41681622760801E6</c:v>
                </c:pt>
                <c:pt idx="132">
                  <c:v>-1.41681622760801E6</c:v>
                </c:pt>
                <c:pt idx="133">
                  <c:v>-1.41681622760801E6</c:v>
                </c:pt>
                <c:pt idx="134">
                  <c:v>-1.41681622760801E6</c:v>
                </c:pt>
                <c:pt idx="135">
                  <c:v>-1.41681622760801E6</c:v>
                </c:pt>
                <c:pt idx="136">
                  <c:v>-1.41681622760801E6</c:v>
                </c:pt>
                <c:pt idx="137">
                  <c:v>-1.41681622760801E6</c:v>
                </c:pt>
                <c:pt idx="138">
                  <c:v>-1.41681622760801E6</c:v>
                </c:pt>
                <c:pt idx="139">
                  <c:v>-1.41681622760801E6</c:v>
                </c:pt>
                <c:pt idx="140">
                  <c:v>-1.41681622760801E6</c:v>
                </c:pt>
                <c:pt idx="141">
                  <c:v>-1.41681622760801E6</c:v>
                </c:pt>
                <c:pt idx="142">
                  <c:v>-1.41681622760801E6</c:v>
                </c:pt>
                <c:pt idx="143">
                  <c:v>-1.41681622760801E6</c:v>
                </c:pt>
                <c:pt idx="144">
                  <c:v>-1.41681622760801E6</c:v>
                </c:pt>
                <c:pt idx="145">
                  <c:v>-1.41681622760801E6</c:v>
                </c:pt>
                <c:pt idx="146">
                  <c:v>-1.41681622760801E6</c:v>
                </c:pt>
                <c:pt idx="147">
                  <c:v>-1.41681622760801E6</c:v>
                </c:pt>
                <c:pt idx="148">
                  <c:v>-1.41681622760801E6</c:v>
                </c:pt>
                <c:pt idx="149">
                  <c:v>-1.41681622760801E6</c:v>
                </c:pt>
                <c:pt idx="150">
                  <c:v>-1.41681622760801E6</c:v>
                </c:pt>
                <c:pt idx="151">
                  <c:v>-1.41681622760801E6</c:v>
                </c:pt>
                <c:pt idx="152">
                  <c:v>-1.41681622760801E6</c:v>
                </c:pt>
                <c:pt idx="153">
                  <c:v>-1.41681622760801E6</c:v>
                </c:pt>
                <c:pt idx="154">
                  <c:v>-1.41681622760801E6</c:v>
                </c:pt>
                <c:pt idx="155">
                  <c:v>-1.41681622760801E6</c:v>
                </c:pt>
                <c:pt idx="156">
                  <c:v>-1.41681622760801E6</c:v>
                </c:pt>
                <c:pt idx="157">
                  <c:v>-1.41681622760801E6</c:v>
                </c:pt>
                <c:pt idx="158">
                  <c:v>-1.41681622760801E6</c:v>
                </c:pt>
                <c:pt idx="159">
                  <c:v>-1.41681622760801E6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68504"/>
        <c:axId val="2087372184"/>
      </c:lineChart>
      <c:catAx>
        <c:axId val="208736850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72184"/>
        <c:crosses val="autoZero"/>
        <c:auto val="1"/>
        <c:lblAlgn val="ctr"/>
        <c:lblOffset val="100"/>
        <c:noMultiLvlLbl val="0"/>
      </c:catAx>
      <c:valAx>
        <c:axId val="20873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6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10</xdr:row>
      <xdr:rowOff>30480</xdr:rowOff>
    </xdr:from>
    <xdr:to>
      <xdr:col>27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76200</xdr:rowOff>
    </xdr:from>
    <xdr:to>
      <xdr:col>11</xdr:col>
      <xdr:colOff>228600</xdr:colOff>
      <xdr:row>24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baseColWidth="10" defaultColWidth="8.83203125" defaultRowHeight="14" x14ac:dyDescent="0"/>
  <cols>
    <col min="1" max="1" width="9.1640625" style="1" bestFit="1" customWidth="1"/>
    <col min="2" max="2" width="9.1640625" style="1" customWidth="1"/>
    <col min="3" max="4" width="7.5" style="1" bestFit="1" customWidth="1"/>
    <col min="5" max="5" width="15.83203125" style="1" bestFit="1" customWidth="1"/>
    <col min="6" max="6" width="15.83203125" style="1" customWidth="1"/>
    <col min="7" max="7" width="15.5" style="2" bestFit="1" customWidth="1"/>
    <col min="8" max="13" width="12.5" style="6" customWidth="1"/>
    <col min="14" max="14" width="18.1640625" style="1" customWidth="1"/>
    <col min="15" max="15" width="8.83203125" style="1" customWidth="1"/>
    <col min="16" max="18" width="8.83203125" style="1"/>
    <col min="19" max="19" width="7.5" style="1" customWidth="1"/>
    <col min="20" max="20" width="11.83203125" style="1" customWidth="1"/>
    <col min="21" max="21" width="8.83203125" style="1"/>
    <col min="22" max="22" width="11.5" style="1" customWidth="1"/>
    <col min="23" max="23" width="8.83203125" style="1"/>
    <col min="24" max="24" width="15.6640625" style="1" bestFit="1" customWidth="1"/>
    <col min="25" max="25" width="12.83203125" style="1" bestFit="1" customWidth="1"/>
    <col min="26" max="27" width="18" style="1" bestFit="1" customWidth="1"/>
    <col min="28" max="28" width="16.1640625" style="1" bestFit="1" customWidth="1"/>
    <col min="29" max="29" width="14.5" style="1" bestFit="1" customWidth="1"/>
    <col min="30" max="33" width="8.83203125" style="1"/>
    <col min="34" max="34" width="11.1640625" style="1" customWidth="1"/>
    <col min="35" max="35" width="12.6640625" style="1" customWidth="1"/>
    <col min="36" max="36" width="11.5" style="1" customWidth="1"/>
    <col min="37" max="38" width="11.83203125" style="1" customWidth="1"/>
    <col min="39" max="40" width="8.83203125" style="1"/>
    <col min="41" max="43" width="9.1640625" style="1" bestFit="1" customWidth="1"/>
    <col min="44" max="16384" width="8.83203125" style="1"/>
  </cols>
  <sheetData>
    <row r="1" spans="1:43" s="5" customFormat="1" ht="57.5" customHeight="1">
      <c r="A1" s="66" t="s">
        <v>3</v>
      </c>
      <c r="B1" s="66" t="s">
        <v>0</v>
      </c>
      <c r="C1" s="67" t="s">
        <v>1</v>
      </c>
      <c r="D1" s="66" t="s">
        <v>2</v>
      </c>
      <c r="E1" s="69" t="s">
        <v>19</v>
      </c>
      <c r="F1" s="69" t="s">
        <v>26</v>
      </c>
      <c r="G1" s="68" t="s">
        <v>18</v>
      </c>
      <c r="H1" s="72" t="s">
        <v>24</v>
      </c>
      <c r="I1" s="72" t="s">
        <v>21</v>
      </c>
      <c r="J1" s="72" t="s">
        <v>22</v>
      </c>
      <c r="K1" s="72" t="s">
        <v>23</v>
      </c>
      <c r="L1" s="72" t="s">
        <v>25</v>
      </c>
      <c r="M1" s="72" t="s">
        <v>28</v>
      </c>
      <c r="N1" s="67" t="s">
        <v>4</v>
      </c>
      <c r="O1" s="67" t="s">
        <v>9</v>
      </c>
      <c r="P1" s="67" t="s">
        <v>10</v>
      </c>
      <c r="Q1" s="67" t="s">
        <v>11</v>
      </c>
      <c r="R1" s="67" t="s">
        <v>12</v>
      </c>
      <c r="S1" s="71" t="s">
        <v>13</v>
      </c>
      <c r="T1" s="71"/>
      <c r="U1" s="71"/>
      <c r="V1" s="71"/>
      <c r="W1" s="71"/>
      <c r="X1" s="71" t="s">
        <v>15</v>
      </c>
      <c r="Y1" s="71"/>
      <c r="Z1" s="71"/>
      <c r="AA1" s="71"/>
      <c r="AB1" s="71"/>
      <c r="AC1" s="71" t="s">
        <v>16</v>
      </c>
      <c r="AD1" s="71"/>
      <c r="AE1" s="71"/>
      <c r="AF1" s="71"/>
      <c r="AG1" s="71"/>
      <c r="AH1" s="71" t="s">
        <v>17</v>
      </c>
      <c r="AI1" s="71"/>
      <c r="AJ1" s="71"/>
      <c r="AK1" s="71"/>
      <c r="AL1" s="71"/>
      <c r="AM1" s="71" t="s">
        <v>29</v>
      </c>
      <c r="AN1" s="71"/>
      <c r="AO1" s="71"/>
      <c r="AP1" s="71"/>
      <c r="AQ1" s="71"/>
    </row>
    <row r="2" spans="1:43" s="4" customFormat="1">
      <c r="A2" s="66"/>
      <c r="B2" s="66"/>
      <c r="C2" s="67"/>
      <c r="D2" s="66"/>
      <c r="E2" s="70"/>
      <c r="F2" s="70"/>
      <c r="G2" s="68"/>
      <c r="H2" s="73"/>
      <c r="I2" s="73"/>
      <c r="J2" s="73"/>
      <c r="K2" s="73"/>
      <c r="L2" s="73"/>
      <c r="M2" s="73"/>
      <c r="N2" s="67"/>
      <c r="O2" s="67"/>
      <c r="P2" s="67"/>
      <c r="Q2" s="67"/>
      <c r="R2" s="67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>
      <c r="W5" s="1" t="s">
        <v>40</v>
      </c>
      <c r="X5" s="1">
        <v>9.81</v>
      </c>
    </row>
    <row r="6" spans="1:43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>
      <c r="W10" s="1" t="s">
        <v>30</v>
      </c>
      <c r="X10" s="1" t="s">
        <v>31</v>
      </c>
    </row>
    <row r="11" spans="1:43">
      <c r="W11" s="1">
        <v>0</v>
      </c>
      <c r="X11" s="1">
        <f>IF(W11&lt;=$X$7,($Z$9*W11)-($X$9*0.5*(W11^2)*$X$5),($Z$9*W11)-($X$9*0.5*(W11^2)*$X$5)-($X$8*(W11-$X$7)))</f>
        <v>0</v>
      </c>
    </row>
    <row r="12" spans="1:43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>
      <c r="W14" s="1">
        <v>0.15</v>
      </c>
      <c r="X14" s="1">
        <f t="shared" si="9"/>
        <v>101.90137500000002</v>
      </c>
    </row>
    <row r="15" spans="1:43">
      <c r="W15" s="1">
        <v>0.2</v>
      </c>
      <c r="X15" s="1">
        <f t="shared" si="9"/>
        <v>135.37800000000001</v>
      </c>
    </row>
    <row r="16" spans="1:43">
      <c r="W16" s="1">
        <v>0.25</v>
      </c>
      <c r="X16" s="1">
        <f t="shared" si="9"/>
        <v>168.609375</v>
      </c>
    </row>
    <row r="17" spans="23:24">
      <c r="W17" s="1">
        <v>0.3</v>
      </c>
      <c r="X17" s="1">
        <f t="shared" si="9"/>
        <v>201.59550000000002</v>
      </c>
    </row>
    <row r="18" spans="23:24">
      <c r="W18" s="1">
        <v>0.35</v>
      </c>
      <c r="X18" s="1">
        <f t="shared" si="9"/>
        <v>234.336375</v>
      </c>
    </row>
    <row r="19" spans="23:24">
      <c r="W19" s="1">
        <v>0.4</v>
      </c>
      <c r="X19" s="1">
        <f t="shared" si="9"/>
        <v>266.83199999999999</v>
      </c>
    </row>
    <row r="20" spans="23:24">
      <c r="W20" s="1">
        <v>0.45</v>
      </c>
      <c r="X20" s="1">
        <f t="shared" si="9"/>
        <v>299.08237500000007</v>
      </c>
    </row>
    <row r="21" spans="23:24">
      <c r="W21" s="1">
        <v>0.5</v>
      </c>
      <c r="X21" s="1">
        <f t="shared" si="9"/>
        <v>331.08750000000003</v>
      </c>
    </row>
    <row r="22" spans="23:24">
      <c r="W22" s="1">
        <v>0.55000000000000004</v>
      </c>
      <c r="X22" s="1">
        <f t="shared" si="9"/>
        <v>362.84737500000006</v>
      </c>
    </row>
    <row r="23" spans="23:24">
      <c r="W23" s="1">
        <v>0.6</v>
      </c>
      <c r="X23" s="1">
        <f t="shared" si="9"/>
        <v>394.36200000000002</v>
      </c>
    </row>
    <row r="24" spans="23:24">
      <c r="W24" s="1">
        <v>0.65</v>
      </c>
      <c r="X24" s="1">
        <f t="shared" si="9"/>
        <v>425.63137499999999</v>
      </c>
    </row>
    <row r="25" spans="23:24">
      <c r="W25" s="1">
        <v>0.7</v>
      </c>
      <c r="X25" s="1">
        <f t="shared" si="9"/>
        <v>456.65550000000002</v>
      </c>
    </row>
    <row r="26" spans="23:24">
      <c r="W26" s="1">
        <v>0.75</v>
      </c>
      <c r="X26" s="1">
        <f t="shared" si="9"/>
        <v>487.4343750000001</v>
      </c>
    </row>
    <row r="27" spans="23:24">
      <c r="W27" s="1">
        <v>0.8</v>
      </c>
      <c r="X27" s="1">
        <f t="shared" si="9"/>
        <v>517.96799999999996</v>
      </c>
    </row>
    <row r="28" spans="23:24">
      <c r="W28" s="1">
        <v>0.85</v>
      </c>
      <c r="X28" s="1">
        <f t="shared" si="9"/>
        <v>548.25637500000005</v>
      </c>
    </row>
    <row r="29" spans="23:24">
      <c r="W29" s="1">
        <v>0.9</v>
      </c>
      <c r="X29" s="1">
        <f t="shared" si="9"/>
        <v>578.29950000000008</v>
      </c>
    </row>
    <row r="30" spans="23:24">
      <c r="W30" s="1">
        <v>0.95</v>
      </c>
      <c r="X30" s="1">
        <f t="shared" si="9"/>
        <v>608.09737500000006</v>
      </c>
    </row>
    <row r="31" spans="23:24">
      <c r="W31" s="1">
        <v>1</v>
      </c>
      <c r="X31" s="1">
        <f t="shared" si="9"/>
        <v>637.65000000000009</v>
      </c>
    </row>
    <row r="32" spans="23:24">
      <c r="W32" s="1">
        <v>1.05</v>
      </c>
      <c r="X32" s="1">
        <f t="shared" si="9"/>
        <v>666.95737500000007</v>
      </c>
    </row>
    <row r="33" spans="23:24">
      <c r="W33" s="1">
        <v>1.1000000000000001</v>
      </c>
      <c r="X33" s="1">
        <f t="shared" si="9"/>
        <v>696.01950000000011</v>
      </c>
    </row>
    <row r="34" spans="23:24">
      <c r="W34" s="1">
        <v>1.1499999999999999</v>
      </c>
      <c r="X34" s="1">
        <f t="shared" si="9"/>
        <v>724.83637500000009</v>
      </c>
    </row>
    <row r="35" spans="23:24">
      <c r="W35" s="1">
        <v>1.2</v>
      </c>
      <c r="X35" s="1">
        <f t="shared" si="9"/>
        <v>753.40800000000013</v>
      </c>
    </row>
    <row r="36" spans="23:24">
      <c r="W36" s="1">
        <v>1.25</v>
      </c>
      <c r="X36" s="1">
        <f t="shared" si="9"/>
        <v>781.734375</v>
      </c>
    </row>
    <row r="37" spans="23:24">
      <c r="W37" s="1">
        <v>1.3</v>
      </c>
      <c r="X37" s="1">
        <f t="shared" si="9"/>
        <v>809.81550000000004</v>
      </c>
    </row>
    <row r="38" spans="23:24">
      <c r="W38" s="1">
        <v>1.35</v>
      </c>
      <c r="X38" s="1">
        <f t="shared" si="9"/>
        <v>837.65137500000003</v>
      </c>
    </row>
    <row r="39" spans="23:24">
      <c r="W39" s="1">
        <v>1.4</v>
      </c>
      <c r="X39" s="1">
        <f t="shared" si="9"/>
        <v>865.24199999999996</v>
      </c>
    </row>
    <row r="40" spans="23:24">
      <c r="W40" s="1">
        <v>1.45</v>
      </c>
      <c r="X40" s="1">
        <f t="shared" si="9"/>
        <v>892.58737500000007</v>
      </c>
    </row>
    <row r="41" spans="23:24">
      <c r="W41" s="1">
        <v>1.5</v>
      </c>
      <c r="X41" s="1">
        <f t="shared" si="9"/>
        <v>919.68750000000023</v>
      </c>
    </row>
    <row r="42" spans="23:24">
      <c r="W42" s="1">
        <v>1.55</v>
      </c>
      <c r="X42" s="1">
        <f t="shared" si="9"/>
        <v>946.54237499999999</v>
      </c>
    </row>
    <row r="43" spans="23:24">
      <c r="W43" s="1">
        <v>1.6</v>
      </c>
      <c r="X43" s="1">
        <f t="shared" si="9"/>
        <v>973.15200000000004</v>
      </c>
    </row>
    <row r="44" spans="23:24">
      <c r="W44" s="1">
        <v>1.65</v>
      </c>
      <c r="X44" s="1">
        <f t="shared" si="9"/>
        <v>999.51637500000004</v>
      </c>
    </row>
    <row r="45" spans="23:24">
      <c r="W45" s="1">
        <v>1.7</v>
      </c>
      <c r="X45" s="1">
        <f t="shared" si="9"/>
        <v>1025.6355000000001</v>
      </c>
    </row>
    <row r="46" spans="23:24">
      <c r="W46" s="1">
        <v>1.75</v>
      </c>
      <c r="X46" s="1">
        <f t="shared" si="9"/>
        <v>1051.5093750000001</v>
      </c>
    </row>
    <row r="47" spans="23:24">
      <c r="W47" s="1">
        <v>1.8</v>
      </c>
      <c r="X47" s="1">
        <f t="shared" si="9"/>
        <v>1077.1380000000001</v>
      </c>
    </row>
    <row r="48" spans="23:24">
      <c r="W48" s="1">
        <v>1.85</v>
      </c>
      <c r="X48" s="1">
        <f t="shared" si="9"/>
        <v>1102.5213750000003</v>
      </c>
    </row>
    <row r="49" spans="23:24">
      <c r="W49" s="1">
        <v>1.9</v>
      </c>
      <c r="X49" s="1">
        <f t="shared" si="9"/>
        <v>1127.6595</v>
      </c>
    </row>
    <row r="50" spans="23:24">
      <c r="W50" s="1">
        <v>1.95</v>
      </c>
      <c r="X50" s="1">
        <f t="shared" si="9"/>
        <v>1152.552375</v>
      </c>
    </row>
    <row r="51" spans="23:24">
      <c r="W51" s="1">
        <v>2</v>
      </c>
      <c r="X51" s="1">
        <f t="shared" si="9"/>
        <v>1177.2</v>
      </c>
    </row>
    <row r="52" spans="23:24">
      <c r="W52" s="1">
        <v>2.0499999999999998</v>
      </c>
      <c r="X52" s="1">
        <f t="shared" si="9"/>
        <v>1201.6023749999999</v>
      </c>
    </row>
    <row r="53" spans="23:24">
      <c r="W53" s="1">
        <v>2.1</v>
      </c>
      <c r="X53" s="1">
        <f t="shared" si="9"/>
        <v>1225.7595000000001</v>
      </c>
    </row>
    <row r="54" spans="23:24">
      <c r="W54" s="1">
        <v>2.15</v>
      </c>
      <c r="X54" s="1">
        <f t="shared" si="9"/>
        <v>1249.6713749999999</v>
      </c>
    </row>
    <row r="55" spans="23:24">
      <c r="W55" s="1">
        <v>2.2000000000000002</v>
      </c>
      <c r="X55" s="1">
        <f t="shared" si="9"/>
        <v>1273.3380000000002</v>
      </c>
    </row>
    <row r="56" spans="23:24">
      <c r="W56" s="1">
        <v>2.25</v>
      </c>
      <c r="X56" s="1">
        <f t="shared" si="9"/>
        <v>1296.7593750000001</v>
      </c>
    </row>
    <row r="57" spans="23:24">
      <c r="W57" s="1">
        <v>2.2999999999999998</v>
      </c>
      <c r="X57" s="1">
        <f t="shared" si="9"/>
        <v>1319.9355</v>
      </c>
    </row>
    <row r="58" spans="23:24">
      <c r="W58" s="1">
        <v>2.35</v>
      </c>
      <c r="X58" s="1">
        <f t="shared" si="9"/>
        <v>1342.8663750000001</v>
      </c>
    </row>
    <row r="59" spans="23:24">
      <c r="W59" s="1">
        <v>2.4</v>
      </c>
      <c r="X59" s="1">
        <f t="shared" si="9"/>
        <v>1365.5520000000001</v>
      </c>
    </row>
    <row r="60" spans="23:24">
      <c r="W60" s="1">
        <v>2.4500000000000002</v>
      </c>
      <c r="X60" s="1">
        <f t="shared" si="9"/>
        <v>1387.992375</v>
      </c>
    </row>
    <row r="61" spans="23:24">
      <c r="W61" s="1">
        <v>2.5</v>
      </c>
      <c r="X61" s="1">
        <f t="shared" si="9"/>
        <v>1410.1875</v>
      </c>
    </row>
    <row r="62" spans="23:24">
      <c r="W62" s="1">
        <v>2.5499999999999998</v>
      </c>
      <c r="X62" s="1">
        <f t="shared" si="9"/>
        <v>1432.137375</v>
      </c>
    </row>
    <row r="63" spans="23:24">
      <c r="W63" s="1">
        <v>2.6</v>
      </c>
      <c r="X63" s="1">
        <f t="shared" si="9"/>
        <v>1453.8420000000001</v>
      </c>
    </row>
    <row r="64" spans="23:24">
      <c r="W64" s="1">
        <v>2.65</v>
      </c>
      <c r="X64" s="1">
        <f t="shared" si="9"/>
        <v>1475.301375</v>
      </c>
    </row>
    <row r="65" spans="23:24">
      <c r="W65" s="1">
        <v>2.7</v>
      </c>
      <c r="X65" s="1">
        <f t="shared" si="9"/>
        <v>1496.5155</v>
      </c>
    </row>
    <row r="66" spans="23:24">
      <c r="W66" s="1">
        <v>2.75</v>
      </c>
      <c r="X66" s="1">
        <f t="shared" si="9"/>
        <v>1517.4843750000002</v>
      </c>
    </row>
    <row r="67" spans="23:24">
      <c r="W67" s="1">
        <v>2.8</v>
      </c>
      <c r="X67" s="1">
        <f t="shared" si="9"/>
        <v>1538.2080000000001</v>
      </c>
    </row>
    <row r="68" spans="23:24">
      <c r="W68" s="1">
        <v>2.85</v>
      </c>
      <c r="X68" s="1">
        <f t="shared" si="9"/>
        <v>1558.6863750000002</v>
      </c>
    </row>
    <row r="69" spans="23:24">
      <c r="W69" s="1">
        <v>2.9</v>
      </c>
      <c r="X69" s="1">
        <f t="shared" si="9"/>
        <v>1578.9195</v>
      </c>
    </row>
    <row r="70" spans="23:24">
      <c r="W70" s="1">
        <v>2.95</v>
      </c>
      <c r="X70" s="1">
        <f t="shared" si="9"/>
        <v>1598.9073750000002</v>
      </c>
    </row>
    <row r="71" spans="23:24">
      <c r="W71" s="1">
        <v>3</v>
      </c>
      <c r="X71" s="1">
        <f t="shared" si="9"/>
        <v>1618.6500000000003</v>
      </c>
    </row>
    <row r="72" spans="23:24">
      <c r="W72" s="1">
        <v>3.05</v>
      </c>
      <c r="X72" s="1">
        <f t="shared" si="9"/>
        <v>1638.147375</v>
      </c>
    </row>
    <row r="73" spans="23:24">
      <c r="W73" s="1">
        <v>3.1</v>
      </c>
      <c r="X73" s="1">
        <f t="shared" si="9"/>
        <v>1657.3995</v>
      </c>
    </row>
    <row r="74" spans="23:24">
      <c r="W74" s="1">
        <v>3.15</v>
      </c>
      <c r="X74" s="1">
        <f t="shared" si="9"/>
        <v>1676.406375</v>
      </c>
    </row>
    <row r="75" spans="23:24">
      <c r="W75" s="1">
        <v>3.2</v>
      </c>
      <c r="X75" s="1">
        <f t="shared" si="9"/>
        <v>1695.1679999999999</v>
      </c>
    </row>
    <row r="76" spans="23:24">
      <c r="W76" s="1">
        <v>3.25</v>
      </c>
      <c r="X76" s="1">
        <f t="shared" si="9"/>
        <v>1713.684375</v>
      </c>
    </row>
    <row r="77" spans="23:24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>
      <c r="W78" s="1">
        <v>3.35</v>
      </c>
      <c r="X78" s="1">
        <f t="shared" si="10"/>
        <v>1749.9813750000003</v>
      </c>
    </row>
    <row r="79" spans="23:24">
      <c r="W79" s="1">
        <v>3.4</v>
      </c>
      <c r="X79" s="1">
        <f t="shared" si="10"/>
        <v>1767.7620000000002</v>
      </c>
    </row>
    <row r="80" spans="23:24">
      <c r="W80" s="1">
        <v>3.45</v>
      </c>
      <c r="X80" s="1">
        <f t="shared" si="10"/>
        <v>1785.2973750000001</v>
      </c>
    </row>
    <row r="81" spans="23:24">
      <c r="W81" s="1">
        <v>3.5</v>
      </c>
      <c r="X81" s="1">
        <f t="shared" si="10"/>
        <v>1802.5875000000001</v>
      </c>
    </row>
    <row r="82" spans="23:24">
      <c r="W82" s="1">
        <v>3.55</v>
      </c>
      <c r="X82" s="1">
        <f t="shared" si="10"/>
        <v>1819.6323749999999</v>
      </c>
    </row>
    <row r="83" spans="23:24">
      <c r="W83" s="1">
        <v>3.6</v>
      </c>
      <c r="X83" s="1">
        <f t="shared" si="10"/>
        <v>1836.4320000000002</v>
      </c>
    </row>
    <row r="84" spans="23:24">
      <c r="W84" s="1">
        <v>3.65</v>
      </c>
      <c r="X84" s="1">
        <f t="shared" si="10"/>
        <v>1852.986375</v>
      </c>
    </row>
    <row r="85" spans="23:24">
      <c r="W85" s="1">
        <v>3.7</v>
      </c>
      <c r="X85" s="1">
        <f t="shared" si="10"/>
        <v>1869.2955000000004</v>
      </c>
    </row>
    <row r="86" spans="23:24">
      <c r="W86" s="1">
        <v>3.75</v>
      </c>
      <c r="X86" s="1">
        <f t="shared" si="10"/>
        <v>1885.359375</v>
      </c>
    </row>
    <row r="87" spans="23:24">
      <c r="W87" s="1">
        <v>3.8</v>
      </c>
      <c r="X87" s="1">
        <f t="shared" si="10"/>
        <v>1901.1779999999999</v>
      </c>
    </row>
    <row r="88" spans="23:24">
      <c r="W88" s="1">
        <v>3.85</v>
      </c>
      <c r="X88" s="1">
        <f t="shared" si="10"/>
        <v>1916.7513749999998</v>
      </c>
    </row>
    <row r="89" spans="23:24">
      <c r="W89" s="1">
        <v>3.9</v>
      </c>
      <c r="X89" s="1">
        <f t="shared" si="10"/>
        <v>1932.0795000000001</v>
      </c>
    </row>
    <row r="90" spans="23:24">
      <c r="W90" s="1">
        <v>3.95</v>
      </c>
      <c r="X90" s="1">
        <f t="shared" si="10"/>
        <v>1947.1623750000001</v>
      </c>
    </row>
    <row r="91" spans="23:24">
      <c r="W91" s="1">
        <v>4</v>
      </c>
      <c r="X91" s="1">
        <f t="shared" si="10"/>
        <v>1962</v>
      </c>
    </row>
    <row r="92" spans="23:24">
      <c r="W92" s="1">
        <v>4.05</v>
      </c>
      <c r="X92" s="1">
        <f t="shared" si="10"/>
        <v>1976.5923750000002</v>
      </c>
    </row>
    <row r="93" spans="23:24">
      <c r="W93" s="1">
        <v>4.0999999999999996</v>
      </c>
      <c r="X93" s="1">
        <f t="shared" si="10"/>
        <v>1990.9395</v>
      </c>
    </row>
    <row r="94" spans="23:24">
      <c r="W94" s="1">
        <v>4.1500000000000004</v>
      </c>
      <c r="X94" s="1">
        <f t="shared" si="10"/>
        <v>2005.0413750000002</v>
      </c>
    </row>
    <row r="95" spans="23:24">
      <c r="W95" s="1">
        <v>4.2</v>
      </c>
      <c r="X95" s="1">
        <f t="shared" si="10"/>
        <v>2018.8980000000001</v>
      </c>
    </row>
    <row r="96" spans="23:24">
      <c r="W96" s="1">
        <v>4.25</v>
      </c>
      <c r="X96" s="1">
        <f t="shared" si="10"/>
        <v>2032.5093750000003</v>
      </c>
    </row>
    <row r="97" spans="23:24">
      <c r="W97" s="1">
        <v>4.3</v>
      </c>
      <c r="X97" s="1">
        <f t="shared" si="10"/>
        <v>2045.8755000000001</v>
      </c>
    </row>
    <row r="98" spans="23:24">
      <c r="W98" s="1">
        <v>4.3499999999999996</v>
      </c>
      <c r="X98" s="1">
        <f t="shared" si="10"/>
        <v>2058.9963750000002</v>
      </c>
    </row>
    <row r="99" spans="23:24">
      <c r="W99" s="1">
        <v>4.4000000000000004</v>
      </c>
      <c r="X99" s="1">
        <f t="shared" si="10"/>
        <v>2071.8720000000003</v>
      </c>
    </row>
    <row r="100" spans="23:24">
      <c r="W100" s="1">
        <v>4.45</v>
      </c>
      <c r="X100" s="1">
        <f t="shared" si="10"/>
        <v>2084.502375</v>
      </c>
    </row>
    <row r="101" spans="23:24">
      <c r="W101" s="1">
        <v>4.5</v>
      </c>
      <c r="X101" s="1">
        <f t="shared" si="10"/>
        <v>2096.8874999999998</v>
      </c>
    </row>
    <row r="102" spans="23:24">
      <c r="W102" s="1">
        <v>4.55</v>
      </c>
      <c r="X102" s="1">
        <f t="shared" si="10"/>
        <v>2109.0273750000001</v>
      </c>
    </row>
    <row r="103" spans="23:24">
      <c r="W103" s="1">
        <v>4.5999999999999996</v>
      </c>
      <c r="X103" s="1">
        <f t="shared" si="10"/>
        <v>2120.9220000000005</v>
      </c>
    </row>
    <row r="104" spans="23:24">
      <c r="W104" s="1">
        <v>4.6500000000000004</v>
      </c>
      <c r="X104" s="1">
        <f t="shared" si="10"/>
        <v>2132.5713750000004</v>
      </c>
    </row>
    <row r="105" spans="23:24">
      <c r="W105" s="1">
        <v>4.7</v>
      </c>
      <c r="X105" s="1">
        <f t="shared" si="10"/>
        <v>2143.9755</v>
      </c>
    </row>
    <row r="106" spans="23:24">
      <c r="W106" s="1">
        <v>4.75</v>
      </c>
      <c r="X106" s="1">
        <f t="shared" si="10"/>
        <v>2155.1343750000005</v>
      </c>
    </row>
    <row r="107" spans="23:24">
      <c r="W107" s="1">
        <v>4.8</v>
      </c>
      <c r="X107" s="1">
        <f t="shared" si="10"/>
        <v>2166.0480000000007</v>
      </c>
    </row>
    <row r="108" spans="23:24">
      <c r="W108" s="1">
        <v>4.8499999999999996</v>
      </c>
      <c r="X108" s="1">
        <f t="shared" si="10"/>
        <v>2176.716375</v>
      </c>
    </row>
    <row r="109" spans="23:24">
      <c r="W109" s="1">
        <v>4.9000000000000004</v>
      </c>
      <c r="X109" s="1">
        <f t="shared" si="10"/>
        <v>2187.1395000000002</v>
      </c>
    </row>
    <row r="110" spans="23:24">
      <c r="W110" s="1">
        <v>4.95</v>
      </c>
      <c r="X110" s="1">
        <f t="shared" si="10"/>
        <v>2197.3173750000005</v>
      </c>
    </row>
    <row r="111" spans="23:24">
      <c r="W111" s="1">
        <v>5</v>
      </c>
      <c r="X111" s="1">
        <f t="shared" si="10"/>
        <v>2207.25</v>
      </c>
    </row>
    <row r="112" spans="23:24">
      <c r="W112" s="1">
        <v>5.05</v>
      </c>
      <c r="X112" s="1">
        <f t="shared" si="10"/>
        <v>2216.937375</v>
      </c>
    </row>
    <row r="113" spans="23:24">
      <c r="W113" s="1">
        <v>5.0999999999999996</v>
      </c>
      <c r="X113" s="1">
        <f t="shared" si="10"/>
        <v>2226.3795</v>
      </c>
    </row>
    <row r="114" spans="23:24">
      <c r="W114" s="1">
        <v>5.15</v>
      </c>
      <c r="X114" s="1">
        <f t="shared" si="10"/>
        <v>2235.5763750000006</v>
      </c>
    </row>
    <row r="115" spans="23:24">
      <c r="W115" s="1">
        <v>5.2</v>
      </c>
      <c r="X115" s="1">
        <f t="shared" si="10"/>
        <v>2244.5280000000002</v>
      </c>
    </row>
    <row r="116" spans="23:24">
      <c r="W116" s="1">
        <v>5.25</v>
      </c>
      <c r="X116" s="1">
        <f t="shared" si="10"/>
        <v>2253.234375</v>
      </c>
    </row>
    <row r="117" spans="23:24">
      <c r="W117" s="1">
        <v>5.3</v>
      </c>
      <c r="X117" s="1">
        <f t="shared" si="10"/>
        <v>2261.6955000000003</v>
      </c>
    </row>
    <row r="118" spans="23:24">
      <c r="W118" s="1">
        <v>5.35</v>
      </c>
      <c r="X118" s="1">
        <f t="shared" si="10"/>
        <v>2269.9113749999997</v>
      </c>
    </row>
    <row r="119" spans="23:24">
      <c r="W119" s="1">
        <v>5.4</v>
      </c>
      <c r="X119" s="1">
        <f t="shared" si="10"/>
        <v>2277.8820000000001</v>
      </c>
    </row>
    <row r="120" spans="23:24">
      <c r="W120" s="1">
        <v>5.45</v>
      </c>
      <c r="X120" s="1">
        <f t="shared" si="10"/>
        <v>2285.6073750000005</v>
      </c>
    </row>
    <row r="121" spans="23:24">
      <c r="W121" s="1">
        <v>5.5</v>
      </c>
      <c r="X121" s="1">
        <f t="shared" si="10"/>
        <v>2293.0875000000005</v>
      </c>
    </row>
    <row r="122" spans="23:24">
      <c r="W122" s="1">
        <v>5.55</v>
      </c>
      <c r="X122" s="1">
        <f t="shared" si="10"/>
        <v>2300.3223749999997</v>
      </c>
    </row>
    <row r="123" spans="23:24">
      <c r="W123" s="1">
        <v>5.6</v>
      </c>
      <c r="X123" s="1">
        <f t="shared" si="10"/>
        <v>2307.3119999999999</v>
      </c>
    </row>
    <row r="124" spans="23:24">
      <c r="W124" s="1">
        <v>5.65</v>
      </c>
      <c r="X124" s="1">
        <f t="shared" si="10"/>
        <v>2314.0563750000001</v>
      </c>
    </row>
    <row r="125" spans="23:24">
      <c r="W125" s="1">
        <v>5.7</v>
      </c>
      <c r="X125" s="1">
        <f t="shared" si="10"/>
        <v>2320.5555000000004</v>
      </c>
    </row>
    <row r="126" spans="23:24">
      <c r="W126" s="1">
        <v>5.75</v>
      </c>
      <c r="X126" s="1">
        <f t="shared" si="10"/>
        <v>2326.8093749999998</v>
      </c>
    </row>
    <row r="127" spans="23:24">
      <c r="W127" s="1">
        <v>5.8</v>
      </c>
      <c r="X127" s="1">
        <f t="shared" si="10"/>
        <v>2332.8180000000002</v>
      </c>
    </row>
    <row r="128" spans="23:24">
      <c r="W128" s="1">
        <v>5.85</v>
      </c>
      <c r="X128" s="1">
        <f t="shared" si="10"/>
        <v>2338.5813750000002</v>
      </c>
    </row>
    <row r="129" spans="23:24">
      <c r="W129" s="1">
        <v>5.9</v>
      </c>
      <c r="X129" s="1">
        <f t="shared" si="10"/>
        <v>2344.0995000000003</v>
      </c>
    </row>
    <row r="130" spans="23:24">
      <c r="W130" s="1">
        <v>5.95</v>
      </c>
      <c r="X130" s="1">
        <f t="shared" si="10"/>
        <v>2349.3723749999999</v>
      </c>
    </row>
    <row r="131" spans="23:24">
      <c r="W131" s="1">
        <v>6</v>
      </c>
      <c r="X131" s="1">
        <f t="shared" si="10"/>
        <v>2354.4000000000005</v>
      </c>
    </row>
    <row r="132" spans="23:24">
      <c r="W132" s="1">
        <v>6.05</v>
      </c>
      <c r="X132" s="1">
        <f t="shared" si="10"/>
        <v>2359.1823749999999</v>
      </c>
    </row>
    <row r="133" spans="23:24">
      <c r="W133" s="1">
        <v>6.1</v>
      </c>
      <c r="X133" s="1">
        <f t="shared" si="10"/>
        <v>2363.7195000000002</v>
      </c>
    </row>
    <row r="134" spans="23:24">
      <c r="W134" s="1">
        <v>6.15</v>
      </c>
      <c r="X134" s="1">
        <f t="shared" si="10"/>
        <v>2368.011375000001</v>
      </c>
    </row>
    <row r="135" spans="23:24">
      <c r="W135" s="1">
        <v>6.2</v>
      </c>
      <c r="X135" s="1">
        <f t="shared" si="10"/>
        <v>2372.058</v>
      </c>
    </row>
    <row r="136" spans="23:24">
      <c r="W136" s="1">
        <v>6.25</v>
      </c>
      <c r="X136" s="1">
        <f t="shared" si="10"/>
        <v>2375.859375</v>
      </c>
    </row>
    <row r="137" spans="23:24">
      <c r="W137" s="1">
        <v>6.3</v>
      </c>
      <c r="X137" s="1">
        <f t="shared" si="10"/>
        <v>2379.4155000000001</v>
      </c>
    </row>
    <row r="138" spans="23:24">
      <c r="W138" s="1">
        <v>6.35</v>
      </c>
      <c r="X138" s="1">
        <f t="shared" si="10"/>
        <v>2382.7263750000002</v>
      </c>
    </row>
    <row r="139" spans="23:24">
      <c r="W139" s="1">
        <v>6.4</v>
      </c>
      <c r="X139" s="1">
        <f t="shared" si="10"/>
        <v>2385.7919999999995</v>
      </c>
    </row>
    <row r="140" spans="23:24">
      <c r="W140" s="1">
        <v>6.45</v>
      </c>
      <c r="X140" s="1">
        <f t="shared" si="10"/>
        <v>2388.6123750000002</v>
      </c>
    </row>
    <row r="141" spans="23:24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>
      <c r="W142" s="1">
        <v>6.55</v>
      </c>
      <c r="X142" s="1">
        <f t="shared" si="11"/>
        <v>2393.5173750000004</v>
      </c>
    </row>
    <row r="143" spans="23:24">
      <c r="W143" s="1">
        <v>6.6</v>
      </c>
      <c r="X143" s="1">
        <f t="shared" si="11"/>
        <v>2395.6020000000003</v>
      </c>
    </row>
    <row r="144" spans="23:24">
      <c r="W144" s="1">
        <v>6.6669999999999998</v>
      </c>
      <c r="X144" s="1">
        <f t="shared" si="11"/>
        <v>2398.0108945500001</v>
      </c>
    </row>
    <row r="145" spans="23:24">
      <c r="W145" s="1">
        <v>6.7</v>
      </c>
      <c r="X145" s="1">
        <f t="shared" si="11"/>
        <v>2399.0355000000004</v>
      </c>
    </row>
    <row r="146" spans="23:24">
      <c r="W146" s="1">
        <v>6.75</v>
      </c>
      <c r="X146" s="1">
        <f t="shared" si="11"/>
        <v>2400.3843750000001</v>
      </c>
    </row>
    <row r="147" spans="23:24">
      <c r="W147" s="1">
        <v>6.8</v>
      </c>
      <c r="X147" s="1">
        <f t="shared" si="11"/>
        <v>2401.4880000000003</v>
      </c>
    </row>
    <row r="148" spans="23:24">
      <c r="W148" s="1">
        <v>6.85</v>
      </c>
      <c r="X148" s="1">
        <f t="shared" si="11"/>
        <v>2402.346375000001</v>
      </c>
    </row>
    <row r="149" spans="23:24">
      <c r="W149" s="1">
        <v>6.9</v>
      </c>
      <c r="X149" s="1">
        <f t="shared" si="11"/>
        <v>2402.9594999999999</v>
      </c>
    </row>
    <row r="150" spans="23:24">
      <c r="W150" s="1">
        <v>6.95</v>
      </c>
      <c r="X150" s="1">
        <f t="shared" si="11"/>
        <v>2403.3273750000003</v>
      </c>
    </row>
    <row r="151" spans="23:24">
      <c r="W151" s="1">
        <v>7</v>
      </c>
      <c r="X151" s="1">
        <f t="shared" si="11"/>
        <v>2403.4500000000003</v>
      </c>
    </row>
    <row r="152" spans="23:24">
      <c r="W152" s="1">
        <v>7.05</v>
      </c>
      <c r="X152" s="1">
        <f t="shared" si="11"/>
        <v>2403.3273750000008</v>
      </c>
    </row>
    <row r="153" spans="23:24">
      <c r="W153" s="1">
        <v>7.1</v>
      </c>
      <c r="X153" s="1">
        <f t="shared" si="11"/>
        <v>2402.9594999999999</v>
      </c>
    </row>
    <row r="154" spans="23:24">
      <c r="W154" s="1">
        <v>7.15</v>
      </c>
      <c r="X154" s="1">
        <f t="shared" si="11"/>
        <v>2402.3463750000005</v>
      </c>
    </row>
    <row r="155" spans="23:24">
      <c r="W155" s="1">
        <v>7.2</v>
      </c>
      <c r="X155" s="1">
        <f t="shared" si="11"/>
        <v>2401.4880000000003</v>
      </c>
    </row>
    <row r="156" spans="23:24">
      <c r="W156" s="1">
        <v>7.25</v>
      </c>
      <c r="X156" s="1">
        <f t="shared" si="11"/>
        <v>2400.3843750000005</v>
      </c>
    </row>
    <row r="157" spans="23:24">
      <c r="W157" s="1">
        <v>7.3</v>
      </c>
      <c r="X157" s="1">
        <f t="shared" si="11"/>
        <v>2399.0355</v>
      </c>
    </row>
    <row r="158" spans="23:24">
      <c r="W158" s="1">
        <v>7.35</v>
      </c>
      <c r="X158" s="1">
        <f t="shared" si="11"/>
        <v>2397.4413750000003</v>
      </c>
    </row>
    <row r="159" spans="23:24">
      <c r="W159" s="1">
        <v>7.4</v>
      </c>
      <c r="X159" s="1">
        <f t="shared" si="11"/>
        <v>2395.6020000000008</v>
      </c>
    </row>
    <row r="160" spans="23:24">
      <c r="W160" s="1">
        <v>7.45</v>
      </c>
      <c r="X160" s="1">
        <f t="shared" si="11"/>
        <v>2393.5173750000004</v>
      </c>
    </row>
    <row r="161" spans="23:30">
      <c r="W161" s="1">
        <v>7.5</v>
      </c>
      <c r="X161" s="1">
        <f t="shared" si="11"/>
        <v>2391.1875</v>
      </c>
    </row>
    <row r="162" spans="23:30">
      <c r="W162" s="1">
        <v>7.55</v>
      </c>
      <c r="X162" s="1">
        <f t="shared" si="11"/>
        <v>2388.6123750000002</v>
      </c>
    </row>
    <row r="163" spans="23:30">
      <c r="W163" s="1">
        <v>7.6</v>
      </c>
      <c r="X163" s="1">
        <f t="shared" si="11"/>
        <v>2385.7919999999999</v>
      </c>
    </row>
    <row r="164" spans="23:30">
      <c r="W164" s="1">
        <v>7.65</v>
      </c>
      <c r="X164" s="1">
        <f t="shared" si="11"/>
        <v>2382.7263750000002</v>
      </c>
    </row>
    <row r="165" spans="23:30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>
      <c r="W166" s="1">
        <v>7.75</v>
      </c>
      <c r="X166" s="1">
        <f t="shared" si="11"/>
        <v>2375.859375</v>
      </c>
    </row>
    <row r="167" spans="23:30">
      <c r="W167" s="1">
        <v>7.8</v>
      </c>
      <c r="X167" s="1">
        <f t="shared" si="11"/>
        <v>2372.058</v>
      </c>
    </row>
    <row r="168" spans="23:30">
      <c r="W168" s="1">
        <v>7.85</v>
      </c>
      <c r="X168" s="1">
        <f t="shared" si="11"/>
        <v>2368.0113750000005</v>
      </c>
    </row>
    <row r="169" spans="23:30">
      <c r="W169" s="1">
        <v>7.9</v>
      </c>
      <c r="X169" s="1">
        <f t="shared" si="11"/>
        <v>2363.7195000000002</v>
      </c>
    </row>
    <row r="170" spans="23:30">
      <c r="W170" s="1">
        <v>7.95</v>
      </c>
      <c r="X170" s="1">
        <f t="shared" si="11"/>
        <v>2359.1823750000003</v>
      </c>
    </row>
    <row r="171" spans="23:30">
      <c r="W171" s="1">
        <v>7.9999999900000001</v>
      </c>
      <c r="X171" s="1">
        <f t="shared" si="11"/>
        <v>2354.4000009810006</v>
      </c>
    </row>
    <row r="172" spans="23:30">
      <c r="W172" s="1">
        <v>8</v>
      </c>
      <c r="X172" s="1">
        <f t="shared" si="11"/>
        <v>2354.4</v>
      </c>
    </row>
    <row r="173" spans="23:30">
      <c r="W173" s="1">
        <v>8.0500000000000007</v>
      </c>
      <c r="X173" s="1">
        <f t="shared" si="11"/>
        <v>2300.3223749999993</v>
      </c>
    </row>
    <row r="174" spans="23:30">
      <c r="W174" s="1">
        <v>8.1</v>
      </c>
      <c r="X174" s="1">
        <f t="shared" si="11"/>
        <v>2245.9995000000008</v>
      </c>
    </row>
    <row r="175" spans="23:30">
      <c r="W175" s="1">
        <v>8.15</v>
      </c>
      <c r="X175" s="1">
        <f t="shared" si="11"/>
        <v>2191.4313749999997</v>
      </c>
    </row>
    <row r="176" spans="23:30">
      <c r="W176" s="1">
        <v>8.1999999999999993</v>
      </c>
      <c r="X176" s="1">
        <f t="shared" si="11"/>
        <v>2136.6180000000004</v>
      </c>
    </row>
    <row r="177" spans="23:24">
      <c r="W177" s="1">
        <v>8.25</v>
      </c>
      <c r="X177" s="1">
        <f t="shared" si="11"/>
        <v>2081.5593750000003</v>
      </c>
    </row>
    <row r="178" spans="23:24">
      <c r="W178" s="1">
        <v>8.3000000000000007</v>
      </c>
      <c r="X178" s="1">
        <f t="shared" si="11"/>
        <v>2026.2554999999993</v>
      </c>
    </row>
    <row r="179" spans="23:24">
      <c r="W179" s="1">
        <v>8.35</v>
      </c>
      <c r="X179" s="1">
        <f t="shared" si="11"/>
        <v>1970.7063750000004</v>
      </c>
    </row>
    <row r="180" spans="23:24">
      <c r="W180" s="1">
        <v>8.4</v>
      </c>
      <c r="X180" s="1">
        <f t="shared" si="11"/>
        <v>1914.912</v>
      </c>
    </row>
    <row r="181" spans="23:24">
      <c r="W181" s="1">
        <v>8.4499999999999993</v>
      </c>
      <c r="X181" s="1">
        <f t="shared" si="11"/>
        <v>1858.8723750000008</v>
      </c>
    </row>
    <row r="182" spans="23:24">
      <c r="W182" s="1">
        <v>8.5</v>
      </c>
      <c r="X182" s="1">
        <f t="shared" si="11"/>
        <v>1802.5875000000005</v>
      </c>
    </row>
    <row r="183" spans="23:24">
      <c r="W183" s="1">
        <v>8.5500000000000007</v>
      </c>
      <c r="X183" s="1">
        <f t="shared" si="11"/>
        <v>1746.0573749999994</v>
      </c>
    </row>
    <row r="184" spans="23:24">
      <c r="W184" s="1">
        <v>8.6</v>
      </c>
      <c r="X184" s="1">
        <f t="shared" si="11"/>
        <v>1689.2820000000004</v>
      </c>
    </row>
    <row r="185" spans="23:24">
      <c r="W185" s="1">
        <v>8.65</v>
      </c>
      <c r="X185" s="1">
        <f t="shared" si="11"/>
        <v>1632.2613750000003</v>
      </c>
    </row>
    <row r="186" spans="23:24">
      <c r="W186" s="1">
        <v>8.6999999999999993</v>
      </c>
      <c r="X186" s="1">
        <f t="shared" si="11"/>
        <v>1574.9955000000009</v>
      </c>
    </row>
    <row r="187" spans="23:24">
      <c r="W187" s="1">
        <v>8.75</v>
      </c>
      <c r="X187" s="1">
        <f t="shared" si="11"/>
        <v>1517.484375</v>
      </c>
    </row>
    <row r="188" spans="23:24">
      <c r="W188" s="1">
        <v>8.8000000000000007</v>
      </c>
      <c r="X188" s="1">
        <f t="shared" si="11"/>
        <v>1459.7279999999996</v>
      </c>
    </row>
    <row r="189" spans="23:24">
      <c r="W189" s="1">
        <v>8.85</v>
      </c>
      <c r="X189" s="1">
        <f t="shared" si="11"/>
        <v>1401.7263750000004</v>
      </c>
    </row>
    <row r="190" spans="23:24">
      <c r="W190" s="1">
        <v>8.9</v>
      </c>
      <c r="X190" s="1">
        <f t="shared" si="11"/>
        <v>1343.4794999999997</v>
      </c>
    </row>
    <row r="191" spans="23:24">
      <c r="W191" s="1">
        <v>8.9499999999999993</v>
      </c>
      <c r="X191" s="1">
        <f t="shared" si="11"/>
        <v>1284.9873750000011</v>
      </c>
    </row>
    <row r="192" spans="23:24">
      <c r="W192" s="1">
        <v>9</v>
      </c>
      <c r="X192" s="1">
        <f t="shared" si="11"/>
        <v>1226.25</v>
      </c>
    </row>
    <row r="193" spans="23:24">
      <c r="W193" s="1">
        <v>9.0500000000000007</v>
      </c>
      <c r="X193" s="1">
        <f t="shared" si="11"/>
        <v>1167.2673749999994</v>
      </c>
    </row>
    <row r="194" spans="23:24">
      <c r="W194" s="1">
        <v>9.1</v>
      </c>
      <c r="X194" s="1">
        <f t="shared" si="11"/>
        <v>1108.039500000001</v>
      </c>
    </row>
    <row r="195" spans="23:24">
      <c r="W195" s="1">
        <v>9.15</v>
      </c>
      <c r="X195" s="1">
        <f t="shared" si="11"/>
        <v>1048.5663749999987</v>
      </c>
    </row>
    <row r="196" spans="23:24">
      <c r="W196" s="1">
        <v>9.1999999999999993</v>
      </c>
      <c r="X196" s="1">
        <f t="shared" si="11"/>
        <v>988.84800000000132</v>
      </c>
    </row>
    <row r="197" spans="23:24">
      <c r="W197" s="1">
        <v>9.25</v>
      </c>
      <c r="X197" s="1">
        <f t="shared" si="11"/>
        <v>928.88437500000055</v>
      </c>
    </row>
    <row r="198" spans="23:24">
      <c r="W198" s="1">
        <v>9.3000000000000007</v>
      </c>
      <c r="X198" s="1">
        <f t="shared" si="11"/>
        <v>868.67549999999983</v>
      </c>
    </row>
    <row r="199" spans="23:24">
      <c r="W199" s="1">
        <v>9.35</v>
      </c>
      <c r="X199" s="1">
        <f t="shared" si="11"/>
        <v>808.22137500000076</v>
      </c>
    </row>
    <row r="200" spans="23:24">
      <c r="W200" s="1">
        <v>9.4</v>
      </c>
      <c r="X200" s="1">
        <f t="shared" si="11"/>
        <v>747.52199999999925</v>
      </c>
    </row>
    <row r="201" spans="23:24">
      <c r="W201" s="1">
        <v>9.4499999999999993</v>
      </c>
      <c r="X201" s="1">
        <f t="shared" si="11"/>
        <v>686.5773750000003</v>
      </c>
    </row>
    <row r="202" spans="23:24">
      <c r="W202" s="1">
        <v>9.5</v>
      </c>
      <c r="X202" s="1">
        <f t="shared" si="11"/>
        <v>625.38750000000073</v>
      </c>
    </row>
    <row r="203" spans="23:24">
      <c r="W203" s="1">
        <v>9.5500000000000007</v>
      </c>
      <c r="X203" s="1">
        <f t="shared" si="11"/>
        <v>563.95237499999939</v>
      </c>
    </row>
    <row r="204" spans="23:24">
      <c r="W204" s="1">
        <v>9.6</v>
      </c>
      <c r="X204" s="1">
        <f t="shared" si="11"/>
        <v>502.27200000000153</v>
      </c>
    </row>
    <row r="205" spans="23:24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>
      <c r="W206" s="1">
        <v>9.6999999999999993</v>
      </c>
      <c r="X206" s="1">
        <f t="shared" si="12"/>
        <v>378.17550000000074</v>
      </c>
    </row>
    <row r="207" spans="23:24">
      <c r="W207" s="1">
        <v>9.75</v>
      </c>
      <c r="X207" s="1">
        <f t="shared" si="12"/>
        <v>315.75937500000055</v>
      </c>
    </row>
    <row r="208" spans="23:24">
      <c r="W208" s="1">
        <v>9.8000000000000007</v>
      </c>
      <c r="X208" s="1">
        <f t="shared" si="12"/>
        <v>253.09799999999859</v>
      </c>
    </row>
    <row r="209" spans="23:24">
      <c r="W209" s="1">
        <v>9.85</v>
      </c>
      <c r="X209" s="1">
        <f t="shared" si="12"/>
        <v>190.19137500000011</v>
      </c>
    </row>
    <row r="210" spans="23:24">
      <c r="W210" s="1">
        <v>9.9</v>
      </c>
      <c r="X210" s="1">
        <f t="shared" si="12"/>
        <v>127.03950000000009</v>
      </c>
    </row>
    <row r="211" spans="23:24">
      <c r="W211" s="1">
        <v>9.9499999999999993</v>
      </c>
      <c r="X211" s="1">
        <f t="shared" si="12"/>
        <v>63.642375000000811</v>
      </c>
    </row>
    <row r="212" spans="23:24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  <mergeCell ref="A1:A2"/>
    <mergeCell ref="B1:B2"/>
    <mergeCell ref="C1:C2"/>
    <mergeCell ref="D1:D2"/>
    <mergeCell ref="G1:G2"/>
    <mergeCell ref="E1:E2"/>
    <mergeCell ref="F1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7"/>
  <sheetViews>
    <sheetView topLeftCell="B1" workbookViewId="0">
      <selection activeCell="B25" sqref="B25"/>
    </sheetView>
  </sheetViews>
  <sheetFormatPr baseColWidth="10" defaultColWidth="8.83203125" defaultRowHeight="14" x14ac:dyDescent="0"/>
  <cols>
    <col min="1" max="1" width="29.1640625" bestFit="1" customWidth="1"/>
    <col min="2" max="2" width="13.6640625" bestFit="1" customWidth="1"/>
    <col min="3" max="3" width="11.1640625" bestFit="1" customWidth="1"/>
    <col min="4" max="4" width="10.1640625" bestFit="1" customWidth="1"/>
    <col min="5" max="5" width="12.83203125" bestFit="1" customWidth="1"/>
    <col min="6" max="6" width="10.1640625" bestFit="1" customWidth="1"/>
    <col min="7" max="7" width="10.5" bestFit="1" customWidth="1"/>
    <col min="8" max="8" width="10.1640625" bestFit="1" customWidth="1"/>
    <col min="9" max="10" width="15.1640625" bestFit="1" customWidth="1"/>
    <col min="11" max="11" width="21.33203125" bestFit="1" customWidth="1"/>
    <col min="12" max="12" width="18.33203125" bestFit="1" customWidth="1"/>
    <col min="13" max="13" width="14.33203125" bestFit="1" customWidth="1"/>
    <col min="14" max="14" width="13.83203125" bestFit="1" customWidth="1"/>
    <col min="15" max="15" width="18.1640625" bestFit="1" customWidth="1"/>
    <col min="16" max="16" width="20.1640625" bestFit="1" customWidth="1"/>
    <col min="17" max="17" width="18.1640625" bestFit="1" customWidth="1"/>
    <col min="18" max="18" width="19.1640625" bestFit="1" customWidth="1"/>
  </cols>
  <sheetData>
    <row r="1" spans="1:10">
      <c r="A1" t="s">
        <v>86</v>
      </c>
      <c r="B1" s="19">
        <v>345</v>
      </c>
      <c r="C1" s="11">
        <f>yield_strength</f>
        <v>345</v>
      </c>
    </row>
    <row r="2" spans="1:10">
      <c r="A2" t="s">
        <v>68</v>
      </c>
      <c r="B2" s="19">
        <v>8541</v>
      </c>
      <c r="C2" s="11">
        <f>ix</f>
        <v>8541</v>
      </c>
    </row>
    <row r="3" spans="1:10" ht="15.5" customHeight="1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10">
      <c r="A4" t="s">
        <v>63</v>
      </c>
      <c r="B4" s="11">
        <f>width_of_section</f>
        <v>177</v>
      </c>
      <c r="C4" s="11">
        <f>b</f>
        <v>177</v>
      </c>
    </row>
    <row r="5" spans="1:10">
      <c r="A5" t="s">
        <v>77</v>
      </c>
      <c r="B5" s="19">
        <v>252</v>
      </c>
      <c r="C5" s="11">
        <f>depth_of_section</f>
        <v>252</v>
      </c>
    </row>
    <row r="6" spans="1:10">
      <c r="A6" t="s">
        <v>78</v>
      </c>
      <c r="B6" s="19">
        <v>177</v>
      </c>
      <c r="C6" s="11">
        <f>width_of_section</f>
        <v>177</v>
      </c>
      <c r="E6">
        <f>h/2</f>
        <v>126</v>
      </c>
    </row>
    <row r="7" spans="1:10">
      <c r="A7" t="s">
        <v>79</v>
      </c>
      <c r="B7" s="19">
        <v>15</v>
      </c>
      <c r="C7" s="11">
        <f>thickness_flange</f>
        <v>15</v>
      </c>
    </row>
    <row r="8" spans="1:10">
      <c r="A8" t="s">
        <v>80</v>
      </c>
      <c r="B8" s="19">
        <v>9</v>
      </c>
      <c r="C8" s="11">
        <f>thickness_web</f>
        <v>9</v>
      </c>
    </row>
    <row r="9" spans="1:10">
      <c r="A9" t="s">
        <v>61</v>
      </c>
      <c r="B9" s="19">
        <v>75.3</v>
      </c>
      <c r="C9" s="11">
        <f>cross_section_area</f>
        <v>75.3</v>
      </c>
    </row>
    <row r="10" spans="1:10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10">
      <c r="A11" s="12" t="s">
        <v>59</v>
      </c>
      <c r="B11" s="11">
        <v>0</v>
      </c>
      <c r="C11" s="11">
        <f>ax</f>
        <v>0</v>
      </c>
    </row>
    <row r="12" spans="1:10">
      <c r="A12" s="12" t="s">
        <v>46</v>
      </c>
      <c r="B12" s="11">
        <f>ay+by-force_resultant-force</f>
        <v>0</v>
      </c>
      <c r="C12" s="11">
        <f>by_0+ay_0-force_resultant_0-force_0</f>
        <v>0</v>
      </c>
    </row>
    <row r="13" spans="1:10">
      <c r="A13" s="12" t="s">
        <v>47</v>
      </c>
      <c r="B13" s="11">
        <f>(mass_per_length*length*gravity)</f>
        <v>14494.275000000001</v>
      </c>
      <c r="C13" s="11">
        <f>(mass_per_length_0*length_0*gravity_0)</f>
        <v>0</v>
      </c>
    </row>
    <row r="14" spans="1:10">
      <c r="A14" s="12" t="s">
        <v>48</v>
      </c>
      <c r="B14" s="18">
        <f>(0.5*force_resultant)+(mass*gravity*force_position/length)</f>
        <v>9601.5375000000004</v>
      </c>
      <c r="C14" s="17">
        <f>(0.5*force_resultant_0)+(mass_0*gravity_0*force_position_0/length_0)</f>
        <v>2354.4</v>
      </c>
    </row>
    <row r="15" spans="1:10">
      <c r="A15" s="12" t="s">
        <v>49</v>
      </c>
      <c r="B15" s="18">
        <f>(mass_per_length*length*gravity)+force-by</f>
        <v>8816.7375000000011</v>
      </c>
      <c r="C15" s="17">
        <f>(mass_per_length_0*length_0*gravity_0)+force_0-by_0</f>
        <v>1569.6</v>
      </c>
    </row>
    <row r="16" spans="1:10">
      <c r="A16" s="12" t="s">
        <v>50</v>
      </c>
      <c r="B16" s="19">
        <v>59.1</v>
      </c>
      <c r="C16" s="11">
        <v>0</v>
      </c>
    </row>
    <row r="17" spans="1:18">
      <c r="A17" s="12" t="s">
        <v>51</v>
      </c>
      <c r="B17" s="13">
        <v>9.81</v>
      </c>
      <c r="C17" s="11">
        <f>gravity</f>
        <v>9.81</v>
      </c>
    </row>
    <row r="18" spans="1:18">
      <c r="A18" s="12" t="s">
        <v>52</v>
      </c>
      <c r="B18" s="14">
        <v>400</v>
      </c>
      <c r="C18" s="11">
        <f>mass</f>
        <v>400</v>
      </c>
    </row>
    <row r="19" spans="1:18">
      <c r="A19" s="12" t="s">
        <v>53</v>
      </c>
      <c r="B19" s="13">
        <v>15</v>
      </c>
      <c r="C19" s="11">
        <f>force_position</f>
        <v>15</v>
      </c>
    </row>
    <row r="20" spans="1:18">
      <c r="A20" s="12" t="s">
        <v>54</v>
      </c>
      <c r="B20" s="11">
        <f>mass*gravity</f>
        <v>3924</v>
      </c>
      <c r="C20" s="11">
        <f>force</f>
        <v>3924</v>
      </c>
    </row>
    <row r="21" spans="1:18">
      <c r="A21" s="12" t="s">
        <v>55</v>
      </c>
      <c r="B21" s="13">
        <v>25</v>
      </c>
      <c r="C21" s="11">
        <f>length</f>
        <v>25</v>
      </c>
    </row>
    <row r="22" spans="1:18">
      <c r="A22" s="12" t="s">
        <v>56</v>
      </c>
      <c r="B22" s="13">
        <v>200</v>
      </c>
      <c r="C22" s="11">
        <f>length_division</f>
        <v>200</v>
      </c>
    </row>
    <row r="23" spans="1:18">
      <c r="A23" s="12" t="s">
        <v>88</v>
      </c>
      <c r="B23" s="17">
        <f>MAX(O34:O237)</f>
        <v>98880458.377239227</v>
      </c>
      <c r="C23" s="11"/>
    </row>
    <row r="24" spans="1:18">
      <c r="A24" s="12" t="s">
        <v>87</v>
      </c>
      <c r="B24" s="17">
        <f>MAX(P34:P237)</f>
        <v>34732982.086406745</v>
      </c>
      <c r="C24" s="11"/>
    </row>
    <row r="25" spans="1:18">
      <c r="A25" s="12" t="s">
        <v>89</v>
      </c>
      <c r="B25" s="11">
        <f>yield_strength*1000000/B23</f>
        <v>3.4890614956879462</v>
      </c>
      <c r="C25" s="11"/>
    </row>
    <row r="26" spans="1:18">
      <c r="A26" s="12" t="s">
        <v>90</v>
      </c>
      <c r="B26" s="11">
        <f>yield_strength*1000000/B24</f>
        <v>9.9329219455366236</v>
      </c>
    </row>
    <row r="27" spans="1:18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</row>
    <row r="28" spans="1:18">
      <c r="A28" s="15"/>
      <c r="B28" s="16">
        <v>0</v>
      </c>
      <c r="C28" s="1">
        <f t="shared" ref="C28:C33" si="0">ax</f>
        <v>0</v>
      </c>
      <c r="D28" s="1">
        <f t="shared" ref="D28:D33" si="1">ax_0</f>
        <v>0</v>
      </c>
      <c r="E28" s="1">
        <f t="shared" ref="E28:E33" si="2">IF(B28&lt;force_position,ay-(mass_per_length*B28*gravity),ay-(mass_per_length*B28*gravity)-force)</f>
        <v>8816.7375000000011</v>
      </c>
      <c r="F28" s="1">
        <f t="shared" ref="F28:F33" si="3">IF(B28&lt;force_position_0,ay_0-(mass_per_length_0*B28*gravity_0),ay_0-(mass_per_length_0*B28*gravity_0)-force_0)</f>
        <v>1569.6</v>
      </c>
      <c r="G28" s="1">
        <f t="shared" ref="G28:G33" si="4">IF(B28&lt;force_position,(ay*B28)-(0.5*mass_per_length*gravity*B28*B28),(ay*B28)-(0.5*mass_per_length*gravity*B28*B28)-force*(B28-force_position))</f>
        <v>0</v>
      </c>
      <c r="H28" s="1">
        <f t="shared" ref="H28:H33" si="5">IF(B28&lt;force_position_0,(ay_0*B28)-(0.5*mass_per_length_0*gravity_0*B28*B28),(ay_0*B28)-(0.5*mass_per_length_0*gravity_0*B28*B28)-force_0*(B28-force_position_0))</f>
        <v>0</v>
      </c>
      <c r="I28" s="1">
        <f t="shared" ref="I28:I33" si="6">ax/cross_section_area</f>
        <v>0</v>
      </c>
      <c r="J28" s="1">
        <f t="shared" ref="J28:J33" si="7">ax_0/cross_section_area_0</f>
        <v>0</v>
      </c>
      <c r="K28" s="1">
        <f t="shared" ref="K28:K33" si="8">((G28*(0.5*h))/(ix))*(100000000/1000)</f>
        <v>0</v>
      </c>
      <c r="L28" s="1">
        <f t="shared" ref="L28:L33" si="9">(H28*(0.5*h_0/1000))/(ix_0/100000000)</f>
        <v>0</v>
      </c>
      <c r="M28" s="1">
        <f t="shared" ref="M28:M33" si="10">((E28*q)/(ix*thickness_web))*((100000000*1000)/1000000000)</f>
        <v>4244545.2818756588</v>
      </c>
      <c r="N28" s="1">
        <f t="shared" ref="N28:N33" si="11">((F28*q)/(ix*thickness_web))*((100000000*1000)/1000000000)</f>
        <v>755635.32139093778</v>
      </c>
      <c r="O28" s="1">
        <f t="shared" ref="O28:O33" si="12">(I28+K28)/2+SQRT( ((I28+K28)/2)^2 + 0 )</f>
        <v>0</v>
      </c>
      <c r="P28" s="1">
        <f t="shared" ref="P28:P33" si="13">(J28+L28)/2+SQRT( ((J28+L28)/2)^2 + 0 )</f>
        <v>0</v>
      </c>
      <c r="Q28">
        <f t="shared" ref="Q28:Q33" si="14">(0)/2+SQRT( ((0)/2)^2 + (M28)^2 )</f>
        <v>4244545.2818756588</v>
      </c>
      <c r="R28">
        <f t="shared" ref="R28:R33" si="15">(0)/2+SQRT( ((0)/2)^2 + (N28)^2 )</f>
        <v>755635.32139093778</v>
      </c>
    </row>
    <row r="29" spans="1:18">
      <c r="A29" s="15"/>
      <c r="B29" s="16">
        <v>5</v>
      </c>
      <c r="C29" s="1">
        <f t="shared" si="0"/>
        <v>0</v>
      </c>
      <c r="D29" s="1">
        <f t="shared" si="1"/>
        <v>0</v>
      </c>
      <c r="E29" s="1">
        <f t="shared" si="2"/>
        <v>5917.8825000000015</v>
      </c>
      <c r="F29" s="1">
        <f t="shared" si="3"/>
        <v>1569.6</v>
      </c>
      <c r="G29" s="1">
        <f t="shared" si="4"/>
        <v>36836.550000000003</v>
      </c>
      <c r="H29" s="1">
        <f t="shared" si="5"/>
        <v>7848</v>
      </c>
      <c r="I29" s="1">
        <f t="shared" si="6"/>
        <v>0</v>
      </c>
      <c r="J29" s="1">
        <f t="shared" si="7"/>
        <v>0</v>
      </c>
      <c r="K29" s="1">
        <f t="shared" si="8"/>
        <v>54342644.889357224</v>
      </c>
      <c r="L29" s="1">
        <f t="shared" si="9"/>
        <v>11577660.695468914</v>
      </c>
      <c r="M29" s="1">
        <f t="shared" si="10"/>
        <v>2848981.2976817708</v>
      </c>
      <c r="N29" s="1">
        <f t="shared" si="11"/>
        <v>755635.32139093778</v>
      </c>
      <c r="O29" s="1">
        <f t="shared" si="12"/>
        <v>54342644.889357224</v>
      </c>
      <c r="P29" s="1">
        <f t="shared" si="13"/>
        <v>11577660.695468914</v>
      </c>
      <c r="Q29">
        <f t="shared" si="14"/>
        <v>2848981.2976817708</v>
      </c>
      <c r="R29">
        <f t="shared" si="15"/>
        <v>755635.32139093778</v>
      </c>
    </row>
    <row r="30" spans="1:18">
      <c r="A30" s="15"/>
      <c r="B30" s="16">
        <v>10</v>
      </c>
      <c r="C30" s="1">
        <f t="shared" si="0"/>
        <v>0</v>
      </c>
      <c r="D30" s="1">
        <f t="shared" si="1"/>
        <v>0</v>
      </c>
      <c r="E30" s="1">
        <f t="shared" si="2"/>
        <v>3019.0275000000011</v>
      </c>
      <c r="F30" s="1">
        <f t="shared" si="3"/>
        <v>1569.6</v>
      </c>
      <c r="G30" s="1">
        <f t="shared" si="4"/>
        <v>59178.825000000012</v>
      </c>
      <c r="H30" s="1">
        <f t="shared" si="5"/>
        <v>15696</v>
      </c>
      <c r="I30" s="1">
        <f t="shared" si="6"/>
        <v>0</v>
      </c>
      <c r="J30" s="1">
        <f t="shared" si="7"/>
        <v>0</v>
      </c>
      <c r="K30" s="1">
        <f t="shared" si="8"/>
        <v>87302797.681770295</v>
      </c>
      <c r="L30" s="1">
        <f t="shared" si="9"/>
        <v>23155321.390937828</v>
      </c>
      <c r="M30" s="1">
        <f t="shared" si="10"/>
        <v>1453417.3134878825</v>
      </c>
      <c r="N30" s="1">
        <f t="shared" si="11"/>
        <v>755635.32139093778</v>
      </c>
      <c r="O30" s="1">
        <f t="shared" si="12"/>
        <v>87302797.681770295</v>
      </c>
      <c r="P30" s="1">
        <f t="shared" si="13"/>
        <v>23155321.390937828</v>
      </c>
      <c r="Q30">
        <f t="shared" si="14"/>
        <v>1453417.3134878825</v>
      </c>
      <c r="R30">
        <f t="shared" si="15"/>
        <v>755635.32139093778</v>
      </c>
    </row>
    <row r="31" spans="1:18">
      <c r="A31" s="15"/>
      <c r="B31" s="16">
        <v>15</v>
      </c>
      <c r="C31" s="1">
        <f t="shared" si="0"/>
        <v>0</v>
      </c>
      <c r="D31" s="1">
        <f t="shared" si="1"/>
        <v>0</v>
      </c>
      <c r="E31" s="1">
        <f t="shared" si="2"/>
        <v>-3803.8274999999994</v>
      </c>
      <c r="F31" s="1">
        <f t="shared" si="3"/>
        <v>-2354.4</v>
      </c>
      <c r="G31" s="1">
        <f t="shared" si="4"/>
        <v>67026.825000000026</v>
      </c>
      <c r="H31" s="1">
        <f t="shared" si="5"/>
        <v>23544</v>
      </c>
      <c r="I31" s="1">
        <f t="shared" si="6"/>
        <v>0</v>
      </c>
      <c r="J31" s="1">
        <f t="shared" si="7"/>
        <v>0</v>
      </c>
      <c r="K31" s="1">
        <f t="shared" si="8"/>
        <v>98880458.377239227</v>
      </c>
      <c r="L31" s="1">
        <f t="shared" si="9"/>
        <v>34732982.086406745</v>
      </c>
      <c r="M31" s="1">
        <f t="shared" si="10"/>
        <v>-1831234.9741833506</v>
      </c>
      <c r="N31" s="1">
        <f t="shared" si="11"/>
        <v>-1133452.9820864068</v>
      </c>
      <c r="O31" s="1">
        <f t="shared" si="12"/>
        <v>98880458.377239227</v>
      </c>
      <c r="P31" s="1">
        <f t="shared" si="13"/>
        <v>34732982.086406745</v>
      </c>
      <c r="Q31">
        <f t="shared" si="14"/>
        <v>1831234.9741833506</v>
      </c>
      <c r="R31">
        <f t="shared" si="15"/>
        <v>1133452.9820864068</v>
      </c>
    </row>
    <row r="32" spans="1:18">
      <c r="A32" s="15"/>
      <c r="B32" s="16">
        <v>20</v>
      </c>
      <c r="C32" s="1">
        <f t="shared" si="0"/>
        <v>0</v>
      </c>
      <c r="D32" s="1">
        <f t="shared" si="1"/>
        <v>0</v>
      </c>
      <c r="E32" s="1">
        <f t="shared" si="2"/>
        <v>-6702.682499999999</v>
      </c>
      <c r="F32" s="1">
        <f t="shared" si="3"/>
        <v>-2354.4</v>
      </c>
      <c r="G32" s="1">
        <f t="shared" si="4"/>
        <v>40760.550000000017</v>
      </c>
      <c r="H32" s="1">
        <f t="shared" si="5"/>
        <v>11772</v>
      </c>
      <c r="I32" s="1">
        <f t="shared" si="6"/>
        <v>0</v>
      </c>
      <c r="J32" s="1">
        <f t="shared" si="7"/>
        <v>0</v>
      </c>
      <c r="K32" s="1">
        <f t="shared" si="8"/>
        <v>60131475.237091705</v>
      </c>
      <c r="L32" s="1">
        <f t="shared" si="9"/>
        <v>17366491.043203373</v>
      </c>
      <c r="M32" s="1">
        <f t="shared" si="10"/>
        <v>-3226798.9583772384</v>
      </c>
      <c r="N32" s="1">
        <f t="shared" si="11"/>
        <v>-1133452.9820864068</v>
      </c>
      <c r="O32" s="1">
        <f t="shared" si="12"/>
        <v>60131475.237091705</v>
      </c>
      <c r="P32" s="1">
        <f t="shared" si="13"/>
        <v>17366491.043203373</v>
      </c>
      <c r="Q32">
        <f t="shared" si="14"/>
        <v>3226798.9583772384</v>
      </c>
      <c r="R32">
        <f t="shared" si="15"/>
        <v>1133452.9820864068</v>
      </c>
    </row>
    <row r="33" spans="1:18">
      <c r="A33" s="15"/>
      <c r="B33" s="16">
        <v>25</v>
      </c>
      <c r="C33" s="1">
        <f t="shared" si="0"/>
        <v>0</v>
      </c>
      <c r="D33" s="1">
        <f t="shared" si="1"/>
        <v>0</v>
      </c>
      <c r="E33" s="1">
        <f t="shared" si="2"/>
        <v>-9601.5375000000004</v>
      </c>
      <c r="F33" s="1">
        <f t="shared" si="3"/>
        <v>-2354.4</v>
      </c>
      <c r="G33" s="1">
        <f t="shared" si="4"/>
        <v>0</v>
      </c>
      <c r="H33" s="1">
        <f t="shared" si="5"/>
        <v>0</v>
      </c>
      <c r="I33" s="1">
        <f t="shared" si="6"/>
        <v>0</v>
      </c>
      <c r="J33" s="1">
        <f t="shared" si="7"/>
        <v>0</v>
      </c>
      <c r="K33" s="1">
        <f t="shared" si="8"/>
        <v>0</v>
      </c>
      <c r="L33" s="1">
        <f t="shared" si="9"/>
        <v>0</v>
      </c>
      <c r="M33" s="1">
        <f t="shared" si="10"/>
        <v>-4622362.9425711278</v>
      </c>
      <c r="N33" s="1">
        <f t="shared" si="11"/>
        <v>-1133452.9820864068</v>
      </c>
      <c r="O33" s="1">
        <f t="shared" si="12"/>
        <v>0</v>
      </c>
      <c r="P33" s="1">
        <f t="shared" si="13"/>
        <v>0</v>
      </c>
      <c r="Q33">
        <f t="shared" si="14"/>
        <v>4622362.9425711278</v>
      </c>
      <c r="R33">
        <f t="shared" si="15"/>
        <v>1133452.9820864068</v>
      </c>
    </row>
    <row r="34" spans="1:18">
      <c r="A34" s="1">
        <v>0</v>
      </c>
      <c r="B34" s="17">
        <f t="shared" ref="B34:B65" si="16">length/length_division*A34</f>
        <v>0</v>
      </c>
      <c r="C34" s="1">
        <f t="shared" ref="C34:C65" si="17">ax</f>
        <v>0</v>
      </c>
      <c r="D34" s="1">
        <f t="shared" ref="D34:D65" si="18">ax_0</f>
        <v>0</v>
      </c>
      <c r="E34" s="1">
        <f t="shared" ref="E34:E65" si="19">IF(B34&lt;force_position,ay-(mass_per_length*B34*gravity),ay-(mass_per_length*B34*gravity)-force)</f>
        <v>8816.7375000000011</v>
      </c>
      <c r="F34" s="1">
        <f t="shared" ref="F34:F65" si="20">IF(B34&lt;force_position_0,ay_0-(mass_per_length_0*B34*gravity_0),ay_0-(mass_per_length_0*B34*gravity_0)-force_0)</f>
        <v>1569.6</v>
      </c>
      <c r="G34" s="1">
        <f t="shared" ref="G34:G65" si="21">IF(B34&lt;force_position,(ay*B34)-(0.5*mass_per_length*gravity*B34*B34),(ay*B34)-(0.5*mass_per_length*gravity*B34*B34)-force*(B34-force_position))</f>
        <v>0</v>
      </c>
      <c r="H34" s="1">
        <f t="shared" ref="H34:H65" si="22">IF(B34&lt;force_position_0,(ay_0*B34)-(0.5*mass_per_length_0*gravity_0*B34*B34),(ay_0*B34)-(0.5*mass_per_length_0*gravity_0*B34*B34)-force_0*(B34-force_position_0))</f>
        <v>0</v>
      </c>
      <c r="I34" s="1">
        <f t="shared" ref="I34:I65" si="23">ax/cross_section_area</f>
        <v>0</v>
      </c>
      <c r="J34" s="1">
        <f t="shared" ref="J34:J65" si="24">ax_0/cross_section_area_0</f>
        <v>0</v>
      </c>
      <c r="K34" s="1">
        <f t="shared" ref="K34:K65" si="25">((G34*(0.5*h))/(ix))*(100000000/1000)</f>
        <v>0</v>
      </c>
      <c r="L34" s="1">
        <f t="shared" ref="L34:L65" si="26">(H34*(0.5*h_0/1000))/(ix_0/100000000)</f>
        <v>0</v>
      </c>
      <c r="M34" s="1">
        <f t="shared" ref="M34:M65" si="27">((E34*q)/(ix*thickness_web))*((100000000*1000)/1000000000)</f>
        <v>4244545.2818756588</v>
      </c>
      <c r="N34" s="1">
        <f t="shared" ref="N34:N65" si="28">((F34*q)/(ix*thickness_web))*((100000000*1000)/1000000000)</f>
        <v>755635.32139093778</v>
      </c>
      <c r="O34" s="1">
        <f>(I34+K34)/2+SQRT( ((I34+K34)/2)^2 + 0 )</f>
        <v>0</v>
      </c>
      <c r="P34" s="1">
        <f>(J34+L34)/2+SQRT( ((J34+L34)/2)^2 + 0 )</f>
        <v>0</v>
      </c>
      <c r="Q34">
        <f>(0)/2+SQRT( ((0)/2)^2 + (M34)^2 )</f>
        <v>4244545.2818756588</v>
      </c>
      <c r="R34">
        <f>(0)/2+SQRT( ((0)/2)^2 + (N34)^2 )</f>
        <v>755635.32139093778</v>
      </c>
    </row>
    <row r="35" spans="1:18">
      <c r="A35" s="1">
        <v>1</v>
      </c>
      <c r="B35" s="17">
        <f t="shared" si="16"/>
        <v>0.125</v>
      </c>
      <c r="C35" s="1">
        <f t="shared" si="17"/>
        <v>0</v>
      </c>
      <c r="D35" s="1">
        <f t="shared" si="18"/>
        <v>0</v>
      </c>
      <c r="E35" s="1">
        <f t="shared" si="19"/>
        <v>8744.2661250000019</v>
      </c>
      <c r="F35" s="1">
        <f t="shared" si="20"/>
        <v>1569.6</v>
      </c>
      <c r="G35" s="1">
        <f t="shared" si="21"/>
        <v>1097.5627265625001</v>
      </c>
      <c r="H35" s="1">
        <f t="shared" si="22"/>
        <v>196.2</v>
      </c>
      <c r="I35" s="1">
        <f t="shared" si="23"/>
        <v>0</v>
      </c>
      <c r="J35" s="1">
        <f t="shared" si="24"/>
        <v>0</v>
      </c>
      <c r="K35" s="1">
        <f t="shared" si="25"/>
        <v>1619165.2446654376</v>
      </c>
      <c r="L35" s="1">
        <f>(H35*(0.5*h_0/1000))/(ix_0/100000000)</f>
        <v>289441.51738672284</v>
      </c>
      <c r="M35" s="1">
        <f t="shared" si="27"/>
        <v>4209656.1822708119</v>
      </c>
      <c r="N35" s="1">
        <f t="shared" si="28"/>
        <v>755635.32139093778</v>
      </c>
      <c r="O35" s="1">
        <f t="shared" ref="O35:P98" si="29">(I35+K35)/2+SQRT( ((I35+K35)/2)^2 + 0 )</f>
        <v>1619165.2446654376</v>
      </c>
      <c r="P35" s="1">
        <f t="shared" si="29"/>
        <v>289441.51738672284</v>
      </c>
      <c r="Q35">
        <f t="shared" ref="Q35:Q98" si="30">(0)/2+SQRT( ((0)/2)^2 + (M35)^2 )</f>
        <v>4209656.1822708119</v>
      </c>
      <c r="R35">
        <f t="shared" ref="R35:R98" si="31">(0)/2+SQRT( ((0)/2)^2 + (N35)^2 )</f>
        <v>755635.32139093778</v>
      </c>
    </row>
    <row r="36" spans="1:18">
      <c r="A36" s="1">
        <v>2</v>
      </c>
      <c r="B36" s="17">
        <f t="shared" si="16"/>
        <v>0.25</v>
      </c>
      <c r="C36" s="1">
        <f t="shared" si="17"/>
        <v>0</v>
      </c>
      <c r="D36" s="1">
        <f t="shared" si="18"/>
        <v>0</v>
      </c>
      <c r="E36" s="1">
        <f t="shared" si="19"/>
        <v>8671.7947500000009</v>
      </c>
      <c r="F36" s="1">
        <f t="shared" si="20"/>
        <v>1569.6</v>
      </c>
      <c r="G36" s="1">
        <f t="shared" si="21"/>
        <v>2186.0665312500005</v>
      </c>
      <c r="H36" s="1">
        <f t="shared" si="22"/>
        <v>392.4</v>
      </c>
      <c r="I36" s="1">
        <f t="shared" si="23"/>
        <v>0</v>
      </c>
      <c r="J36" s="1">
        <f t="shared" si="24"/>
        <v>0</v>
      </c>
      <c r="K36" s="1">
        <f t="shared" si="25"/>
        <v>3224966.4317702851</v>
      </c>
      <c r="L36" s="1">
        <f t="shared" si="26"/>
        <v>578883.03477344569</v>
      </c>
      <c r="M36" s="1">
        <f t="shared" si="27"/>
        <v>4174767.0826659645</v>
      </c>
      <c r="N36" s="1">
        <f t="shared" si="28"/>
        <v>755635.32139093778</v>
      </c>
      <c r="O36" s="1">
        <f t="shared" si="29"/>
        <v>3224966.4317702851</v>
      </c>
      <c r="P36" s="1">
        <f t="shared" si="29"/>
        <v>578883.03477344569</v>
      </c>
      <c r="Q36">
        <f t="shared" si="30"/>
        <v>4174767.0826659645</v>
      </c>
      <c r="R36">
        <f t="shared" si="31"/>
        <v>755635.32139093778</v>
      </c>
    </row>
    <row r="37" spans="1:18">
      <c r="A37" s="1">
        <v>3</v>
      </c>
      <c r="B37" s="17">
        <f t="shared" si="16"/>
        <v>0.375</v>
      </c>
      <c r="C37" s="1">
        <f t="shared" si="17"/>
        <v>0</v>
      </c>
      <c r="D37" s="1">
        <f t="shared" si="18"/>
        <v>0</v>
      </c>
      <c r="E37" s="1">
        <f t="shared" si="19"/>
        <v>8599.3233750000018</v>
      </c>
      <c r="F37" s="1">
        <f t="shared" si="20"/>
        <v>1569.6</v>
      </c>
      <c r="G37" s="1">
        <f t="shared" si="21"/>
        <v>3265.5114140625001</v>
      </c>
      <c r="H37" s="1">
        <f t="shared" si="22"/>
        <v>588.59999999999991</v>
      </c>
      <c r="I37" s="1">
        <f t="shared" si="23"/>
        <v>0</v>
      </c>
      <c r="J37" s="1">
        <f t="shared" si="24"/>
        <v>0</v>
      </c>
      <c r="K37" s="1">
        <f t="shared" si="25"/>
        <v>4817403.5613145418</v>
      </c>
      <c r="L37" s="1">
        <f t="shared" si="26"/>
        <v>868324.55216016853</v>
      </c>
      <c r="M37" s="1">
        <f t="shared" si="27"/>
        <v>4139877.9830611181</v>
      </c>
      <c r="N37" s="1">
        <f t="shared" si="28"/>
        <v>755635.32139093778</v>
      </c>
      <c r="O37" s="1">
        <f t="shared" si="29"/>
        <v>4817403.5613145418</v>
      </c>
      <c r="P37" s="1">
        <f t="shared" si="29"/>
        <v>868324.55216016853</v>
      </c>
      <c r="Q37">
        <f t="shared" si="30"/>
        <v>4139877.9830611181</v>
      </c>
      <c r="R37">
        <f t="shared" si="31"/>
        <v>755635.32139093778</v>
      </c>
    </row>
    <row r="38" spans="1:18">
      <c r="A38" s="1">
        <v>4</v>
      </c>
      <c r="B38" s="17">
        <f t="shared" si="16"/>
        <v>0.5</v>
      </c>
      <c r="C38" s="1">
        <f t="shared" si="17"/>
        <v>0</v>
      </c>
      <c r="D38" s="1">
        <f t="shared" si="18"/>
        <v>0</v>
      </c>
      <c r="E38" s="1">
        <f t="shared" si="19"/>
        <v>8526.8520000000008</v>
      </c>
      <c r="F38" s="1">
        <f t="shared" si="20"/>
        <v>1569.6</v>
      </c>
      <c r="G38" s="1">
        <f t="shared" si="21"/>
        <v>4335.8973750000005</v>
      </c>
      <c r="H38" s="1">
        <f t="shared" si="22"/>
        <v>784.8</v>
      </c>
      <c r="I38" s="1">
        <f t="shared" si="23"/>
        <v>0</v>
      </c>
      <c r="J38" s="1">
        <f t="shared" si="24"/>
        <v>0</v>
      </c>
      <c r="K38" s="1">
        <f t="shared" si="25"/>
        <v>6396476.6332982099</v>
      </c>
      <c r="L38" s="1">
        <f t="shared" si="26"/>
        <v>1157766.0695468914</v>
      </c>
      <c r="M38" s="1">
        <f t="shared" si="27"/>
        <v>4104988.8834562707</v>
      </c>
      <c r="N38" s="1">
        <f t="shared" si="28"/>
        <v>755635.32139093778</v>
      </c>
      <c r="O38" s="1">
        <f t="shared" si="29"/>
        <v>6396476.6332982099</v>
      </c>
      <c r="P38" s="1">
        <f t="shared" si="29"/>
        <v>1157766.0695468914</v>
      </c>
      <c r="Q38">
        <f t="shared" si="30"/>
        <v>4104988.8834562707</v>
      </c>
      <c r="R38">
        <f t="shared" si="31"/>
        <v>755635.32139093778</v>
      </c>
    </row>
    <row r="39" spans="1:18">
      <c r="A39" s="1">
        <v>5</v>
      </c>
      <c r="B39" s="17">
        <f t="shared" si="16"/>
        <v>0.625</v>
      </c>
      <c r="C39" s="1">
        <f t="shared" si="17"/>
        <v>0</v>
      </c>
      <c r="D39" s="1">
        <f t="shared" si="18"/>
        <v>0</v>
      </c>
      <c r="E39" s="1">
        <f t="shared" si="19"/>
        <v>8454.3806250000016</v>
      </c>
      <c r="F39" s="1">
        <f t="shared" si="20"/>
        <v>1569.6</v>
      </c>
      <c r="G39" s="1">
        <f t="shared" si="21"/>
        <v>5397.2244140625007</v>
      </c>
      <c r="H39" s="1">
        <f t="shared" si="22"/>
        <v>981</v>
      </c>
      <c r="I39" s="1">
        <f t="shared" si="23"/>
        <v>0</v>
      </c>
      <c r="J39" s="1">
        <f t="shared" si="24"/>
        <v>0</v>
      </c>
      <c r="K39" s="1">
        <f t="shared" si="25"/>
        <v>7962185.6477212859</v>
      </c>
      <c r="L39" s="1">
        <f t="shared" si="26"/>
        <v>1447207.5869336142</v>
      </c>
      <c r="M39" s="1">
        <f t="shared" si="27"/>
        <v>4070099.7838514233</v>
      </c>
      <c r="N39" s="1">
        <f t="shared" si="28"/>
        <v>755635.32139093778</v>
      </c>
      <c r="O39" s="1">
        <f t="shared" si="29"/>
        <v>7962185.6477212859</v>
      </c>
      <c r="P39" s="1">
        <f t="shared" si="29"/>
        <v>1447207.5869336142</v>
      </c>
      <c r="Q39">
        <f t="shared" si="30"/>
        <v>4070099.7838514233</v>
      </c>
      <c r="R39">
        <f t="shared" si="31"/>
        <v>755635.32139093778</v>
      </c>
    </row>
    <row r="40" spans="1:18">
      <c r="A40" s="1">
        <v>6</v>
      </c>
      <c r="B40" s="17">
        <f t="shared" si="16"/>
        <v>0.75</v>
      </c>
      <c r="C40" s="1">
        <f t="shared" si="17"/>
        <v>0</v>
      </c>
      <c r="D40" s="1">
        <f t="shared" si="18"/>
        <v>0</v>
      </c>
      <c r="E40" s="1">
        <f t="shared" si="19"/>
        <v>8381.9092500000006</v>
      </c>
      <c r="F40" s="1">
        <f t="shared" si="20"/>
        <v>1569.6</v>
      </c>
      <c r="G40" s="1">
        <f t="shared" si="21"/>
        <v>6449.49253125</v>
      </c>
      <c r="H40" s="1">
        <f t="shared" si="22"/>
        <v>1177.1999999999998</v>
      </c>
      <c r="I40" s="1">
        <f t="shared" si="23"/>
        <v>0</v>
      </c>
      <c r="J40" s="1">
        <f t="shared" si="24"/>
        <v>0</v>
      </c>
      <c r="K40" s="1">
        <f t="shared" si="25"/>
        <v>9514530.6045837719</v>
      </c>
      <c r="L40" s="1">
        <f t="shared" si="26"/>
        <v>1736649.1043203371</v>
      </c>
      <c r="M40" s="1">
        <f t="shared" si="27"/>
        <v>4035210.6842465755</v>
      </c>
      <c r="N40" s="1">
        <f t="shared" si="28"/>
        <v>755635.32139093778</v>
      </c>
      <c r="O40" s="1">
        <f t="shared" si="29"/>
        <v>9514530.6045837719</v>
      </c>
      <c r="P40" s="1">
        <f t="shared" si="29"/>
        <v>1736649.1043203371</v>
      </c>
      <c r="Q40">
        <f t="shared" si="30"/>
        <v>4035210.6842465755</v>
      </c>
      <c r="R40">
        <f t="shared" si="31"/>
        <v>755635.32139093778</v>
      </c>
    </row>
    <row r="41" spans="1:18">
      <c r="A41" s="1">
        <v>7</v>
      </c>
      <c r="B41" s="17">
        <f t="shared" si="16"/>
        <v>0.875</v>
      </c>
      <c r="C41" s="1">
        <f t="shared" si="17"/>
        <v>0</v>
      </c>
      <c r="D41" s="1">
        <f t="shared" si="18"/>
        <v>0</v>
      </c>
      <c r="E41" s="1">
        <f t="shared" si="19"/>
        <v>8309.4378750000014</v>
      </c>
      <c r="F41" s="1">
        <f t="shared" si="20"/>
        <v>1569.6</v>
      </c>
      <c r="G41" s="1">
        <f t="shared" si="21"/>
        <v>7492.7017265625009</v>
      </c>
      <c r="H41" s="1">
        <f t="shared" si="22"/>
        <v>1373.3999999999999</v>
      </c>
      <c r="I41" s="1">
        <f t="shared" si="23"/>
        <v>0</v>
      </c>
      <c r="J41" s="1">
        <f t="shared" si="24"/>
        <v>0</v>
      </c>
      <c r="K41" s="1">
        <f t="shared" si="25"/>
        <v>11053511.50388567</v>
      </c>
      <c r="L41" s="1">
        <f t="shared" si="26"/>
        <v>2026090.6217070599</v>
      </c>
      <c r="M41" s="1">
        <f t="shared" si="27"/>
        <v>4000321.584641729</v>
      </c>
      <c r="N41" s="1">
        <f t="shared" si="28"/>
        <v>755635.32139093778</v>
      </c>
      <c r="O41" s="1">
        <f t="shared" si="29"/>
        <v>11053511.50388567</v>
      </c>
      <c r="P41" s="1">
        <f t="shared" si="29"/>
        <v>2026090.6217070599</v>
      </c>
      <c r="Q41">
        <f t="shared" si="30"/>
        <v>4000321.584641729</v>
      </c>
      <c r="R41">
        <f t="shared" si="31"/>
        <v>755635.32139093778</v>
      </c>
    </row>
    <row r="42" spans="1:18">
      <c r="A42" s="1">
        <v>8</v>
      </c>
      <c r="B42" s="17">
        <f t="shared" si="16"/>
        <v>1</v>
      </c>
      <c r="C42" s="1">
        <f t="shared" si="17"/>
        <v>0</v>
      </c>
      <c r="D42" s="1">
        <f t="shared" si="18"/>
        <v>0</v>
      </c>
      <c r="E42" s="1">
        <f t="shared" si="19"/>
        <v>8236.9665000000005</v>
      </c>
      <c r="F42" s="1">
        <f t="shared" si="20"/>
        <v>1569.6</v>
      </c>
      <c r="G42" s="1">
        <f t="shared" si="21"/>
        <v>8526.8520000000008</v>
      </c>
      <c r="H42" s="1">
        <f t="shared" si="22"/>
        <v>1569.6</v>
      </c>
      <c r="I42" s="1">
        <f t="shared" si="23"/>
        <v>0</v>
      </c>
      <c r="J42" s="1">
        <f t="shared" si="24"/>
        <v>0</v>
      </c>
      <c r="K42" s="1">
        <f t="shared" si="25"/>
        <v>12579128.345626978</v>
      </c>
      <c r="L42" s="1">
        <f t="shared" si="26"/>
        <v>2315532.1390937828</v>
      </c>
      <c r="M42" s="1">
        <f t="shared" si="27"/>
        <v>3965432.4850368816</v>
      </c>
      <c r="N42" s="1">
        <f t="shared" si="28"/>
        <v>755635.32139093778</v>
      </c>
      <c r="O42" s="1">
        <f t="shared" si="29"/>
        <v>12579128.345626978</v>
      </c>
      <c r="P42" s="1">
        <f t="shared" si="29"/>
        <v>2315532.1390937828</v>
      </c>
      <c r="Q42">
        <f t="shared" si="30"/>
        <v>3965432.4850368816</v>
      </c>
      <c r="R42">
        <f t="shared" si="31"/>
        <v>755635.32139093778</v>
      </c>
    </row>
    <row r="43" spans="1:18">
      <c r="A43" s="1">
        <v>9</v>
      </c>
      <c r="B43" s="17">
        <f t="shared" si="16"/>
        <v>1.125</v>
      </c>
      <c r="C43" s="1">
        <f t="shared" si="17"/>
        <v>0</v>
      </c>
      <c r="D43" s="1">
        <f t="shared" si="18"/>
        <v>0</v>
      </c>
      <c r="E43" s="1">
        <f t="shared" si="19"/>
        <v>8164.4951250000013</v>
      </c>
      <c r="F43" s="1">
        <f t="shared" si="20"/>
        <v>1569.6</v>
      </c>
      <c r="G43" s="1">
        <f t="shared" si="21"/>
        <v>9551.9433515625024</v>
      </c>
      <c r="H43" s="1">
        <f t="shared" si="22"/>
        <v>1765.8</v>
      </c>
      <c r="I43" s="1">
        <f t="shared" si="23"/>
        <v>0</v>
      </c>
      <c r="J43" s="1">
        <f t="shared" si="24"/>
        <v>0</v>
      </c>
      <c r="K43" s="1">
        <f t="shared" si="25"/>
        <v>14091381.129807696</v>
      </c>
      <c r="L43" s="1">
        <f t="shared" si="26"/>
        <v>2604973.6564805061</v>
      </c>
      <c r="M43" s="1">
        <f t="shared" si="27"/>
        <v>3930543.3854320343</v>
      </c>
      <c r="N43" s="1">
        <f t="shared" si="28"/>
        <v>755635.32139093778</v>
      </c>
      <c r="O43" s="1">
        <f t="shared" si="29"/>
        <v>14091381.129807696</v>
      </c>
      <c r="P43" s="1">
        <f t="shared" si="29"/>
        <v>2604973.6564805061</v>
      </c>
      <c r="Q43">
        <f t="shared" si="30"/>
        <v>3930543.3854320343</v>
      </c>
      <c r="R43">
        <f t="shared" si="31"/>
        <v>755635.32139093778</v>
      </c>
    </row>
    <row r="44" spans="1:18">
      <c r="A44" s="1">
        <v>10</v>
      </c>
      <c r="B44" s="17">
        <f t="shared" si="16"/>
        <v>1.25</v>
      </c>
      <c r="C44" s="1">
        <f t="shared" si="17"/>
        <v>0</v>
      </c>
      <c r="D44" s="1">
        <f t="shared" si="18"/>
        <v>0</v>
      </c>
      <c r="E44" s="1">
        <f t="shared" si="19"/>
        <v>8092.0237500000012</v>
      </c>
      <c r="F44" s="1">
        <f t="shared" si="20"/>
        <v>1569.6</v>
      </c>
      <c r="G44" s="1">
        <f t="shared" si="21"/>
        <v>10567.975781250001</v>
      </c>
      <c r="H44" s="1">
        <f t="shared" si="22"/>
        <v>1962</v>
      </c>
      <c r="I44" s="1">
        <f t="shared" si="23"/>
        <v>0</v>
      </c>
      <c r="J44" s="1">
        <f t="shared" si="24"/>
        <v>0</v>
      </c>
      <c r="K44" s="1">
        <f t="shared" si="25"/>
        <v>15590269.856427819</v>
      </c>
      <c r="L44" s="1">
        <f t="shared" si="26"/>
        <v>2894415.1738672284</v>
      </c>
      <c r="M44" s="1">
        <f t="shared" si="27"/>
        <v>3895654.2858271869</v>
      </c>
      <c r="N44" s="1">
        <f t="shared" si="28"/>
        <v>755635.32139093778</v>
      </c>
      <c r="O44" s="1">
        <f t="shared" si="29"/>
        <v>15590269.856427819</v>
      </c>
      <c r="P44" s="1">
        <f t="shared" si="29"/>
        <v>2894415.1738672284</v>
      </c>
      <c r="Q44">
        <f t="shared" si="30"/>
        <v>3895654.2858271869</v>
      </c>
      <c r="R44">
        <f t="shared" si="31"/>
        <v>755635.32139093778</v>
      </c>
    </row>
    <row r="45" spans="1:18">
      <c r="A45" s="1">
        <v>11</v>
      </c>
      <c r="B45" s="17">
        <f t="shared" si="16"/>
        <v>1.375</v>
      </c>
      <c r="C45" s="1">
        <f t="shared" si="17"/>
        <v>0</v>
      </c>
      <c r="D45" s="1">
        <f t="shared" si="18"/>
        <v>0</v>
      </c>
      <c r="E45" s="1">
        <f t="shared" si="19"/>
        <v>8019.5523750000011</v>
      </c>
      <c r="F45" s="1">
        <f t="shared" si="20"/>
        <v>1569.6</v>
      </c>
      <c r="G45" s="1">
        <f t="shared" si="21"/>
        <v>11574.949289062502</v>
      </c>
      <c r="H45" s="1">
        <f t="shared" si="22"/>
        <v>2158.1999999999998</v>
      </c>
      <c r="I45" s="1">
        <f t="shared" si="23"/>
        <v>0</v>
      </c>
      <c r="J45" s="1">
        <f t="shared" si="24"/>
        <v>0</v>
      </c>
      <c r="K45" s="1">
        <f t="shared" si="25"/>
        <v>17075794.52548736</v>
      </c>
      <c r="L45" s="1">
        <f t="shared" si="26"/>
        <v>3183856.6912539518</v>
      </c>
      <c r="M45" s="1">
        <f t="shared" si="27"/>
        <v>3860765.18622234</v>
      </c>
      <c r="N45" s="1">
        <f t="shared" si="28"/>
        <v>755635.32139093778</v>
      </c>
      <c r="O45" s="1">
        <f t="shared" si="29"/>
        <v>17075794.52548736</v>
      </c>
      <c r="P45" s="1">
        <f t="shared" si="29"/>
        <v>3183856.6912539518</v>
      </c>
      <c r="Q45">
        <f t="shared" si="30"/>
        <v>3860765.18622234</v>
      </c>
      <c r="R45">
        <f t="shared" si="31"/>
        <v>755635.32139093778</v>
      </c>
    </row>
    <row r="46" spans="1:18">
      <c r="A46" s="1">
        <v>12</v>
      </c>
      <c r="B46" s="17">
        <f t="shared" si="16"/>
        <v>1.5</v>
      </c>
      <c r="C46" s="1">
        <f t="shared" si="17"/>
        <v>0</v>
      </c>
      <c r="D46" s="1">
        <f t="shared" si="18"/>
        <v>0</v>
      </c>
      <c r="E46" s="1">
        <f t="shared" si="19"/>
        <v>7947.081000000001</v>
      </c>
      <c r="F46" s="1">
        <f t="shared" si="20"/>
        <v>1569.6</v>
      </c>
      <c r="G46" s="1">
        <f t="shared" si="21"/>
        <v>12572.863875000001</v>
      </c>
      <c r="H46" s="1">
        <f t="shared" si="22"/>
        <v>2354.3999999999996</v>
      </c>
      <c r="I46" s="1">
        <f t="shared" si="23"/>
        <v>0</v>
      </c>
      <c r="J46" s="1">
        <f t="shared" si="24"/>
        <v>0</v>
      </c>
      <c r="K46" s="1">
        <f t="shared" si="25"/>
        <v>18547955.136986304</v>
      </c>
      <c r="L46" s="1">
        <f t="shared" si="26"/>
        <v>3473298.2086406741</v>
      </c>
      <c r="M46" s="1">
        <f t="shared" si="27"/>
        <v>3825876.0866174926</v>
      </c>
      <c r="N46" s="1">
        <f t="shared" si="28"/>
        <v>755635.32139093778</v>
      </c>
      <c r="O46" s="1">
        <f t="shared" si="29"/>
        <v>18547955.136986304</v>
      </c>
      <c r="P46" s="1">
        <f t="shared" si="29"/>
        <v>3473298.2086406741</v>
      </c>
      <c r="Q46">
        <f t="shared" si="30"/>
        <v>3825876.0866174926</v>
      </c>
      <c r="R46">
        <f t="shared" si="31"/>
        <v>755635.32139093778</v>
      </c>
    </row>
    <row r="47" spans="1:18">
      <c r="A47" s="1">
        <v>13</v>
      </c>
      <c r="B47" s="17">
        <f t="shared" si="16"/>
        <v>1.625</v>
      </c>
      <c r="C47" s="1">
        <f t="shared" si="17"/>
        <v>0</v>
      </c>
      <c r="D47" s="1">
        <f t="shared" si="18"/>
        <v>0</v>
      </c>
      <c r="E47" s="1">
        <f t="shared" si="19"/>
        <v>7874.609625000001</v>
      </c>
      <c r="F47" s="1">
        <f t="shared" si="20"/>
        <v>1569.6</v>
      </c>
      <c r="G47" s="1">
        <f t="shared" si="21"/>
        <v>13561.7195390625</v>
      </c>
      <c r="H47" s="1">
        <f t="shared" si="22"/>
        <v>2550.6</v>
      </c>
      <c r="I47" s="1">
        <f t="shared" si="23"/>
        <v>0</v>
      </c>
      <c r="J47" s="1">
        <f t="shared" si="24"/>
        <v>0</v>
      </c>
      <c r="K47" s="1">
        <f t="shared" si="25"/>
        <v>20006751.690924659</v>
      </c>
      <c r="L47" s="1">
        <f t="shared" si="26"/>
        <v>3762739.726027397</v>
      </c>
      <c r="M47" s="1">
        <f t="shared" si="27"/>
        <v>3790986.9870126457</v>
      </c>
      <c r="N47" s="1">
        <f t="shared" si="28"/>
        <v>755635.32139093778</v>
      </c>
      <c r="O47" s="1">
        <f t="shared" si="29"/>
        <v>20006751.690924659</v>
      </c>
      <c r="P47" s="1">
        <f t="shared" si="29"/>
        <v>3762739.726027397</v>
      </c>
      <c r="Q47">
        <f t="shared" si="30"/>
        <v>3790986.9870126457</v>
      </c>
      <c r="R47">
        <f t="shared" si="31"/>
        <v>755635.32139093778</v>
      </c>
    </row>
    <row r="48" spans="1:18">
      <c r="A48" s="1">
        <v>14</v>
      </c>
      <c r="B48" s="17">
        <f t="shared" si="16"/>
        <v>1.75</v>
      </c>
      <c r="C48" s="1">
        <f t="shared" si="17"/>
        <v>0</v>
      </c>
      <c r="D48" s="1">
        <f t="shared" si="18"/>
        <v>0</v>
      </c>
      <c r="E48" s="1">
        <f t="shared" si="19"/>
        <v>7802.1382500000009</v>
      </c>
      <c r="F48" s="1">
        <f t="shared" si="20"/>
        <v>1569.6</v>
      </c>
      <c r="G48" s="1">
        <f t="shared" si="21"/>
        <v>14541.516281250002</v>
      </c>
      <c r="H48" s="1">
        <f t="shared" si="22"/>
        <v>2746.7999999999997</v>
      </c>
      <c r="I48" s="1">
        <f t="shared" si="23"/>
        <v>0</v>
      </c>
      <c r="J48" s="1">
        <f t="shared" si="24"/>
        <v>0</v>
      </c>
      <c r="K48" s="1">
        <f t="shared" si="25"/>
        <v>21452184.187302426</v>
      </c>
      <c r="L48" s="1">
        <f t="shared" si="26"/>
        <v>4052181.2434141198</v>
      </c>
      <c r="M48" s="1">
        <f t="shared" si="27"/>
        <v>3756097.8874077983</v>
      </c>
      <c r="N48" s="1">
        <f t="shared" si="28"/>
        <v>755635.32139093778</v>
      </c>
      <c r="O48" s="1">
        <f t="shared" si="29"/>
        <v>21452184.187302426</v>
      </c>
      <c r="P48" s="1">
        <f t="shared" si="29"/>
        <v>4052181.2434141198</v>
      </c>
      <c r="Q48">
        <f t="shared" si="30"/>
        <v>3756097.8874077983</v>
      </c>
      <c r="R48">
        <f t="shared" si="31"/>
        <v>755635.32139093778</v>
      </c>
    </row>
    <row r="49" spans="1:18">
      <c r="A49" s="1">
        <v>15</v>
      </c>
      <c r="B49" s="17">
        <f t="shared" si="16"/>
        <v>1.875</v>
      </c>
      <c r="C49" s="1">
        <f t="shared" si="17"/>
        <v>0</v>
      </c>
      <c r="D49" s="1">
        <f t="shared" si="18"/>
        <v>0</v>
      </c>
      <c r="E49" s="1">
        <f t="shared" si="19"/>
        <v>7729.6668750000008</v>
      </c>
      <c r="F49" s="1">
        <f t="shared" si="20"/>
        <v>1569.6</v>
      </c>
      <c r="G49" s="1">
        <f t="shared" si="21"/>
        <v>15512.254101562503</v>
      </c>
      <c r="H49" s="1">
        <f t="shared" si="22"/>
        <v>2943</v>
      </c>
      <c r="I49" s="1">
        <f t="shared" si="23"/>
        <v>0</v>
      </c>
      <c r="J49" s="1">
        <f t="shared" si="24"/>
        <v>0</v>
      </c>
      <c r="K49" s="1">
        <f t="shared" si="25"/>
        <v>22884252.626119602</v>
      </c>
      <c r="L49" s="1">
        <f t="shared" si="26"/>
        <v>4341622.7608008431</v>
      </c>
      <c r="M49" s="1">
        <f t="shared" si="27"/>
        <v>3721208.7878029509</v>
      </c>
      <c r="N49" s="1">
        <f t="shared" si="28"/>
        <v>755635.32139093778</v>
      </c>
      <c r="O49" s="1">
        <f t="shared" si="29"/>
        <v>22884252.626119602</v>
      </c>
      <c r="P49" s="1">
        <f t="shared" si="29"/>
        <v>4341622.7608008431</v>
      </c>
      <c r="Q49">
        <f t="shared" si="30"/>
        <v>3721208.7878029509</v>
      </c>
      <c r="R49">
        <f t="shared" si="31"/>
        <v>755635.32139093778</v>
      </c>
    </row>
    <row r="50" spans="1:18">
      <c r="A50" s="1">
        <v>16</v>
      </c>
      <c r="B50" s="17">
        <f t="shared" si="16"/>
        <v>2</v>
      </c>
      <c r="C50" s="1">
        <f t="shared" si="17"/>
        <v>0</v>
      </c>
      <c r="D50" s="1">
        <f t="shared" si="18"/>
        <v>0</v>
      </c>
      <c r="E50" s="1">
        <f t="shared" si="19"/>
        <v>7657.1955000000007</v>
      </c>
      <c r="F50" s="1">
        <f t="shared" si="20"/>
        <v>1569.6</v>
      </c>
      <c r="G50" s="1">
        <f t="shared" si="21"/>
        <v>16473.933000000001</v>
      </c>
      <c r="H50" s="1">
        <f t="shared" si="22"/>
        <v>3139.2</v>
      </c>
      <c r="I50" s="1">
        <f t="shared" si="23"/>
        <v>0</v>
      </c>
      <c r="J50" s="1">
        <f t="shared" si="24"/>
        <v>0</v>
      </c>
      <c r="K50" s="1">
        <f t="shared" si="25"/>
        <v>24302957.007376187</v>
      </c>
      <c r="L50" s="1">
        <f t="shared" si="26"/>
        <v>4631064.2781875655</v>
      </c>
      <c r="M50" s="1">
        <f t="shared" si="27"/>
        <v>3686319.6881981036</v>
      </c>
      <c r="N50" s="1">
        <f t="shared" si="28"/>
        <v>755635.32139093778</v>
      </c>
      <c r="O50" s="1">
        <f t="shared" si="29"/>
        <v>24302957.007376187</v>
      </c>
      <c r="P50" s="1">
        <f t="shared" si="29"/>
        <v>4631064.2781875655</v>
      </c>
      <c r="Q50">
        <f t="shared" si="30"/>
        <v>3686319.6881981036</v>
      </c>
      <c r="R50">
        <f t="shared" si="31"/>
        <v>755635.32139093778</v>
      </c>
    </row>
    <row r="51" spans="1:18">
      <c r="A51" s="1">
        <v>17</v>
      </c>
      <c r="B51" s="17">
        <f t="shared" si="16"/>
        <v>2.125</v>
      </c>
      <c r="C51" s="1">
        <f t="shared" si="17"/>
        <v>0</v>
      </c>
      <c r="D51" s="1">
        <f t="shared" si="18"/>
        <v>0</v>
      </c>
      <c r="E51" s="1">
        <f t="shared" si="19"/>
        <v>7584.7241250000006</v>
      </c>
      <c r="F51" s="1">
        <f t="shared" si="20"/>
        <v>1569.6</v>
      </c>
      <c r="G51" s="1">
        <f t="shared" si="21"/>
        <v>17426.5529765625</v>
      </c>
      <c r="H51" s="1">
        <f t="shared" si="22"/>
        <v>3335.3999999999996</v>
      </c>
      <c r="I51" s="1">
        <f t="shared" si="23"/>
        <v>0</v>
      </c>
      <c r="J51" s="1">
        <f t="shared" si="24"/>
        <v>0</v>
      </c>
      <c r="K51" s="1">
        <f t="shared" si="25"/>
        <v>25708297.331072185</v>
      </c>
      <c r="L51" s="1">
        <f t="shared" si="26"/>
        <v>4920505.7955742879</v>
      </c>
      <c r="M51" s="1">
        <f t="shared" si="27"/>
        <v>3651430.5885932562</v>
      </c>
      <c r="N51" s="1">
        <f t="shared" si="28"/>
        <v>755635.32139093778</v>
      </c>
      <c r="O51" s="1">
        <f t="shared" si="29"/>
        <v>25708297.331072185</v>
      </c>
      <c r="P51" s="1">
        <f t="shared" si="29"/>
        <v>4920505.7955742879</v>
      </c>
      <c r="Q51">
        <f t="shared" si="30"/>
        <v>3651430.5885932562</v>
      </c>
      <c r="R51">
        <f t="shared" si="31"/>
        <v>755635.32139093778</v>
      </c>
    </row>
    <row r="52" spans="1:18">
      <c r="A52" s="1">
        <v>18</v>
      </c>
      <c r="B52" s="17">
        <f t="shared" si="16"/>
        <v>2.25</v>
      </c>
      <c r="C52" s="1">
        <f t="shared" si="17"/>
        <v>0</v>
      </c>
      <c r="D52" s="1">
        <f t="shared" si="18"/>
        <v>0</v>
      </c>
      <c r="E52" s="1">
        <f t="shared" si="19"/>
        <v>7512.2527500000015</v>
      </c>
      <c r="F52" s="1">
        <f t="shared" si="20"/>
        <v>1569.6</v>
      </c>
      <c r="G52" s="1">
        <f t="shared" si="21"/>
        <v>18370.114031250003</v>
      </c>
      <c r="H52" s="1">
        <f t="shared" si="22"/>
        <v>3531.6</v>
      </c>
      <c r="I52" s="1">
        <f t="shared" si="23"/>
        <v>0</v>
      </c>
      <c r="J52" s="1">
        <f t="shared" si="24"/>
        <v>0</v>
      </c>
      <c r="K52" s="1">
        <f t="shared" si="25"/>
        <v>27100273.597207591</v>
      </c>
      <c r="L52" s="1">
        <f t="shared" si="26"/>
        <v>5209947.3129610121</v>
      </c>
      <c r="M52" s="1">
        <f t="shared" si="27"/>
        <v>3616541.4889884102</v>
      </c>
      <c r="N52" s="1">
        <f t="shared" si="28"/>
        <v>755635.32139093778</v>
      </c>
      <c r="O52" s="1">
        <f t="shared" si="29"/>
        <v>27100273.597207591</v>
      </c>
      <c r="P52" s="1">
        <f t="shared" si="29"/>
        <v>5209947.3129610121</v>
      </c>
      <c r="Q52">
        <f t="shared" si="30"/>
        <v>3616541.4889884102</v>
      </c>
      <c r="R52">
        <f t="shared" si="31"/>
        <v>755635.32139093778</v>
      </c>
    </row>
    <row r="53" spans="1:18">
      <c r="A53" s="1">
        <v>19</v>
      </c>
      <c r="B53" s="17">
        <f t="shared" si="16"/>
        <v>2.375</v>
      </c>
      <c r="C53" s="1">
        <f t="shared" si="17"/>
        <v>0</v>
      </c>
      <c r="D53" s="1">
        <f t="shared" si="18"/>
        <v>0</v>
      </c>
      <c r="E53" s="1">
        <f t="shared" si="19"/>
        <v>7439.7813750000005</v>
      </c>
      <c r="F53" s="1">
        <f t="shared" si="20"/>
        <v>1569.6</v>
      </c>
      <c r="G53" s="1">
        <f t="shared" si="21"/>
        <v>19304.6161640625</v>
      </c>
      <c r="H53" s="1">
        <f t="shared" si="22"/>
        <v>3727.7999999999997</v>
      </c>
      <c r="I53" s="1">
        <f t="shared" si="23"/>
        <v>0</v>
      </c>
      <c r="J53" s="1">
        <f t="shared" si="24"/>
        <v>0</v>
      </c>
      <c r="K53" s="1">
        <f t="shared" si="25"/>
        <v>28478885.805782404</v>
      </c>
      <c r="L53" s="1">
        <f t="shared" si="26"/>
        <v>5499388.8303477345</v>
      </c>
      <c r="M53" s="1">
        <f t="shared" si="27"/>
        <v>3581652.3893835619</v>
      </c>
      <c r="N53" s="1">
        <f t="shared" si="28"/>
        <v>755635.32139093778</v>
      </c>
      <c r="O53" s="1">
        <f t="shared" si="29"/>
        <v>28478885.805782404</v>
      </c>
      <c r="P53" s="1">
        <f t="shared" si="29"/>
        <v>5499388.8303477345</v>
      </c>
      <c r="Q53">
        <f t="shared" si="30"/>
        <v>3581652.3893835619</v>
      </c>
      <c r="R53">
        <f t="shared" si="31"/>
        <v>755635.32139093778</v>
      </c>
    </row>
    <row r="54" spans="1:18">
      <c r="A54" s="1">
        <v>20</v>
      </c>
      <c r="B54" s="17">
        <f t="shared" si="16"/>
        <v>2.5</v>
      </c>
      <c r="C54" s="1">
        <f t="shared" si="17"/>
        <v>0</v>
      </c>
      <c r="D54" s="1">
        <f t="shared" si="18"/>
        <v>0</v>
      </c>
      <c r="E54" s="1">
        <f t="shared" si="19"/>
        <v>7367.3100000000013</v>
      </c>
      <c r="F54" s="1">
        <f t="shared" si="20"/>
        <v>1569.6</v>
      </c>
      <c r="G54" s="1">
        <f t="shared" si="21"/>
        <v>20230.059375000004</v>
      </c>
      <c r="H54" s="1">
        <f t="shared" si="22"/>
        <v>3924</v>
      </c>
      <c r="I54" s="1">
        <f t="shared" si="23"/>
        <v>0</v>
      </c>
      <c r="J54" s="1">
        <f t="shared" si="24"/>
        <v>0</v>
      </c>
      <c r="K54" s="1">
        <f t="shared" si="25"/>
        <v>29844133.956796635</v>
      </c>
      <c r="L54" s="1">
        <f t="shared" si="26"/>
        <v>5788830.3477344569</v>
      </c>
      <c r="M54" s="1">
        <f t="shared" si="27"/>
        <v>3546763.2897787145</v>
      </c>
      <c r="N54" s="1">
        <f t="shared" si="28"/>
        <v>755635.32139093778</v>
      </c>
      <c r="O54" s="1">
        <f t="shared" si="29"/>
        <v>29844133.956796635</v>
      </c>
      <c r="P54" s="1">
        <f t="shared" si="29"/>
        <v>5788830.3477344569</v>
      </c>
      <c r="Q54">
        <f t="shared" si="30"/>
        <v>3546763.2897787145</v>
      </c>
      <c r="R54">
        <f t="shared" si="31"/>
        <v>755635.32139093778</v>
      </c>
    </row>
    <row r="55" spans="1:18">
      <c r="A55" s="1">
        <v>21</v>
      </c>
      <c r="B55" s="17">
        <f t="shared" si="16"/>
        <v>2.625</v>
      </c>
      <c r="C55" s="1">
        <f t="shared" si="17"/>
        <v>0</v>
      </c>
      <c r="D55" s="1">
        <f t="shared" si="18"/>
        <v>0</v>
      </c>
      <c r="E55" s="1">
        <f t="shared" si="19"/>
        <v>7294.8386250000003</v>
      </c>
      <c r="F55" s="1">
        <f t="shared" si="20"/>
        <v>1569.6</v>
      </c>
      <c r="G55" s="1">
        <f t="shared" si="21"/>
        <v>21146.443664062503</v>
      </c>
      <c r="H55" s="1">
        <f t="shared" si="22"/>
        <v>4120.2</v>
      </c>
      <c r="I55" s="1">
        <f t="shared" si="23"/>
        <v>0</v>
      </c>
      <c r="J55" s="1">
        <f t="shared" si="24"/>
        <v>0</v>
      </c>
      <c r="K55" s="1">
        <f t="shared" si="25"/>
        <v>31196018.050250269</v>
      </c>
      <c r="L55" s="1">
        <f t="shared" si="26"/>
        <v>6078271.8651211793</v>
      </c>
      <c r="M55" s="1">
        <f t="shared" si="27"/>
        <v>3511874.1901738672</v>
      </c>
      <c r="N55" s="1">
        <f t="shared" si="28"/>
        <v>755635.32139093778</v>
      </c>
      <c r="O55" s="1">
        <f t="shared" si="29"/>
        <v>31196018.050250269</v>
      </c>
      <c r="P55" s="1">
        <f t="shared" si="29"/>
        <v>6078271.8651211793</v>
      </c>
      <c r="Q55">
        <f t="shared" si="30"/>
        <v>3511874.1901738672</v>
      </c>
      <c r="R55">
        <f t="shared" si="31"/>
        <v>755635.32139093778</v>
      </c>
    </row>
    <row r="56" spans="1:18">
      <c r="A56" s="1">
        <v>22</v>
      </c>
      <c r="B56" s="17">
        <f t="shared" si="16"/>
        <v>2.75</v>
      </c>
      <c r="C56" s="1">
        <f t="shared" si="17"/>
        <v>0</v>
      </c>
      <c r="D56" s="1">
        <f t="shared" si="18"/>
        <v>0</v>
      </c>
      <c r="E56" s="1">
        <f t="shared" si="19"/>
        <v>7222.3672500000011</v>
      </c>
      <c r="F56" s="1">
        <f t="shared" si="20"/>
        <v>1569.6</v>
      </c>
      <c r="G56" s="1">
        <f t="shared" si="21"/>
        <v>22053.769031250005</v>
      </c>
      <c r="H56" s="1">
        <f t="shared" si="22"/>
        <v>4316.3999999999996</v>
      </c>
      <c r="I56" s="1">
        <f t="shared" si="23"/>
        <v>0</v>
      </c>
      <c r="J56" s="1">
        <f t="shared" si="24"/>
        <v>0</v>
      </c>
      <c r="K56" s="1">
        <f t="shared" si="25"/>
        <v>32534538.086143319</v>
      </c>
      <c r="L56" s="1">
        <f t="shared" si="26"/>
        <v>6367713.3825079035</v>
      </c>
      <c r="M56" s="1">
        <f t="shared" si="27"/>
        <v>3476985.0905690202</v>
      </c>
      <c r="N56" s="1">
        <f t="shared" si="28"/>
        <v>755635.32139093778</v>
      </c>
      <c r="O56" s="1">
        <f t="shared" si="29"/>
        <v>32534538.086143319</v>
      </c>
      <c r="P56" s="1">
        <f t="shared" si="29"/>
        <v>6367713.3825079035</v>
      </c>
      <c r="Q56">
        <f t="shared" si="30"/>
        <v>3476985.0905690202</v>
      </c>
      <c r="R56">
        <f t="shared" si="31"/>
        <v>755635.32139093778</v>
      </c>
    </row>
    <row r="57" spans="1:18">
      <c r="A57" s="1">
        <v>23</v>
      </c>
      <c r="B57" s="17">
        <f t="shared" si="16"/>
        <v>2.875</v>
      </c>
      <c r="C57" s="1">
        <f t="shared" si="17"/>
        <v>0</v>
      </c>
      <c r="D57" s="1">
        <f t="shared" si="18"/>
        <v>0</v>
      </c>
      <c r="E57" s="1">
        <f t="shared" si="19"/>
        <v>7149.8958750000011</v>
      </c>
      <c r="F57" s="1">
        <f t="shared" si="20"/>
        <v>1569.6</v>
      </c>
      <c r="G57" s="1">
        <f t="shared" si="21"/>
        <v>22952.035476562502</v>
      </c>
      <c r="H57" s="1">
        <f t="shared" si="22"/>
        <v>4512.5999999999995</v>
      </c>
      <c r="I57" s="1">
        <f t="shared" si="23"/>
        <v>0</v>
      </c>
      <c r="J57" s="1">
        <f t="shared" si="24"/>
        <v>0</v>
      </c>
      <c r="K57" s="1">
        <f t="shared" si="25"/>
        <v>33859694.064475767</v>
      </c>
      <c r="L57" s="1">
        <f t="shared" si="26"/>
        <v>6657154.8998946259</v>
      </c>
      <c r="M57" s="1">
        <f t="shared" si="27"/>
        <v>3442095.9909641738</v>
      </c>
      <c r="N57" s="1">
        <f t="shared" si="28"/>
        <v>755635.32139093778</v>
      </c>
      <c r="O57" s="1">
        <f t="shared" si="29"/>
        <v>33859694.064475767</v>
      </c>
      <c r="P57" s="1">
        <f t="shared" si="29"/>
        <v>6657154.8998946259</v>
      </c>
      <c r="Q57">
        <f t="shared" si="30"/>
        <v>3442095.9909641738</v>
      </c>
      <c r="R57">
        <f t="shared" si="31"/>
        <v>755635.32139093778</v>
      </c>
    </row>
    <row r="58" spans="1:18">
      <c r="A58" s="1">
        <v>24</v>
      </c>
      <c r="B58" s="17">
        <f t="shared" si="16"/>
        <v>3</v>
      </c>
      <c r="C58" s="1">
        <f t="shared" si="17"/>
        <v>0</v>
      </c>
      <c r="D58" s="1">
        <f t="shared" si="18"/>
        <v>0</v>
      </c>
      <c r="E58" s="1">
        <f t="shared" si="19"/>
        <v>7077.424500000001</v>
      </c>
      <c r="F58" s="1">
        <f t="shared" si="20"/>
        <v>1569.6</v>
      </c>
      <c r="G58" s="1">
        <f t="shared" si="21"/>
        <v>23841.243000000002</v>
      </c>
      <c r="H58" s="1">
        <f t="shared" si="22"/>
        <v>4708.7999999999993</v>
      </c>
      <c r="I58" s="1">
        <f t="shared" si="23"/>
        <v>0</v>
      </c>
      <c r="J58" s="1">
        <f t="shared" si="24"/>
        <v>0</v>
      </c>
      <c r="K58" s="1">
        <f t="shared" si="25"/>
        <v>35171485.985247634</v>
      </c>
      <c r="L58" s="1">
        <f t="shared" si="26"/>
        <v>6946596.4172813483</v>
      </c>
      <c r="M58" s="1">
        <f t="shared" si="27"/>
        <v>3407206.8913593264</v>
      </c>
      <c r="N58" s="1">
        <f t="shared" si="28"/>
        <v>755635.32139093778</v>
      </c>
      <c r="O58" s="1">
        <f t="shared" si="29"/>
        <v>35171485.985247634</v>
      </c>
      <c r="P58" s="1">
        <f t="shared" si="29"/>
        <v>6946596.4172813483</v>
      </c>
      <c r="Q58">
        <f t="shared" si="30"/>
        <v>3407206.8913593264</v>
      </c>
      <c r="R58">
        <f t="shared" si="31"/>
        <v>755635.32139093778</v>
      </c>
    </row>
    <row r="59" spans="1:18">
      <c r="A59" s="1">
        <v>25</v>
      </c>
      <c r="B59" s="17">
        <f t="shared" si="16"/>
        <v>3.125</v>
      </c>
      <c r="C59" s="1">
        <f t="shared" si="17"/>
        <v>0</v>
      </c>
      <c r="D59" s="1">
        <f t="shared" si="18"/>
        <v>0</v>
      </c>
      <c r="E59" s="1">
        <f t="shared" si="19"/>
        <v>7004.9531250000009</v>
      </c>
      <c r="F59" s="1">
        <f t="shared" si="20"/>
        <v>1569.6</v>
      </c>
      <c r="G59" s="1">
        <f t="shared" si="21"/>
        <v>24721.391601562504</v>
      </c>
      <c r="H59" s="1">
        <f t="shared" si="22"/>
        <v>4905</v>
      </c>
      <c r="I59" s="1">
        <f t="shared" si="23"/>
        <v>0</v>
      </c>
      <c r="J59" s="1">
        <f t="shared" si="24"/>
        <v>0</v>
      </c>
      <c r="K59" s="1">
        <f t="shared" si="25"/>
        <v>36469913.848458908</v>
      </c>
      <c r="L59" s="1">
        <f t="shared" si="26"/>
        <v>7236037.9346680716</v>
      </c>
      <c r="M59" s="1">
        <f t="shared" si="27"/>
        <v>3372317.7917544786</v>
      </c>
      <c r="N59" s="1">
        <f t="shared" si="28"/>
        <v>755635.32139093778</v>
      </c>
      <c r="O59" s="1">
        <f t="shared" si="29"/>
        <v>36469913.848458908</v>
      </c>
      <c r="P59" s="1">
        <f t="shared" si="29"/>
        <v>7236037.9346680716</v>
      </c>
      <c r="Q59">
        <f t="shared" si="30"/>
        <v>3372317.7917544786</v>
      </c>
      <c r="R59">
        <f t="shared" si="31"/>
        <v>755635.32139093778</v>
      </c>
    </row>
    <row r="60" spans="1:18">
      <c r="A60" s="1">
        <v>26</v>
      </c>
      <c r="B60" s="17">
        <f t="shared" si="16"/>
        <v>3.25</v>
      </c>
      <c r="C60" s="1">
        <f t="shared" si="17"/>
        <v>0</v>
      </c>
      <c r="D60" s="1">
        <f t="shared" si="18"/>
        <v>0</v>
      </c>
      <c r="E60" s="1">
        <f t="shared" si="19"/>
        <v>6932.4817500000008</v>
      </c>
      <c r="F60" s="1">
        <f t="shared" si="20"/>
        <v>1569.6</v>
      </c>
      <c r="G60" s="1">
        <f t="shared" si="21"/>
        <v>25592.481281250002</v>
      </c>
      <c r="H60" s="1">
        <f t="shared" si="22"/>
        <v>5101.2</v>
      </c>
      <c r="I60" s="1">
        <f t="shared" si="23"/>
        <v>0</v>
      </c>
      <c r="J60" s="1">
        <f t="shared" si="24"/>
        <v>0</v>
      </c>
      <c r="K60" s="1">
        <f t="shared" si="25"/>
        <v>37754977.65410959</v>
      </c>
      <c r="L60" s="1">
        <f t="shared" si="26"/>
        <v>7525479.4520547939</v>
      </c>
      <c r="M60" s="1">
        <f t="shared" si="27"/>
        <v>3337428.6921496312</v>
      </c>
      <c r="N60" s="1">
        <f t="shared" si="28"/>
        <v>755635.32139093778</v>
      </c>
      <c r="O60" s="1">
        <f t="shared" si="29"/>
        <v>37754977.65410959</v>
      </c>
      <c r="P60" s="1">
        <f t="shared" si="29"/>
        <v>7525479.4520547939</v>
      </c>
      <c r="Q60">
        <f t="shared" si="30"/>
        <v>3337428.6921496312</v>
      </c>
      <c r="R60">
        <f t="shared" si="31"/>
        <v>755635.32139093778</v>
      </c>
    </row>
    <row r="61" spans="1:18">
      <c r="A61" s="1">
        <v>27</v>
      </c>
      <c r="B61" s="17">
        <f t="shared" si="16"/>
        <v>3.375</v>
      </c>
      <c r="C61" s="1">
        <f t="shared" si="17"/>
        <v>0</v>
      </c>
      <c r="D61" s="1">
        <f t="shared" si="18"/>
        <v>0</v>
      </c>
      <c r="E61" s="1">
        <f t="shared" si="19"/>
        <v>6860.0103750000007</v>
      </c>
      <c r="F61" s="1">
        <f t="shared" si="20"/>
        <v>1569.6</v>
      </c>
      <c r="G61" s="1">
        <f t="shared" si="21"/>
        <v>26454.512039062505</v>
      </c>
      <c r="H61" s="1">
        <f t="shared" si="22"/>
        <v>5297.4</v>
      </c>
      <c r="I61" s="1">
        <f t="shared" si="23"/>
        <v>0</v>
      </c>
      <c r="J61" s="1">
        <f t="shared" si="24"/>
        <v>0</v>
      </c>
      <c r="K61" s="1">
        <f t="shared" si="25"/>
        <v>39026677.402199693</v>
      </c>
      <c r="L61" s="1">
        <f t="shared" si="26"/>
        <v>7814920.9694415173</v>
      </c>
      <c r="M61" s="1">
        <f t="shared" si="27"/>
        <v>3302539.5925447848</v>
      </c>
      <c r="N61" s="1">
        <f t="shared" si="28"/>
        <v>755635.32139093778</v>
      </c>
      <c r="O61" s="1">
        <f t="shared" si="29"/>
        <v>39026677.402199693</v>
      </c>
      <c r="P61" s="1">
        <f t="shared" si="29"/>
        <v>7814920.9694415173</v>
      </c>
      <c r="Q61">
        <f t="shared" si="30"/>
        <v>3302539.5925447848</v>
      </c>
      <c r="R61">
        <f t="shared" si="31"/>
        <v>755635.32139093778</v>
      </c>
    </row>
    <row r="62" spans="1:18">
      <c r="A62" s="1">
        <v>28</v>
      </c>
      <c r="B62" s="17">
        <f t="shared" si="16"/>
        <v>3.5</v>
      </c>
      <c r="C62" s="1">
        <f t="shared" si="17"/>
        <v>0</v>
      </c>
      <c r="D62" s="1">
        <f t="shared" si="18"/>
        <v>0</v>
      </c>
      <c r="E62" s="1">
        <f t="shared" si="19"/>
        <v>6787.5390000000007</v>
      </c>
      <c r="F62" s="1">
        <f t="shared" si="20"/>
        <v>1569.6</v>
      </c>
      <c r="G62" s="1">
        <f t="shared" si="21"/>
        <v>27307.483875000002</v>
      </c>
      <c r="H62" s="1">
        <f t="shared" si="22"/>
        <v>5493.5999999999995</v>
      </c>
      <c r="I62" s="1">
        <f t="shared" si="23"/>
        <v>0</v>
      </c>
      <c r="J62" s="1">
        <f t="shared" si="24"/>
        <v>0</v>
      </c>
      <c r="K62" s="1">
        <f t="shared" si="25"/>
        <v>40285013.092729196</v>
      </c>
      <c r="L62" s="1">
        <f t="shared" si="26"/>
        <v>8104362.4868282396</v>
      </c>
      <c r="M62" s="1">
        <f t="shared" si="27"/>
        <v>3267650.4929399369</v>
      </c>
      <c r="N62" s="1">
        <f t="shared" si="28"/>
        <v>755635.32139093778</v>
      </c>
      <c r="O62" s="1">
        <f t="shared" si="29"/>
        <v>40285013.092729196</v>
      </c>
      <c r="P62" s="1">
        <f t="shared" si="29"/>
        <v>8104362.4868282396</v>
      </c>
      <c r="Q62">
        <f t="shared" si="30"/>
        <v>3267650.4929399369</v>
      </c>
      <c r="R62">
        <f t="shared" si="31"/>
        <v>755635.32139093778</v>
      </c>
    </row>
    <row r="63" spans="1:18">
      <c r="A63" s="1">
        <v>29</v>
      </c>
      <c r="B63" s="17">
        <f t="shared" si="16"/>
        <v>3.625</v>
      </c>
      <c r="C63" s="1">
        <f t="shared" si="17"/>
        <v>0</v>
      </c>
      <c r="D63" s="1">
        <f t="shared" si="18"/>
        <v>0</v>
      </c>
      <c r="E63" s="1">
        <f t="shared" si="19"/>
        <v>6715.0676250000015</v>
      </c>
      <c r="F63" s="1">
        <f t="shared" si="20"/>
        <v>1569.6</v>
      </c>
      <c r="G63" s="1">
        <f t="shared" si="21"/>
        <v>28151.396789062506</v>
      </c>
      <c r="H63" s="1">
        <f t="shared" si="22"/>
        <v>5689.7999999999993</v>
      </c>
      <c r="I63" s="1">
        <f t="shared" si="23"/>
        <v>0</v>
      </c>
      <c r="J63" s="1">
        <f t="shared" si="24"/>
        <v>0</v>
      </c>
      <c r="K63" s="1">
        <f t="shared" si="25"/>
        <v>41529984.725698113</v>
      </c>
      <c r="L63" s="1">
        <f t="shared" si="26"/>
        <v>8393804.0042149629</v>
      </c>
      <c r="M63" s="1">
        <f t="shared" si="27"/>
        <v>3232761.39333509</v>
      </c>
      <c r="N63" s="1">
        <f t="shared" si="28"/>
        <v>755635.32139093778</v>
      </c>
      <c r="O63" s="1">
        <f t="shared" si="29"/>
        <v>41529984.725698113</v>
      </c>
      <c r="P63" s="1">
        <f t="shared" si="29"/>
        <v>8393804.0042149629</v>
      </c>
      <c r="Q63">
        <f t="shared" si="30"/>
        <v>3232761.39333509</v>
      </c>
      <c r="R63">
        <f t="shared" si="31"/>
        <v>755635.32139093778</v>
      </c>
    </row>
    <row r="64" spans="1:18">
      <c r="A64" s="1">
        <v>30</v>
      </c>
      <c r="B64" s="17">
        <f t="shared" si="16"/>
        <v>3.75</v>
      </c>
      <c r="C64" s="1">
        <f t="shared" si="17"/>
        <v>0</v>
      </c>
      <c r="D64" s="1">
        <f t="shared" si="18"/>
        <v>0</v>
      </c>
      <c r="E64" s="1">
        <f t="shared" si="19"/>
        <v>6642.5962500000005</v>
      </c>
      <c r="F64" s="1">
        <f t="shared" si="20"/>
        <v>1569.6</v>
      </c>
      <c r="G64" s="1">
        <f t="shared" si="21"/>
        <v>28986.250781250008</v>
      </c>
      <c r="H64" s="1">
        <f t="shared" si="22"/>
        <v>5886</v>
      </c>
      <c r="I64" s="1">
        <f t="shared" si="23"/>
        <v>0</v>
      </c>
      <c r="J64" s="1">
        <f t="shared" si="24"/>
        <v>0</v>
      </c>
      <c r="K64" s="1">
        <f t="shared" si="25"/>
        <v>42761592.301106438</v>
      </c>
      <c r="L64" s="1">
        <f t="shared" si="26"/>
        <v>8683245.5216016863</v>
      </c>
      <c r="M64" s="1">
        <f t="shared" si="27"/>
        <v>3197872.2937302426</v>
      </c>
      <c r="N64" s="1">
        <f t="shared" si="28"/>
        <v>755635.32139093778</v>
      </c>
      <c r="O64" s="1">
        <f t="shared" si="29"/>
        <v>42761592.301106438</v>
      </c>
      <c r="P64" s="1">
        <f t="shared" si="29"/>
        <v>8683245.5216016863</v>
      </c>
      <c r="Q64">
        <f t="shared" si="30"/>
        <v>3197872.2937302426</v>
      </c>
      <c r="R64">
        <f t="shared" si="31"/>
        <v>755635.32139093778</v>
      </c>
    </row>
    <row r="65" spans="1:18">
      <c r="A65" s="1">
        <v>31</v>
      </c>
      <c r="B65" s="17">
        <f t="shared" si="16"/>
        <v>3.875</v>
      </c>
      <c r="C65" s="1">
        <f t="shared" si="17"/>
        <v>0</v>
      </c>
      <c r="D65" s="1">
        <f t="shared" si="18"/>
        <v>0</v>
      </c>
      <c r="E65" s="1">
        <f t="shared" si="19"/>
        <v>6570.1248750000013</v>
      </c>
      <c r="F65" s="1">
        <f t="shared" si="20"/>
        <v>1569.6</v>
      </c>
      <c r="G65" s="1">
        <f t="shared" si="21"/>
        <v>29812.045851562507</v>
      </c>
      <c r="H65" s="1">
        <f t="shared" si="22"/>
        <v>6082.2</v>
      </c>
      <c r="I65" s="1">
        <f t="shared" si="23"/>
        <v>0</v>
      </c>
      <c r="J65" s="1">
        <f t="shared" si="24"/>
        <v>0</v>
      </c>
      <c r="K65" s="1">
        <f t="shared" si="25"/>
        <v>43979835.818954177</v>
      </c>
      <c r="L65" s="1">
        <f t="shared" si="26"/>
        <v>8972687.0389884096</v>
      </c>
      <c r="M65" s="1">
        <f t="shared" si="27"/>
        <v>3162983.1941253957</v>
      </c>
      <c r="N65" s="1">
        <f t="shared" si="28"/>
        <v>755635.32139093778</v>
      </c>
      <c r="O65" s="1">
        <f t="shared" si="29"/>
        <v>43979835.818954177</v>
      </c>
      <c r="P65" s="1">
        <f t="shared" si="29"/>
        <v>8972687.0389884096</v>
      </c>
      <c r="Q65">
        <f t="shared" si="30"/>
        <v>3162983.1941253957</v>
      </c>
      <c r="R65">
        <f t="shared" si="31"/>
        <v>755635.32139093778</v>
      </c>
    </row>
    <row r="66" spans="1:18">
      <c r="A66" s="1">
        <v>32</v>
      </c>
      <c r="B66" s="17">
        <f t="shared" ref="B66:B97" si="32">length/length_division*A66</f>
        <v>4</v>
      </c>
      <c r="C66" s="1">
        <f t="shared" ref="C66:C97" si="33">ax</f>
        <v>0</v>
      </c>
      <c r="D66" s="1">
        <f t="shared" ref="D66:D97" si="34">ax_0</f>
        <v>0</v>
      </c>
      <c r="E66" s="1">
        <f t="shared" ref="E66:E97" si="35">IF(B66&lt;force_position,ay-(mass_per_length*B66*gravity),ay-(mass_per_length*B66*gravity)-force)</f>
        <v>6497.6535000000003</v>
      </c>
      <c r="F66" s="1">
        <f t="shared" ref="F66:F97" si="36">IF(B66&lt;force_position_0,ay_0-(mass_per_length_0*B66*gravity_0),ay_0-(mass_per_length_0*B66*gravity_0)-force_0)</f>
        <v>1569.6</v>
      </c>
      <c r="G66" s="1">
        <f t="shared" ref="G66:G97" si="37">IF(B66&lt;force_position,(ay*B66)-(0.5*mass_per_length*gravity*B66*B66),(ay*B66)-(0.5*mass_per_length*gravity*B66*B66)-force*(B66-force_position))</f>
        <v>30628.782000000003</v>
      </c>
      <c r="H66" s="1">
        <f t="shared" ref="H66:H97" si="38">IF(B66&lt;force_position_0,(ay_0*B66)-(0.5*mass_per_length_0*gravity_0*B66*B66),(ay_0*B66)-(0.5*mass_per_length_0*gravity_0*B66*B66)-force_0*(B66-force_position_0))</f>
        <v>6278.4</v>
      </c>
      <c r="I66" s="1">
        <f t="shared" ref="I66:I97" si="39">ax/cross_section_area</f>
        <v>0</v>
      </c>
      <c r="J66" s="1">
        <f t="shared" ref="J66:J97" si="40">ax_0/cross_section_area_0</f>
        <v>0</v>
      </c>
      <c r="K66" s="1">
        <f t="shared" ref="K66:K97" si="41">((G66*(0.5*h))/(ix))*(100000000/1000)</f>
        <v>45184715.279241309</v>
      </c>
      <c r="L66" s="1">
        <f t="shared" ref="L66:L97" si="42">(H66*(0.5*h_0/1000))/(ix_0/100000000)</f>
        <v>9262128.556375131</v>
      </c>
      <c r="M66" s="1">
        <f t="shared" ref="M66:M97" si="43">((E66*q)/(ix*thickness_web))*((100000000*1000)/1000000000)</f>
        <v>3128094.0945205484</v>
      </c>
      <c r="N66" s="1">
        <f t="shared" ref="N66:N97" si="44">((F66*q)/(ix*thickness_web))*((100000000*1000)/1000000000)</f>
        <v>755635.32139093778</v>
      </c>
      <c r="O66" s="1">
        <f t="shared" si="29"/>
        <v>45184715.279241309</v>
      </c>
      <c r="P66" s="1">
        <f t="shared" si="29"/>
        <v>9262128.556375131</v>
      </c>
      <c r="Q66">
        <f t="shared" si="30"/>
        <v>3128094.0945205484</v>
      </c>
      <c r="R66">
        <f t="shared" si="31"/>
        <v>755635.32139093778</v>
      </c>
    </row>
    <row r="67" spans="1:18">
      <c r="A67" s="1">
        <v>33</v>
      </c>
      <c r="B67" s="17">
        <f t="shared" si="32"/>
        <v>4.125</v>
      </c>
      <c r="C67" s="1">
        <f t="shared" si="33"/>
        <v>0</v>
      </c>
      <c r="D67" s="1">
        <f t="shared" si="34"/>
        <v>0</v>
      </c>
      <c r="E67" s="1">
        <f t="shared" si="35"/>
        <v>6425.1821250000012</v>
      </c>
      <c r="F67" s="1">
        <f t="shared" si="36"/>
        <v>1569.6</v>
      </c>
      <c r="G67" s="1">
        <f t="shared" si="37"/>
        <v>31436.459226562503</v>
      </c>
      <c r="H67" s="1">
        <f t="shared" si="38"/>
        <v>6474.5999999999995</v>
      </c>
      <c r="I67" s="1">
        <f t="shared" si="39"/>
        <v>0</v>
      </c>
      <c r="J67" s="1">
        <f t="shared" si="40"/>
        <v>0</v>
      </c>
      <c r="K67" s="1">
        <f t="shared" si="41"/>
        <v>46376230.681967862</v>
      </c>
      <c r="L67" s="1">
        <f t="shared" si="42"/>
        <v>9551570.0737618543</v>
      </c>
      <c r="M67" s="1">
        <f t="shared" si="43"/>
        <v>3093204.994915701</v>
      </c>
      <c r="N67" s="1">
        <f t="shared" si="44"/>
        <v>755635.32139093778</v>
      </c>
      <c r="O67" s="1">
        <f t="shared" si="29"/>
        <v>46376230.681967862</v>
      </c>
      <c r="P67" s="1">
        <f t="shared" si="29"/>
        <v>9551570.0737618543</v>
      </c>
      <c r="Q67">
        <f t="shared" si="30"/>
        <v>3093204.994915701</v>
      </c>
      <c r="R67">
        <f t="shared" si="31"/>
        <v>755635.32139093778</v>
      </c>
    </row>
    <row r="68" spans="1:18">
      <c r="A68" s="1">
        <v>34</v>
      </c>
      <c r="B68" s="17">
        <f t="shared" si="32"/>
        <v>4.25</v>
      </c>
      <c r="C68" s="1">
        <f t="shared" si="33"/>
        <v>0</v>
      </c>
      <c r="D68" s="1">
        <f t="shared" si="34"/>
        <v>0</v>
      </c>
      <c r="E68" s="1">
        <f t="shared" si="35"/>
        <v>6352.7107500000002</v>
      </c>
      <c r="F68" s="1">
        <f t="shared" si="36"/>
        <v>1569.6</v>
      </c>
      <c r="G68" s="1">
        <f t="shared" si="37"/>
        <v>32235.077531250001</v>
      </c>
      <c r="H68" s="1">
        <f t="shared" si="38"/>
        <v>6670.7999999999993</v>
      </c>
      <c r="I68" s="1">
        <f t="shared" si="39"/>
        <v>0</v>
      </c>
      <c r="J68" s="1">
        <f t="shared" si="40"/>
        <v>0</v>
      </c>
      <c r="K68" s="1">
        <f t="shared" si="41"/>
        <v>47554382.02713383</v>
      </c>
      <c r="L68" s="1">
        <f t="shared" si="42"/>
        <v>9841011.5911485758</v>
      </c>
      <c r="M68" s="1">
        <f t="shared" si="43"/>
        <v>3058315.8953108536</v>
      </c>
      <c r="N68" s="1">
        <f t="shared" si="44"/>
        <v>755635.32139093778</v>
      </c>
      <c r="O68" s="1">
        <f t="shared" si="29"/>
        <v>47554382.02713383</v>
      </c>
      <c r="P68" s="1">
        <f t="shared" si="29"/>
        <v>9841011.5911485758</v>
      </c>
      <c r="Q68">
        <f t="shared" si="30"/>
        <v>3058315.8953108536</v>
      </c>
      <c r="R68">
        <f t="shared" si="31"/>
        <v>755635.32139093778</v>
      </c>
    </row>
    <row r="69" spans="1:18">
      <c r="A69" s="1">
        <v>35</v>
      </c>
      <c r="B69" s="17">
        <f t="shared" si="32"/>
        <v>4.375</v>
      </c>
      <c r="C69" s="1">
        <f t="shared" si="33"/>
        <v>0</v>
      </c>
      <c r="D69" s="1">
        <f t="shared" si="34"/>
        <v>0</v>
      </c>
      <c r="E69" s="1">
        <f t="shared" si="35"/>
        <v>6280.239375000001</v>
      </c>
      <c r="F69" s="1">
        <f t="shared" si="36"/>
        <v>1569.6</v>
      </c>
      <c r="G69" s="1">
        <f t="shared" si="37"/>
        <v>33024.636914062503</v>
      </c>
      <c r="H69" s="1">
        <f t="shared" si="38"/>
        <v>6867</v>
      </c>
      <c r="I69" s="1">
        <f t="shared" si="39"/>
        <v>0</v>
      </c>
      <c r="J69" s="1">
        <f t="shared" si="40"/>
        <v>0</v>
      </c>
      <c r="K69" s="1">
        <f t="shared" si="41"/>
        <v>48719169.314739205</v>
      </c>
      <c r="L69" s="1">
        <f t="shared" si="42"/>
        <v>10130453.108535301</v>
      </c>
      <c r="M69" s="1">
        <f t="shared" si="43"/>
        <v>3023426.7957060072</v>
      </c>
      <c r="N69" s="1">
        <f t="shared" si="44"/>
        <v>755635.32139093778</v>
      </c>
      <c r="O69" s="1">
        <f t="shared" si="29"/>
        <v>48719169.314739205</v>
      </c>
      <c r="P69" s="1">
        <f t="shared" si="29"/>
        <v>10130453.108535301</v>
      </c>
      <c r="Q69">
        <f t="shared" si="30"/>
        <v>3023426.7957060072</v>
      </c>
      <c r="R69">
        <f t="shared" si="31"/>
        <v>755635.32139093778</v>
      </c>
    </row>
    <row r="70" spans="1:18">
      <c r="A70" s="1">
        <v>36</v>
      </c>
      <c r="B70" s="17">
        <f t="shared" si="32"/>
        <v>4.5</v>
      </c>
      <c r="C70" s="1">
        <f t="shared" si="33"/>
        <v>0</v>
      </c>
      <c r="D70" s="1">
        <f t="shared" si="34"/>
        <v>0</v>
      </c>
      <c r="E70" s="1">
        <f t="shared" si="35"/>
        <v>6207.7680000000009</v>
      </c>
      <c r="F70" s="1">
        <f t="shared" si="36"/>
        <v>1569.6</v>
      </c>
      <c r="G70" s="1">
        <f t="shared" si="37"/>
        <v>33805.137375000006</v>
      </c>
      <c r="H70" s="1">
        <f t="shared" si="38"/>
        <v>7063.2</v>
      </c>
      <c r="I70" s="1">
        <f t="shared" si="39"/>
        <v>0</v>
      </c>
      <c r="J70" s="1">
        <f t="shared" si="40"/>
        <v>0</v>
      </c>
      <c r="K70" s="1">
        <f t="shared" si="41"/>
        <v>49870592.544783995</v>
      </c>
      <c r="L70" s="1">
        <f t="shared" si="42"/>
        <v>10419894.625922024</v>
      </c>
      <c r="M70" s="1">
        <f t="shared" si="43"/>
        <v>2988537.6961011593</v>
      </c>
      <c r="N70" s="1">
        <f t="shared" si="44"/>
        <v>755635.32139093778</v>
      </c>
      <c r="O70" s="1">
        <f t="shared" si="29"/>
        <v>49870592.544783995</v>
      </c>
      <c r="P70" s="1">
        <f t="shared" si="29"/>
        <v>10419894.625922024</v>
      </c>
      <c r="Q70">
        <f t="shared" si="30"/>
        <v>2988537.6961011593</v>
      </c>
      <c r="R70">
        <f t="shared" si="31"/>
        <v>755635.32139093778</v>
      </c>
    </row>
    <row r="71" spans="1:18">
      <c r="A71" s="1">
        <v>37</v>
      </c>
      <c r="B71" s="17">
        <f t="shared" si="32"/>
        <v>4.625</v>
      </c>
      <c r="C71" s="1">
        <f t="shared" si="33"/>
        <v>0</v>
      </c>
      <c r="D71" s="1">
        <f t="shared" si="34"/>
        <v>0</v>
      </c>
      <c r="E71" s="1">
        <f t="shared" si="35"/>
        <v>6135.2966250000009</v>
      </c>
      <c r="F71" s="1">
        <f t="shared" si="36"/>
        <v>1569.6</v>
      </c>
      <c r="G71" s="1">
        <f t="shared" si="37"/>
        <v>34576.578914062506</v>
      </c>
      <c r="H71" s="1">
        <f t="shared" si="38"/>
        <v>7259.4</v>
      </c>
      <c r="I71" s="1">
        <f t="shared" si="39"/>
        <v>0</v>
      </c>
      <c r="J71" s="1">
        <f t="shared" si="40"/>
        <v>0</v>
      </c>
      <c r="K71" s="1">
        <f t="shared" si="41"/>
        <v>51008651.717268184</v>
      </c>
      <c r="L71" s="1">
        <f t="shared" si="42"/>
        <v>10709336.143308746</v>
      </c>
      <c r="M71" s="1">
        <f t="shared" si="43"/>
        <v>2953648.5964963124</v>
      </c>
      <c r="N71" s="1">
        <f t="shared" si="44"/>
        <v>755635.32139093778</v>
      </c>
      <c r="O71" s="1">
        <f t="shared" si="29"/>
        <v>51008651.717268184</v>
      </c>
      <c r="P71" s="1">
        <f t="shared" si="29"/>
        <v>10709336.143308746</v>
      </c>
      <c r="Q71">
        <f t="shared" si="30"/>
        <v>2953648.5964963124</v>
      </c>
      <c r="R71">
        <f t="shared" si="31"/>
        <v>755635.32139093778</v>
      </c>
    </row>
    <row r="72" spans="1:18">
      <c r="A72" s="1">
        <v>38</v>
      </c>
      <c r="B72" s="17">
        <f t="shared" si="32"/>
        <v>4.75</v>
      </c>
      <c r="C72" s="1">
        <f t="shared" si="33"/>
        <v>0</v>
      </c>
      <c r="D72" s="1">
        <f t="shared" si="34"/>
        <v>0</v>
      </c>
      <c r="E72" s="1">
        <f t="shared" si="35"/>
        <v>6062.8252500000008</v>
      </c>
      <c r="F72" s="1">
        <f t="shared" si="36"/>
        <v>1569.6</v>
      </c>
      <c r="G72" s="1">
        <f t="shared" si="37"/>
        <v>35338.961531250003</v>
      </c>
      <c r="H72" s="1">
        <f t="shared" si="38"/>
        <v>7455.5999999999995</v>
      </c>
      <c r="I72" s="1">
        <f t="shared" si="39"/>
        <v>0</v>
      </c>
      <c r="J72" s="1">
        <f t="shared" si="40"/>
        <v>0</v>
      </c>
      <c r="K72" s="1">
        <f t="shared" si="41"/>
        <v>52133346.832191788</v>
      </c>
      <c r="L72" s="1">
        <f t="shared" si="42"/>
        <v>10998777.660695469</v>
      </c>
      <c r="M72" s="1">
        <f t="shared" si="43"/>
        <v>2918759.4968914646</v>
      </c>
      <c r="N72" s="1">
        <f t="shared" si="44"/>
        <v>755635.32139093778</v>
      </c>
      <c r="O72" s="1">
        <f t="shared" si="29"/>
        <v>52133346.832191788</v>
      </c>
      <c r="P72" s="1">
        <f t="shared" si="29"/>
        <v>10998777.660695469</v>
      </c>
      <c r="Q72">
        <f t="shared" si="30"/>
        <v>2918759.4968914646</v>
      </c>
      <c r="R72">
        <f t="shared" si="31"/>
        <v>755635.32139093778</v>
      </c>
    </row>
    <row r="73" spans="1:18">
      <c r="A73" s="1">
        <v>39</v>
      </c>
      <c r="B73" s="17">
        <f t="shared" si="32"/>
        <v>4.875</v>
      </c>
      <c r="C73" s="1">
        <f t="shared" si="33"/>
        <v>0</v>
      </c>
      <c r="D73" s="1">
        <f t="shared" si="34"/>
        <v>0</v>
      </c>
      <c r="E73" s="1">
        <f t="shared" si="35"/>
        <v>5990.3538750000007</v>
      </c>
      <c r="F73" s="1">
        <f t="shared" si="36"/>
        <v>1569.6</v>
      </c>
      <c r="G73" s="1">
        <f t="shared" si="37"/>
        <v>36092.285226562512</v>
      </c>
      <c r="H73" s="1">
        <f t="shared" si="38"/>
        <v>7651.7999999999993</v>
      </c>
      <c r="I73" s="1">
        <f t="shared" si="39"/>
        <v>0</v>
      </c>
      <c r="J73" s="1">
        <f t="shared" si="40"/>
        <v>0</v>
      </c>
      <c r="K73" s="1">
        <f t="shared" si="41"/>
        <v>53244677.889554814</v>
      </c>
      <c r="L73" s="1">
        <f t="shared" si="42"/>
        <v>11288219.17808219</v>
      </c>
      <c r="M73" s="1">
        <f t="shared" si="43"/>
        <v>2883870.3972866181</v>
      </c>
      <c r="N73" s="1">
        <f t="shared" si="44"/>
        <v>755635.32139093778</v>
      </c>
      <c r="O73" s="1">
        <f t="shared" si="29"/>
        <v>53244677.889554814</v>
      </c>
      <c r="P73" s="1">
        <f t="shared" si="29"/>
        <v>11288219.17808219</v>
      </c>
      <c r="Q73">
        <f t="shared" si="30"/>
        <v>2883870.3972866181</v>
      </c>
      <c r="R73">
        <f t="shared" si="31"/>
        <v>755635.32139093778</v>
      </c>
    </row>
    <row r="74" spans="1:18">
      <c r="A74" s="1">
        <v>40</v>
      </c>
      <c r="B74" s="17">
        <f t="shared" si="32"/>
        <v>5</v>
      </c>
      <c r="C74" s="1">
        <f t="shared" si="33"/>
        <v>0</v>
      </c>
      <c r="D74" s="1">
        <f t="shared" si="34"/>
        <v>0</v>
      </c>
      <c r="E74" s="1">
        <f t="shared" si="35"/>
        <v>5917.8825000000015</v>
      </c>
      <c r="F74" s="1">
        <f t="shared" si="36"/>
        <v>1569.6</v>
      </c>
      <c r="G74" s="1">
        <f t="shared" si="37"/>
        <v>36836.550000000003</v>
      </c>
      <c r="H74" s="1">
        <f t="shared" si="38"/>
        <v>7848</v>
      </c>
      <c r="I74" s="1">
        <f t="shared" si="39"/>
        <v>0</v>
      </c>
      <c r="J74" s="1">
        <f t="shared" si="40"/>
        <v>0</v>
      </c>
      <c r="K74" s="1">
        <f t="shared" si="41"/>
        <v>54342644.889357224</v>
      </c>
      <c r="L74" s="1">
        <f t="shared" si="42"/>
        <v>11577660.695468914</v>
      </c>
      <c r="M74" s="1">
        <f t="shared" si="43"/>
        <v>2848981.2976817708</v>
      </c>
      <c r="N74" s="1">
        <f t="shared" si="44"/>
        <v>755635.32139093778</v>
      </c>
      <c r="O74" s="1">
        <f t="shared" si="29"/>
        <v>54342644.889357224</v>
      </c>
      <c r="P74" s="1">
        <f t="shared" si="29"/>
        <v>11577660.695468914</v>
      </c>
      <c r="Q74">
        <f t="shared" si="30"/>
        <v>2848981.2976817708</v>
      </c>
      <c r="R74">
        <f t="shared" si="31"/>
        <v>755635.32139093778</v>
      </c>
    </row>
    <row r="75" spans="1:18">
      <c r="A75" s="1">
        <v>41</v>
      </c>
      <c r="B75" s="17">
        <f t="shared" si="32"/>
        <v>5.125</v>
      </c>
      <c r="C75" s="1">
        <f t="shared" si="33"/>
        <v>0</v>
      </c>
      <c r="D75" s="1">
        <f t="shared" si="34"/>
        <v>0</v>
      </c>
      <c r="E75" s="1">
        <f t="shared" si="35"/>
        <v>5845.4111250000005</v>
      </c>
      <c r="F75" s="1">
        <f t="shared" si="36"/>
        <v>1569.6</v>
      </c>
      <c r="G75" s="1">
        <f t="shared" si="37"/>
        <v>37571.755851562506</v>
      </c>
      <c r="H75" s="1">
        <f t="shared" si="38"/>
        <v>8044.2</v>
      </c>
      <c r="I75" s="1">
        <f t="shared" si="39"/>
        <v>0</v>
      </c>
      <c r="J75" s="1">
        <f t="shared" si="40"/>
        <v>0</v>
      </c>
      <c r="K75" s="1">
        <f t="shared" si="41"/>
        <v>55427247.831599064</v>
      </c>
      <c r="L75" s="1">
        <f t="shared" si="42"/>
        <v>11867102.212855639</v>
      </c>
      <c r="M75" s="1">
        <f t="shared" si="43"/>
        <v>2814092.1980769234</v>
      </c>
      <c r="N75" s="1">
        <f t="shared" si="44"/>
        <v>755635.32139093778</v>
      </c>
      <c r="O75" s="1">
        <f t="shared" si="29"/>
        <v>55427247.831599064</v>
      </c>
      <c r="P75" s="1">
        <f t="shared" si="29"/>
        <v>11867102.212855639</v>
      </c>
      <c r="Q75">
        <f t="shared" si="30"/>
        <v>2814092.1980769234</v>
      </c>
      <c r="R75">
        <f t="shared" si="31"/>
        <v>755635.32139093778</v>
      </c>
    </row>
    <row r="76" spans="1:18">
      <c r="A76" s="1">
        <v>42</v>
      </c>
      <c r="B76" s="17">
        <f t="shared" si="32"/>
        <v>5.25</v>
      </c>
      <c r="C76" s="1">
        <f t="shared" si="33"/>
        <v>0</v>
      </c>
      <c r="D76" s="1">
        <f t="shared" si="34"/>
        <v>0</v>
      </c>
      <c r="E76" s="1">
        <f t="shared" si="35"/>
        <v>5772.9397500000005</v>
      </c>
      <c r="F76" s="1">
        <f t="shared" si="36"/>
        <v>1569.6</v>
      </c>
      <c r="G76" s="1">
        <f t="shared" si="37"/>
        <v>38297.902781250006</v>
      </c>
      <c r="H76" s="1">
        <f t="shared" si="38"/>
        <v>8240.4</v>
      </c>
      <c r="I76" s="1">
        <f t="shared" si="39"/>
        <v>0</v>
      </c>
      <c r="J76" s="1">
        <f t="shared" si="40"/>
        <v>0</v>
      </c>
      <c r="K76" s="1">
        <f t="shared" si="41"/>
        <v>56498486.716280311</v>
      </c>
      <c r="L76" s="1">
        <f t="shared" si="42"/>
        <v>12156543.730242359</v>
      </c>
      <c r="M76" s="1">
        <f t="shared" si="43"/>
        <v>2779203.098472076</v>
      </c>
      <c r="N76" s="1">
        <f t="shared" si="44"/>
        <v>755635.32139093778</v>
      </c>
      <c r="O76" s="1">
        <f t="shared" si="29"/>
        <v>56498486.716280311</v>
      </c>
      <c r="P76" s="1">
        <f t="shared" si="29"/>
        <v>12156543.730242359</v>
      </c>
      <c r="Q76">
        <f t="shared" si="30"/>
        <v>2779203.098472076</v>
      </c>
      <c r="R76">
        <f t="shared" si="31"/>
        <v>755635.32139093778</v>
      </c>
    </row>
    <row r="77" spans="1:18">
      <c r="A77" s="1">
        <v>43</v>
      </c>
      <c r="B77" s="17">
        <f t="shared" si="32"/>
        <v>5.375</v>
      </c>
      <c r="C77" s="1">
        <f t="shared" si="33"/>
        <v>0</v>
      </c>
      <c r="D77" s="1">
        <f t="shared" si="34"/>
        <v>0</v>
      </c>
      <c r="E77" s="1">
        <f t="shared" si="35"/>
        <v>5700.4683750000004</v>
      </c>
      <c r="F77" s="1">
        <f t="shared" si="36"/>
        <v>1569.6</v>
      </c>
      <c r="G77" s="1">
        <f t="shared" si="37"/>
        <v>39014.990789062504</v>
      </c>
      <c r="H77" s="1">
        <f t="shared" si="38"/>
        <v>8436.6</v>
      </c>
      <c r="I77" s="1">
        <f t="shared" si="39"/>
        <v>0</v>
      </c>
      <c r="J77" s="1">
        <f t="shared" si="40"/>
        <v>0</v>
      </c>
      <c r="K77" s="1">
        <f t="shared" si="41"/>
        <v>57556361.543400951</v>
      </c>
      <c r="L77" s="1">
        <f t="shared" si="42"/>
        <v>12445985.247629084</v>
      </c>
      <c r="M77" s="1">
        <f t="shared" si="43"/>
        <v>2744313.9988672286</v>
      </c>
      <c r="N77" s="1">
        <f t="shared" si="44"/>
        <v>755635.32139093778</v>
      </c>
      <c r="O77" s="1">
        <f t="shared" si="29"/>
        <v>57556361.543400951</v>
      </c>
      <c r="P77" s="1">
        <f t="shared" si="29"/>
        <v>12445985.247629084</v>
      </c>
      <c r="Q77">
        <f t="shared" si="30"/>
        <v>2744313.9988672286</v>
      </c>
      <c r="R77">
        <f t="shared" si="31"/>
        <v>755635.32139093778</v>
      </c>
    </row>
    <row r="78" spans="1:18">
      <c r="A78" s="1">
        <v>44</v>
      </c>
      <c r="B78" s="17">
        <f t="shared" si="32"/>
        <v>5.5</v>
      </c>
      <c r="C78" s="1">
        <f t="shared" si="33"/>
        <v>0</v>
      </c>
      <c r="D78" s="1">
        <f t="shared" si="34"/>
        <v>0</v>
      </c>
      <c r="E78" s="1">
        <f t="shared" si="35"/>
        <v>5627.9970000000012</v>
      </c>
      <c r="F78" s="1">
        <f t="shared" si="36"/>
        <v>1569.6</v>
      </c>
      <c r="G78" s="1">
        <f t="shared" si="37"/>
        <v>39723.019875000005</v>
      </c>
      <c r="H78" s="1">
        <f t="shared" si="38"/>
        <v>8632.7999999999993</v>
      </c>
      <c r="I78" s="1">
        <f t="shared" si="39"/>
        <v>0</v>
      </c>
      <c r="J78" s="1">
        <f t="shared" si="40"/>
        <v>0</v>
      </c>
      <c r="K78" s="1">
        <f t="shared" si="41"/>
        <v>58600872.31296102</v>
      </c>
      <c r="L78" s="1">
        <f t="shared" si="42"/>
        <v>12735426.765015807</v>
      </c>
      <c r="M78" s="1">
        <f t="shared" si="43"/>
        <v>2709424.8992623817</v>
      </c>
      <c r="N78" s="1">
        <f t="shared" si="44"/>
        <v>755635.32139093778</v>
      </c>
      <c r="O78" s="1">
        <f t="shared" si="29"/>
        <v>58600872.31296102</v>
      </c>
      <c r="P78" s="1">
        <f t="shared" si="29"/>
        <v>12735426.765015807</v>
      </c>
      <c r="Q78">
        <f t="shared" si="30"/>
        <v>2709424.8992623817</v>
      </c>
      <c r="R78">
        <f t="shared" si="31"/>
        <v>755635.32139093778</v>
      </c>
    </row>
    <row r="79" spans="1:18">
      <c r="A79" s="1">
        <v>45</v>
      </c>
      <c r="B79" s="17">
        <f t="shared" si="32"/>
        <v>5.625</v>
      </c>
      <c r="C79" s="1">
        <f t="shared" si="33"/>
        <v>0</v>
      </c>
      <c r="D79" s="1">
        <f t="shared" si="34"/>
        <v>0</v>
      </c>
      <c r="E79" s="1">
        <f t="shared" si="35"/>
        <v>5555.5256250000011</v>
      </c>
      <c r="F79" s="1">
        <f t="shared" si="36"/>
        <v>1569.6</v>
      </c>
      <c r="G79" s="1">
        <f t="shared" si="37"/>
        <v>40421.990039062504</v>
      </c>
      <c r="H79" s="1">
        <f t="shared" si="38"/>
        <v>8829</v>
      </c>
      <c r="I79" s="1">
        <f t="shared" si="39"/>
        <v>0</v>
      </c>
      <c r="J79" s="1">
        <f t="shared" si="40"/>
        <v>0</v>
      </c>
      <c r="K79" s="1">
        <f t="shared" si="41"/>
        <v>59632019.024960481</v>
      </c>
      <c r="L79" s="1">
        <f t="shared" si="42"/>
        <v>13024868.282402528</v>
      </c>
      <c r="M79" s="1">
        <f t="shared" si="43"/>
        <v>2674535.7996575348</v>
      </c>
      <c r="N79" s="1">
        <f t="shared" si="44"/>
        <v>755635.32139093778</v>
      </c>
      <c r="O79" s="1">
        <f t="shared" si="29"/>
        <v>59632019.024960481</v>
      </c>
      <c r="P79" s="1">
        <f t="shared" si="29"/>
        <v>13024868.282402528</v>
      </c>
      <c r="Q79">
        <f t="shared" si="30"/>
        <v>2674535.7996575348</v>
      </c>
      <c r="R79">
        <f t="shared" si="31"/>
        <v>755635.32139093778</v>
      </c>
    </row>
    <row r="80" spans="1:18">
      <c r="A80" s="1">
        <v>46</v>
      </c>
      <c r="B80" s="17">
        <f t="shared" si="32"/>
        <v>5.75</v>
      </c>
      <c r="C80" s="1">
        <f t="shared" si="33"/>
        <v>0</v>
      </c>
      <c r="D80" s="1">
        <f t="shared" si="34"/>
        <v>0</v>
      </c>
      <c r="E80" s="1">
        <f t="shared" si="35"/>
        <v>5483.054250000001</v>
      </c>
      <c r="F80" s="1">
        <f t="shared" si="36"/>
        <v>1569.6</v>
      </c>
      <c r="G80" s="1">
        <f t="shared" si="37"/>
        <v>41111.90128125</v>
      </c>
      <c r="H80" s="1">
        <f t="shared" si="38"/>
        <v>9025.1999999999989</v>
      </c>
      <c r="I80" s="1">
        <f t="shared" si="39"/>
        <v>0</v>
      </c>
      <c r="J80" s="1">
        <f t="shared" si="40"/>
        <v>0</v>
      </c>
      <c r="K80" s="1">
        <f t="shared" si="41"/>
        <v>60649801.679399364</v>
      </c>
      <c r="L80" s="1">
        <f t="shared" si="42"/>
        <v>13314309.799789252</v>
      </c>
      <c r="M80" s="1">
        <f t="shared" si="43"/>
        <v>2639646.7000526874</v>
      </c>
      <c r="N80" s="1">
        <f t="shared" si="44"/>
        <v>755635.32139093778</v>
      </c>
      <c r="O80" s="1">
        <f t="shared" si="29"/>
        <v>60649801.679399364</v>
      </c>
      <c r="P80" s="1">
        <f t="shared" si="29"/>
        <v>13314309.799789252</v>
      </c>
      <c r="Q80">
        <f t="shared" si="30"/>
        <v>2639646.7000526874</v>
      </c>
      <c r="R80">
        <f t="shared" si="31"/>
        <v>755635.32139093778</v>
      </c>
    </row>
    <row r="81" spans="1:18">
      <c r="A81" s="1">
        <v>47</v>
      </c>
      <c r="B81" s="17">
        <f t="shared" si="32"/>
        <v>5.875</v>
      </c>
      <c r="C81" s="1">
        <f t="shared" si="33"/>
        <v>0</v>
      </c>
      <c r="D81" s="1">
        <f t="shared" si="34"/>
        <v>0</v>
      </c>
      <c r="E81" s="1">
        <f t="shared" si="35"/>
        <v>5410.5828750000001</v>
      </c>
      <c r="F81" s="1">
        <f t="shared" si="36"/>
        <v>1569.6</v>
      </c>
      <c r="G81" s="1">
        <f t="shared" si="37"/>
        <v>41792.753601562501</v>
      </c>
      <c r="H81" s="1">
        <f t="shared" si="38"/>
        <v>9221.4</v>
      </c>
      <c r="I81" s="1">
        <f t="shared" si="39"/>
        <v>0</v>
      </c>
      <c r="J81" s="1">
        <f t="shared" si="40"/>
        <v>0</v>
      </c>
      <c r="K81" s="1">
        <f t="shared" si="41"/>
        <v>61654220.276277661</v>
      </c>
      <c r="L81" s="1">
        <f t="shared" si="42"/>
        <v>13603751.317175973</v>
      </c>
      <c r="M81" s="1">
        <f t="shared" si="43"/>
        <v>2604757.6004478401</v>
      </c>
      <c r="N81" s="1">
        <f t="shared" si="44"/>
        <v>755635.32139093778</v>
      </c>
      <c r="O81" s="1">
        <f t="shared" si="29"/>
        <v>61654220.276277661</v>
      </c>
      <c r="P81" s="1">
        <f t="shared" si="29"/>
        <v>13603751.317175973</v>
      </c>
      <c r="Q81">
        <f t="shared" si="30"/>
        <v>2604757.6004478401</v>
      </c>
      <c r="R81">
        <f t="shared" si="31"/>
        <v>755635.32139093778</v>
      </c>
    </row>
    <row r="82" spans="1:18">
      <c r="A82" s="1">
        <v>48</v>
      </c>
      <c r="B82" s="17">
        <f t="shared" si="32"/>
        <v>6</v>
      </c>
      <c r="C82" s="1">
        <f t="shared" si="33"/>
        <v>0</v>
      </c>
      <c r="D82" s="1">
        <f t="shared" si="34"/>
        <v>0</v>
      </c>
      <c r="E82" s="1">
        <f t="shared" si="35"/>
        <v>5338.1115000000009</v>
      </c>
      <c r="F82" s="1">
        <f t="shared" si="36"/>
        <v>1569.6</v>
      </c>
      <c r="G82" s="1">
        <f t="shared" si="37"/>
        <v>42464.547000000006</v>
      </c>
      <c r="H82" s="1">
        <f t="shared" si="38"/>
        <v>9417.5999999999985</v>
      </c>
      <c r="I82" s="1">
        <f t="shared" si="39"/>
        <v>0</v>
      </c>
      <c r="J82" s="1">
        <f t="shared" si="40"/>
        <v>0</v>
      </c>
      <c r="K82" s="1">
        <f t="shared" si="41"/>
        <v>62645274.815595381</v>
      </c>
      <c r="L82" s="1">
        <f t="shared" si="42"/>
        <v>13893192.834562697</v>
      </c>
      <c r="M82" s="1">
        <f t="shared" si="43"/>
        <v>2569868.5008429931</v>
      </c>
      <c r="N82" s="1">
        <f t="shared" si="44"/>
        <v>755635.32139093778</v>
      </c>
      <c r="O82" s="1">
        <f t="shared" si="29"/>
        <v>62645274.815595381</v>
      </c>
      <c r="P82" s="1">
        <f t="shared" si="29"/>
        <v>13893192.834562697</v>
      </c>
      <c r="Q82">
        <f t="shared" si="30"/>
        <v>2569868.5008429931</v>
      </c>
      <c r="R82">
        <f t="shared" si="31"/>
        <v>755635.32139093778</v>
      </c>
    </row>
    <row r="83" spans="1:18">
      <c r="A83" s="1">
        <v>49</v>
      </c>
      <c r="B83" s="17">
        <f t="shared" si="32"/>
        <v>6.125</v>
      </c>
      <c r="C83" s="1">
        <f t="shared" si="33"/>
        <v>0</v>
      </c>
      <c r="D83" s="1">
        <f t="shared" si="34"/>
        <v>0</v>
      </c>
      <c r="E83" s="1">
        <f t="shared" si="35"/>
        <v>5265.6401250000008</v>
      </c>
      <c r="F83" s="1">
        <f t="shared" si="36"/>
        <v>1569.6</v>
      </c>
      <c r="G83" s="1">
        <f t="shared" si="37"/>
        <v>43127.281476562508</v>
      </c>
      <c r="H83" s="1">
        <f t="shared" si="38"/>
        <v>9613.7999999999993</v>
      </c>
      <c r="I83" s="1">
        <f t="shared" si="39"/>
        <v>0</v>
      </c>
      <c r="J83" s="1">
        <f t="shared" si="40"/>
        <v>0</v>
      </c>
      <c r="K83" s="1">
        <f t="shared" si="41"/>
        <v>63622965.297352493</v>
      </c>
      <c r="L83" s="1">
        <f t="shared" si="42"/>
        <v>14182634.351949422</v>
      </c>
      <c r="M83" s="1">
        <f t="shared" si="43"/>
        <v>2534979.4012381458</v>
      </c>
      <c r="N83" s="1">
        <f t="shared" si="44"/>
        <v>755635.32139093778</v>
      </c>
      <c r="O83" s="1">
        <f t="shared" si="29"/>
        <v>63622965.297352493</v>
      </c>
      <c r="P83" s="1">
        <f t="shared" si="29"/>
        <v>14182634.351949422</v>
      </c>
      <c r="Q83">
        <f t="shared" si="30"/>
        <v>2534979.4012381458</v>
      </c>
      <c r="R83">
        <f t="shared" si="31"/>
        <v>755635.32139093778</v>
      </c>
    </row>
    <row r="84" spans="1:18">
      <c r="A84" s="1">
        <v>50</v>
      </c>
      <c r="B84" s="17">
        <f t="shared" si="32"/>
        <v>6.25</v>
      </c>
      <c r="C84" s="1">
        <f t="shared" si="33"/>
        <v>0</v>
      </c>
      <c r="D84" s="1">
        <f t="shared" si="34"/>
        <v>0</v>
      </c>
      <c r="E84" s="1">
        <f t="shared" si="35"/>
        <v>5193.1687500000007</v>
      </c>
      <c r="F84" s="1">
        <f t="shared" si="36"/>
        <v>1569.6</v>
      </c>
      <c r="G84" s="1">
        <f t="shared" si="37"/>
        <v>43780.957031250007</v>
      </c>
      <c r="H84" s="1">
        <f t="shared" si="38"/>
        <v>9810</v>
      </c>
      <c r="I84" s="1">
        <f t="shared" si="39"/>
        <v>0</v>
      </c>
      <c r="J84" s="1">
        <f t="shared" si="40"/>
        <v>0</v>
      </c>
      <c r="K84" s="1">
        <f t="shared" si="41"/>
        <v>64587291.721549012</v>
      </c>
      <c r="L84" s="1">
        <f t="shared" si="42"/>
        <v>14472075.869336143</v>
      </c>
      <c r="M84" s="1">
        <f t="shared" si="43"/>
        <v>2500090.3016332989</v>
      </c>
      <c r="N84" s="1">
        <f t="shared" si="44"/>
        <v>755635.32139093778</v>
      </c>
      <c r="O84" s="1">
        <f t="shared" si="29"/>
        <v>64587291.721549012</v>
      </c>
      <c r="P84" s="1">
        <f t="shared" si="29"/>
        <v>14472075.869336143</v>
      </c>
      <c r="Q84">
        <f t="shared" si="30"/>
        <v>2500090.3016332989</v>
      </c>
      <c r="R84">
        <f t="shared" si="31"/>
        <v>755635.32139093778</v>
      </c>
    </row>
    <row r="85" spans="1:18">
      <c r="A85" s="1">
        <v>51</v>
      </c>
      <c r="B85" s="17">
        <f t="shared" si="32"/>
        <v>6.375</v>
      </c>
      <c r="C85" s="1">
        <f t="shared" si="33"/>
        <v>0</v>
      </c>
      <c r="D85" s="1">
        <f t="shared" si="34"/>
        <v>0</v>
      </c>
      <c r="E85" s="1">
        <f t="shared" si="35"/>
        <v>5120.6973750000016</v>
      </c>
      <c r="F85" s="1">
        <f t="shared" si="36"/>
        <v>1569.6</v>
      </c>
      <c r="G85" s="1">
        <f t="shared" si="37"/>
        <v>44425.573664062504</v>
      </c>
      <c r="H85" s="1">
        <f t="shared" si="38"/>
        <v>10006.199999999999</v>
      </c>
      <c r="I85" s="1">
        <f t="shared" si="39"/>
        <v>0</v>
      </c>
      <c r="J85" s="1">
        <f t="shared" si="40"/>
        <v>0</v>
      </c>
      <c r="K85" s="1">
        <f t="shared" si="41"/>
        <v>65538254.08818493</v>
      </c>
      <c r="L85" s="1">
        <f t="shared" si="42"/>
        <v>14761517.386722865</v>
      </c>
      <c r="M85" s="1">
        <f t="shared" si="43"/>
        <v>2465201.202028452</v>
      </c>
      <c r="N85" s="1">
        <f t="shared" si="44"/>
        <v>755635.32139093778</v>
      </c>
      <c r="O85" s="1">
        <f t="shared" si="29"/>
        <v>65538254.08818493</v>
      </c>
      <c r="P85" s="1">
        <f t="shared" si="29"/>
        <v>14761517.386722865</v>
      </c>
      <c r="Q85">
        <f t="shared" si="30"/>
        <v>2465201.202028452</v>
      </c>
      <c r="R85">
        <f t="shared" si="31"/>
        <v>755635.32139093778</v>
      </c>
    </row>
    <row r="86" spans="1:18">
      <c r="A86" s="1">
        <v>52</v>
      </c>
      <c r="B86" s="17">
        <f t="shared" si="32"/>
        <v>6.5</v>
      </c>
      <c r="C86" s="1">
        <f t="shared" si="33"/>
        <v>0</v>
      </c>
      <c r="D86" s="1">
        <f t="shared" si="34"/>
        <v>0</v>
      </c>
      <c r="E86" s="1">
        <f t="shared" si="35"/>
        <v>5048.2260000000006</v>
      </c>
      <c r="F86" s="1">
        <f t="shared" si="36"/>
        <v>1569.6</v>
      </c>
      <c r="G86" s="1">
        <f t="shared" si="37"/>
        <v>45061.131375000004</v>
      </c>
      <c r="H86" s="1">
        <f t="shared" si="38"/>
        <v>10202.4</v>
      </c>
      <c r="I86" s="1">
        <f t="shared" si="39"/>
        <v>0</v>
      </c>
      <c r="J86" s="1">
        <f t="shared" si="40"/>
        <v>0</v>
      </c>
      <c r="K86" s="1">
        <f t="shared" si="41"/>
        <v>66475852.397260278</v>
      </c>
      <c r="L86" s="1">
        <f t="shared" si="42"/>
        <v>15050958.904109588</v>
      </c>
      <c r="M86" s="1">
        <f t="shared" si="43"/>
        <v>2430312.1024236041</v>
      </c>
      <c r="N86" s="1">
        <f t="shared" si="44"/>
        <v>755635.32139093778</v>
      </c>
      <c r="O86" s="1">
        <f t="shared" si="29"/>
        <v>66475852.397260278</v>
      </c>
      <c r="P86" s="1">
        <f t="shared" si="29"/>
        <v>15050958.904109588</v>
      </c>
      <c r="Q86">
        <f t="shared" si="30"/>
        <v>2430312.1024236041</v>
      </c>
      <c r="R86">
        <f t="shared" si="31"/>
        <v>755635.32139093778</v>
      </c>
    </row>
    <row r="87" spans="1:18">
      <c r="A87" s="1">
        <v>53</v>
      </c>
      <c r="B87" s="17">
        <f t="shared" si="32"/>
        <v>6.625</v>
      </c>
      <c r="C87" s="1">
        <f t="shared" si="33"/>
        <v>0</v>
      </c>
      <c r="D87" s="1">
        <f t="shared" si="34"/>
        <v>0</v>
      </c>
      <c r="E87" s="1">
        <f t="shared" si="35"/>
        <v>4975.7546250000005</v>
      </c>
      <c r="F87" s="1">
        <f t="shared" si="36"/>
        <v>1569.6</v>
      </c>
      <c r="G87" s="1">
        <f t="shared" si="37"/>
        <v>45687.63016406251</v>
      </c>
      <c r="H87" s="1">
        <f t="shared" si="38"/>
        <v>10398.599999999999</v>
      </c>
      <c r="I87" s="1">
        <f t="shared" si="39"/>
        <v>0</v>
      </c>
      <c r="J87" s="1">
        <f t="shared" si="40"/>
        <v>0</v>
      </c>
      <c r="K87" s="1">
        <f t="shared" si="41"/>
        <v>67400086.648775041</v>
      </c>
      <c r="L87" s="1">
        <f t="shared" si="42"/>
        <v>15340400.421496309</v>
      </c>
      <c r="M87" s="1">
        <f t="shared" si="43"/>
        <v>2395423.0028187567</v>
      </c>
      <c r="N87" s="1">
        <f t="shared" si="44"/>
        <v>755635.32139093778</v>
      </c>
      <c r="O87" s="1">
        <f t="shared" si="29"/>
        <v>67400086.648775041</v>
      </c>
      <c r="P87" s="1">
        <f t="shared" si="29"/>
        <v>15340400.421496309</v>
      </c>
      <c r="Q87">
        <f t="shared" si="30"/>
        <v>2395423.0028187567</v>
      </c>
      <c r="R87">
        <f t="shared" si="31"/>
        <v>755635.32139093778</v>
      </c>
    </row>
    <row r="88" spans="1:18">
      <c r="A88" s="1">
        <v>54</v>
      </c>
      <c r="B88" s="17">
        <f t="shared" si="32"/>
        <v>6.75</v>
      </c>
      <c r="C88" s="1">
        <f t="shared" si="33"/>
        <v>0</v>
      </c>
      <c r="D88" s="1">
        <f t="shared" si="34"/>
        <v>0</v>
      </c>
      <c r="E88" s="1">
        <f t="shared" si="35"/>
        <v>4903.2832500000004</v>
      </c>
      <c r="F88" s="1">
        <f t="shared" si="36"/>
        <v>1569.6</v>
      </c>
      <c r="G88" s="1">
        <f t="shared" si="37"/>
        <v>46305.070031250005</v>
      </c>
      <c r="H88" s="1">
        <f t="shared" si="38"/>
        <v>10594.8</v>
      </c>
      <c r="I88" s="1">
        <f t="shared" si="39"/>
        <v>0</v>
      </c>
      <c r="J88" s="1">
        <f t="shared" si="40"/>
        <v>0</v>
      </c>
      <c r="K88" s="1">
        <f t="shared" si="41"/>
        <v>68310956.842729196</v>
      </c>
      <c r="L88" s="1">
        <f t="shared" si="42"/>
        <v>15629841.938883035</v>
      </c>
      <c r="M88" s="1">
        <f t="shared" si="43"/>
        <v>2360533.9032139094</v>
      </c>
      <c r="N88" s="1">
        <f t="shared" si="44"/>
        <v>755635.32139093778</v>
      </c>
      <c r="O88" s="1">
        <f t="shared" si="29"/>
        <v>68310956.842729196</v>
      </c>
      <c r="P88" s="1">
        <f t="shared" si="29"/>
        <v>15629841.938883035</v>
      </c>
      <c r="Q88">
        <f t="shared" si="30"/>
        <v>2360533.9032139094</v>
      </c>
      <c r="R88">
        <f t="shared" si="31"/>
        <v>755635.32139093778</v>
      </c>
    </row>
    <row r="89" spans="1:18">
      <c r="A89" s="1">
        <v>55</v>
      </c>
      <c r="B89" s="17">
        <f t="shared" si="32"/>
        <v>6.875</v>
      </c>
      <c r="C89" s="1">
        <f t="shared" si="33"/>
        <v>0</v>
      </c>
      <c r="D89" s="1">
        <f t="shared" si="34"/>
        <v>0</v>
      </c>
      <c r="E89" s="1">
        <f t="shared" si="35"/>
        <v>4830.8118750000012</v>
      </c>
      <c r="F89" s="1">
        <f t="shared" si="36"/>
        <v>1569.6</v>
      </c>
      <c r="G89" s="1">
        <f t="shared" si="37"/>
        <v>46913.450976562504</v>
      </c>
      <c r="H89" s="1">
        <f t="shared" si="38"/>
        <v>10791</v>
      </c>
      <c r="I89" s="1">
        <f t="shared" si="39"/>
        <v>0</v>
      </c>
      <c r="J89" s="1">
        <f t="shared" si="40"/>
        <v>0</v>
      </c>
      <c r="K89" s="1">
        <f t="shared" si="41"/>
        <v>69208462.979122758</v>
      </c>
      <c r="L89" s="1">
        <f t="shared" si="42"/>
        <v>15919283.456269758</v>
      </c>
      <c r="M89" s="1">
        <f t="shared" si="43"/>
        <v>2325644.8036090629</v>
      </c>
      <c r="N89" s="1">
        <f t="shared" si="44"/>
        <v>755635.32139093778</v>
      </c>
      <c r="O89" s="1">
        <f t="shared" si="29"/>
        <v>69208462.979122758</v>
      </c>
      <c r="P89" s="1">
        <f t="shared" si="29"/>
        <v>15919283.456269758</v>
      </c>
      <c r="Q89">
        <f t="shared" si="30"/>
        <v>2325644.8036090629</v>
      </c>
      <c r="R89">
        <f t="shared" si="31"/>
        <v>755635.32139093778</v>
      </c>
    </row>
    <row r="90" spans="1:18">
      <c r="A90" s="1">
        <v>56</v>
      </c>
      <c r="B90" s="17">
        <f t="shared" si="32"/>
        <v>7</v>
      </c>
      <c r="C90" s="1">
        <f t="shared" si="33"/>
        <v>0</v>
      </c>
      <c r="D90" s="1">
        <f t="shared" si="34"/>
        <v>0</v>
      </c>
      <c r="E90" s="1">
        <f t="shared" si="35"/>
        <v>4758.3405000000012</v>
      </c>
      <c r="F90" s="1">
        <f t="shared" si="36"/>
        <v>1569.6</v>
      </c>
      <c r="G90" s="1">
        <f t="shared" si="37"/>
        <v>47512.773000000001</v>
      </c>
      <c r="H90" s="1">
        <f t="shared" si="38"/>
        <v>10987.199999999999</v>
      </c>
      <c r="I90" s="1">
        <f t="shared" si="39"/>
        <v>0</v>
      </c>
      <c r="J90" s="1">
        <f t="shared" si="40"/>
        <v>0</v>
      </c>
      <c r="K90" s="1">
        <f t="shared" si="41"/>
        <v>70092605.057955742</v>
      </c>
      <c r="L90" s="1">
        <f t="shared" si="42"/>
        <v>16208724.973656479</v>
      </c>
      <c r="M90" s="1">
        <f t="shared" si="43"/>
        <v>2290755.7040042155</v>
      </c>
      <c r="N90" s="1">
        <f t="shared" si="44"/>
        <v>755635.32139093778</v>
      </c>
      <c r="O90" s="1">
        <f t="shared" si="29"/>
        <v>70092605.057955742</v>
      </c>
      <c r="P90" s="1">
        <f t="shared" si="29"/>
        <v>16208724.973656479</v>
      </c>
      <c r="Q90">
        <f t="shared" si="30"/>
        <v>2290755.7040042155</v>
      </c>
      <c r="R90">
        <f t="shared" si="31"/>
        <v>755635.32139093778</v>
      </c>
    </row>
    <row r="91" spans="1:18">
      <c r="A91" s="1">
        <v>57</v>
      </c>
      <c r="B91" s="17">
        <f t="shared" si="32"/>
        <v>7.125</v>
      </c>
      <c r="C91" s="1">
        <f t="shared" si="33"/>
        <v>0</v>
      </c>
      <c r="D91" s="1">
        <f t="shared" si="34"/>
        <v>0</v>
      </c>
      <c r="E91" s="1">
        <f t="shared" si="35"/>
        <v>4685.8691250000002</v>
      </c>
      <c r="F91" s="1">
        <f t="shared" si="36"/>
        <v>1569.6</v>
      </c>
      <c r="G91" s="1">
        <f t="shared" si="37"/>
        <v>48103.036101562502</v>
      </c>
      <c r="H91" s="1">
        <f t="shared" si="38"/>
        <v>11183.4</v>
      </c>
      <c r="I91" s="1">
        <f t="shared" si="39"/>
        <v>0</v>
      </c>
      <c r="J91" s="1">
        <f t="shared" si="40"/>
        <v>0</v>
      </c>
      <c r="K91" s="1">
        <f t="shared" si="41"/>
        <v>70963383.079228133</v>
      </c>
      <c r="L91" s="1">
        <f t="shared" si="42"/>
        <v>16498166.491043204</v>
      </c>
      <c r="M91" s="1">
        <f t="shared" si="43"/>
        <v>2255866.6043993677</v>
      </c>
      <c r="N91" s="1">
        <f t="shared" si="44"/>
        <v>755635.32139093778</v>
      </c>
      <c r="O91" s="1">
        <f t="shared" si="29"/>
        <v>70963383.079228133</v>
      </c>
      <c r="P91" s="1">
        <f t="shared" si="29"/>
        <v>16498166.491043204</v>
      </c>
      <c r="Q91">
        <f t="shared" si="30"/>
        <v>2255866.6043993677</v>
      </c>
      <c r="R91">
        <f t="shared" si="31"/>
        <v>755635.32139093778</v>
      </c>
    </row>
    <row r="92" spans="1:18">
      <c r="A92" s="1">
        <v>58</v>
      </c>
      <c r="B92" s="17">
        <f t="shared" si="32"/>
        <v>7.25</v>
      </c>
      <c r="C92" s="1">
        <f t="shared" si="33"/>
        <v>0</v>
      </c>
      <c r="D92" s="1">
        <f t="shared" si="34"/>
        <v>0</v>
      </c>
      <c r="E92" s="1">
        <f t="shared" si="35"/>
        <v>4613.397750000001</v>
      </c>
      <c r="F92" s="1">
        <f t="shared" si="36"/>
        <v>1569.6</v>
      </c>
      <c r="G92" s="1">
        <f t="shared" si="37"/>
        <v>48684.240281250008</v>
      </c>
      <c r="H92" s="1">
        <f t="shared" si="38"/>
        <v>11379.599999999999</v>
      </c>
      <c r="I92" s="1">
        <f t="shared" si="39"/>
        <v>0</v>
      </c>
      <c r="J92" s="1">
        <f t="shared" si="40"/>
        <v>0</v>
      </c>
      <c r="K92" s="1">
        <f t="shared" si="41"/>
        <v>71820797.042939961</v>
      </c>
      <c r="L92" s="1">
        <f t="shared" si="42"/>
        <v>16787608.008429926</v>
      </c>
      <c r="M92" s="1">
        <f t="shared" si="43"/>
        <v>2220977.5047945208</v>
      </c>
      <c r="N92" s="1">
        <f t="shared" si="44"/>
        <v>755635.32139093778</v>
      </c>
      <c r="O92" s="1">
        <f t="shared" si="29"/>
        <v>71820797.042939961</v>
      </c>
      <c r="P92" s="1">
        <f t="shared" si="29"/>
        <v>16787608.008429926</v>
      </c>
      <c r="Q92">
        <f t="shared" si="30"/>
        <v>2220977.5047945208</v>
      </c>
      <c r="R92">
        <f t="shared" si="31"/>
        <v>755635.32139093778</v>
      </c>
    </row>
    <row r="93" spans="1:18">
      <c r="A93" s="1">
        <v>59</v>
      </c>
      <c r="B93" s="17">
        <f t="shared" si="32"/>
        <v>7.375</v>
      </c>
      <c r="C93" s="1">
        <f t="shared" si="33"/>
        <v>0</v>
      </c>
      <c r="D93" s="1">
        <f t="shared" si="34"/>
        <v>0</v>
      </c>
      <c r="E93" s="1">
        <f t="shared" si="35"/>
        <v>4540.9263750000009</v>
      </c>
      <c r="F93" s="1">
        <f t="shared" si="36"/>
        <v>1569.6</v>
      </c>
      <c r="G93" s="1">
        <f t="shared" si="37"/>
        <v>49256.38553906251</v>
      </c>
      <c r="H93" s="1">
        <f t="shared" si="38"/>
        <v>11575.8</v>
      </c>
      <c r="I93" s="1">
        <f t="shared" si="39"/>
        <v>0</v>
      </c>
      <c r="J93" s="1">
        <f t="shared" si="40"/>
        <v>0</v>
      </c>
      <c r="K93" s="1">
        <f t="shared" si="41"/>
        <v>72664846.949091166</v>
      </c>
      <c r="L93" s="1">
        <f t="shared" si="42"/>
        <v>17077049.525816649</v>
      </c>
      <c r="M93" s="1">
        <f t="shared" si="43"/>
        <v>2186088.4051896739</v>
      </c>
      <c r="N93" s="1">
        <f t="shared" si="44"/>
        <v>755635.32139093778</v>
      </c>
      <c r="O93" s="1">
        <f t="shared" si="29"/>
        <v>72664846.949091166</v>
      </c>
      <c r="P93" s="1">
        <f t="shared" si="29"/>
        <v>17077049.525816649</v>
      </c>
      <c r="Q93">
        <f t="shared" si="30"/>
        <v>2186088.4051896739</v>
      </c>
      <c r="R93">
        <f t="shared" si="31"/>
        <v>755635.32139093778</v>
      </c>
    </row>
    <row r="94" spans="1:18">
      <c r="A94" s="1">
        <v>60</v>
      </c>
      <c r="B94" s="17">
        <f t="shared" si="32"/>
        <v>7.5</v>
      </c>
      <c r="C94" s="1">
        <f t="shared" si="33"/>
        <v>0</v>
      </c>
      <c r="D94" s="1">
        <f t="shared" si="34"/>
        <v>0</v>
      </c>
      <c r="E94" s="1">
        <f t="shared" si="35"/>
        <v>4468.4550000000008</v>
      </c>
      <c r="F94" s="1">
        <f t="shared" si="36"/>
        <v>1569.6</v>
      </c>
      <c r="G94" s="1">
        <f t="shared" si="37"/>
        <v>49819.471875000017</v>
      </c>
      <c r="H94" s="1">
        <f t="shared" si="38"/>
        <v>11772</v>
      </c>
      <c r="I94" s="1">
        <f t="shared" si="39"/>
        <v>0</v>
      </c>
      <c r="J94" s="1">
        <f t="shared" si="40"/>
        <v>0</v>
      </c>
      <c r="K94" s="1">
        <f t="shared" si="41"/>
        <v>73495532.797681808</v>
      </c>
      <c r="L94" s="1">
        <f t="shared" si="42"/>
        <v>17366491.043203373</v>
      </c>
      <c r="M94" s="1">
        <f t="shared" si="43"/>
        <v>2151199.3055848265</v>
      </c>
      <c r="N94" s="1">
        <f t="shared" si="44"/>
        <v>755635.32139093778</v>
      </c>
      <c r="O94" s="1">
        <f t="shared" si="29"/>
        <v>73495532.797681808</v>
      </c>
      <c r="P94" s="1">
        <f t="shared" si="29"/>
        <v>17366491.043203373</v>
      </c>
      <c r="Q94">
        <f t="shared" si="30"/>
        <v>2151199.3055848265</v>
      </c>
      <c r="R94">
        <f t="shared" si="31"/>
        <v>755635.32139093778</v>
      </c>
    </row>
    <row r="95" spans="1:18">
      <c r="A95" s="1">
        <v>61</v>
      </c>
      <c r="B95" s="17">
        <f t="shared" si="32"/>
        <v>7.625</v>
      </c>
      <c r="C95" s="1">
        <f t="shared" si="33"/>
        <v>0</v>
      </c>
      <c r="D95" s="1">
        <f t="shared" si="34"/>
        <v>0</v>
      </c>
      <c r="E95" s="1">
        <f t="shared" si="35"/>
        <v>4395.9836250000008</v>
      </c>
      <c r="F95" s="1">
        <f t="shared" si="36"/>
        <v>1569.6</v>
      </c>
      <c r="G95" s="1">
        <f t="shared" si="37"/>
        <v>50373.4992890625</v>
      </c>
      <c r="H95" s="1">
        <f t="shared" si="38"/>
        <v>11968.199999999999</v>
      </c>
      <c r="I95" s="1">
        <f t="shared" si="39"/>
        <v>0</v>
      </c>
      <c r="J95" s="1">
        <f t="shared" si="40"/>
        <v>0</v>
      </c>
      <c r="K95" s="1">
        <f t="shared" si="41"/>
        <v>74312854.588711813</v>
      </c>
      <c r="L95" s="1">
        <f t="shared" si="42"/>
        <v>17655932.560590096</v>
      </c>
      <c r="M95" s="1">
        <f t="shared" si="43"/>
        <v>2116310.2059799791</v>
      </c>
      <c r="N95" s="1">
        <f t="shared" si="44"/>
        <v>755635.32139093778</v>
      </c>
      <c r="O95" s="1">
        <f t="shared" si="29"/>
        <v>74312854.588711813</v>
      </c>
      <c r="P95" s="1">
        <f t="shared" si="29"/>
        <v>17655932.560590096</v>
      </c>
      <c r="Q95">
        <f t="shared" si="30"/>
        <v>2116310.2059799791</v>
      </c>
      <c r="R95">
        <f t="shared" si="31"/>
        <v>755635.32139093778</v>
      </c>
    </row>
    <row r="96" spans="1:18">
      <c r="A96" s="1">
        <v>62</v>
      </c>
      <c r="B96" s="17">
        <f t="shared" si="32"/>
        <v>7.75</v>
      </c>
      <c r="C96" s="1">
        <f t="shared" si="33"/>
        <v>0</v>
      </c>
      <c r="D96" s="1">
        <f t="shared" si="34"/>
        <v>0</v>
      </c>
      <c r="E96" s="1">
        <f t="shared" si="35"/>
        <v>4323.5122500000007</v>
      </c>
      <c r="F96" s="1">
        <f t="shared" si="36"/>
        <v>1569.6</v>
      </c>
      <c r="G96" s="1">
        <f t="shared" si="37"/>
        <v>50918.467781250009</v>
      </c>
      <c r="H96" s="1">
        <f t="shared" si="38"/>
        <v>12164.4</v>
      </c>
      <c r="I96" s="1">
        <f t="shared" si="39"/>
        <v>0</v>
      </c>
      <c r="J96" s="1">
        <f t="shared" si="40"/>
        <v>0</v>
      </c>
      <c r="K96" s="1">
        <f t="shared" si="41"/>
        <v>75116812.322181255</v>
      </c>
      <c r="L96" s="1">
        <f t="shared" si="42"/>
        <v>17945374.077976819</v>
      </c>
      <c r="M96" s="1">
        <f t="shared" si="43"/>
        <v>2081421.1063751322</v>
      </c>
      <c r="N96" s="1">
        <f t="shared" si="44"/>
        <v>755635.32139093778</v>
      </c>
      <c r="O96" s="1">
        <f t="shared" si="29"/>
        <v>75116812.322181255</v>
      </c>
      <c r="P96" s="1">
        <f t="shared" si="29"/>
        <v>17945374.077976819</v>
      </c>
      <c r="Q96">
        <f t="shared" si="30"/>
        <v>2081421.1063751322</v>
      </c>
      <c r="R96">
        <f t="shared" si="31"/>
        <v>755635.32139093778</v>
      </c>
    </row>
    <row r="97" spans="1:18">
      <c r="A97" s="1">
        <v>63</v>
      </c>
      <c r="B97" s="17">
        <f t="shared" si="32"/>
        <v>7.875</v>
      </c>
      <c r="C97" s="1">
        <f t="shared" si="33"/>
        <v>0</v>
      </c>
      <c r="D97" s="1">
        <f t="shared" si="34"/>
        <v>0</v>
      </c>
      <c r="E97" s="1">
        <f t="shared" si="35"/>
        <v>4251.0408750000006</v>
      </c>
      <c r="F97" s="1">
        <f t="shared" si="36"/>
        <v>1569.6</v>
      </c>
      <c r="G97" s="1">
        <f t="shared" si="37"/>
        <v>51454.3773515625</v>
      </c>
      <c r="H97" s="1">
        <f t="shared" si="38"/>
        <v>12360.599999999999</v>
      </c>
      <c r="I97" s="1">
        <f t="shared" si="39"/>
        <v>0</v>
      </c>
      <c r="J97" s="1">
        <f t="shared" si="40"/>
        <v>0</v>
      </c>
      <c r="K97" s="1">
        <f t="shared" si="41"/>
        <v>75907405.998090103</v>
      </c>
      <c r="L97" s="1">
        <f t="shared" si="42"/>
        <v>18234815.595363539</v>
      </c>
      <c r="M97" s="1">
        <f t="shared" si="43"/>
        <v>2046532.0067702846</v>
      </c>
      <c r="N97" s="1">
        <f t="shared" si="44"/>
        <v>755635.32139093778</v>
      </c>
      <c r="O97" s="1">
        <f t="shared" si="29"/>
        <v>75907405.998090103</v>
      </c>
      <c r="P97" s="1">
        <f t="shared" si="29"/>
        <v>18234815.595363539</v>
      </c>
      <c r="Q97">
        <f t="shared" si="30"/>
        <v>2046532.0067702846</v>
      </c>
      <c r="R97">
        <f t="shared" si="31"/>
        <v>755635.32139093778</v>
      </c>
    </row>
    <row r="98" spans="1:18">
      <c r="A98" s="1">
        <v>64</v>
      </c>
      <c r="B98" s="17">
        <f t="shared" ref="B98:B129" si="45">length/length_division*A98</f>
        <v>8</v>
      </c>
      <c r="C98" s="1">
        <f t="shared" ref="C98:C161" si="46">ax</f>
        <v>0</v>
      </c>
      <c r="D98" s="1">
        <f t="shared" ref="D98:D161" si="47">ax_0</f>
        <v>0</v>
      </c>
      <c r="E98" s="1">
        <f t="shared" ref="E98:E134" si="48">IF(B98&lt;force_position,ay-(mass_per_length*B98*gravity),ay-(mass_per_length*B98*gravity)-force)</f>
        <v>4178.5695000000005</v>
      </c>
      <c r="F98" s="1">
        <f t="shared" ref="F98:F134" si="49">IF(B98&lt;force_position_0,ay_0-(mass_per_length_0*B98*gravity_0),ay_0-(mass_per_length_0*B98*gravity_0)-force_0)</f>
        <v>1569.6</v>
      </c>
      <c r="G98" s="1">
        <f t="shared" ref="G98:G134" si="50">IF(B98&lt;force_position,(ay*B98)-(0.5*mass_per_length*gravity*B98*B98),(ay*B98)-(0.5*mass_per_length*gravity*B98*B98)-force*(B98-force_position))</f>
        <v>51981.228000000003</v>
      </c>
      <c r="H98" s="1">
        <f t="shared" ref="H98:H134" si="51">IF(B98&lt;force_position_0,(ay_0*B98)-(0.5*mass_per_length_0*gravity_0*B98*B98),(ay_0*B98)-(0.5*mass_per_length_0*gravity_0*B98*B98)-force_0*(B98-force_position_0))</f>
        <v>12556.8</v>
      </c>
      <c r="I98" s="1">
        <f t="shared" ref="I98:I161" si="52">ax/cross_section_area</f>
        <v>0</v>
      </c>
      <c r="J98" s="1">
        <f t="shared" ref="J98:J161" si="53">ax_0/cross_section_area_0</f>
        <v>0</v>
      </c>
      <c r="K98" s="1">
        <f t="shared" ref="K98:K134" si="54">((G98*(0.5*h))/(ix))*(100000000/1000)</f>
        <v>76684635.616438359</v>
      </c>
      <c r="L98" s="1">
        <f t="shared" ref="L98:L134" si="55">(H98*(0.5*h_0/1000))/(ix_0/100000000)</f>
        <v>18524257.112750262</v>
      </c>
      <c r="M98" s="1">
        <f t="shared" ref="M98:M134" si="56">((E98*q)/(ix*thickness_web))*((100000000*1000)/1000000000)</f>
        <v>2011642.9071654377</v>
      </c>
      <c r="N98" s="1">
        <f t="shared" ref="N98:N134" si="57">((F98*q)/(ix*thickness_web))*((100000000*1000)/1000000000)</f>
        <v>755635.32139093778</v>
      </c>
      <c r="O98" s="1">
        <f t="shared" si="29"/>
        <v>76684635.616438359</v>
      </c>
      <c r="P98" s="1">
        <f t="shared" si="29"/>
        <v>18524257.112750262</v>
      </c>
      <c r="Q98">
        <f t="shared" si="30"/>
        <v>2011642.9071654377</v>
      </c>
      <c r="R98">
        <f t="shared" si="31"/>
        <v>755635.32139093778</v>
      </c>
    </row>
    <row r="99" spans="1:18">
      <c r="A99" s="1">
        <v>65</v>
      </c>
      <c r="B99" s="17">
        <f t="shared" si="45"/>
        <v>8.125</v>
      </c>
      <c r="C99" s="1">
        <f t="shared" si="46"/>
        <v>0</v>
      </c>
      <c r="D99" s="1">
        <f t="shared" si="47"/>
        <v>0</v>
      </c>
      <c r="E99" s="1">
        <f t="shared" si="48"/>
        <v>4106.0981250000004</v>
      </c>
      <c r="F99" s="1">
        <f t="shared" si="49"/>
        <v>1569.6</v>
      </c>
      <c r="G99" s="1">
        <f t="shared" si="50"/>
        <v>52499.01972656251</v>
      </c>
      <c r="H99" s="1">
        <f t="shared" si="51"/>
        <v>12753</v>
      </c>
      <c r="I99" s="1">
        <f t="shared" si="52"/>
        <v>0</v>
      </c>
      <c r="J99" s="1">
        <f t="shared" si="53"/>
        <v>0</v>
      </c>
      <c r="K99" s="1">
        <f t="shared" si="54"/>
        <v>77448501.177226052</v>
      </c>
      <c r="L99" s="1">
        <f t="shared" si="55"/>
        <v>18813698.630136985</v>
      </c>
      <c r="M99" s="1">
        <f t="shared" si="56"/>
        <v>1976753.8075605906</v>
      </c>
      <c r="N99" s="1">
        <f t="shared" si="57"/>
        <v>755635.32139093778</v>
      </c>
      <c r="O99" s="1">
        <f t="shared" ref="O99:P134" si="58">(I99+K99)/2+SQRT( ((I99+K99)/2)^2 + 0 )</f>
        <v>77448501.177226052</v>
      </c>
      <c r="P99" s="1">
        <f t="shared" si="58"/>
        <v>18813698.630136985</v>
      </c>
      <c r="Q99">
        <f t="shared" ref="Q99:Q162" si="59">(0)/2+SQRT( ((0)/2)^2 + (M99)^2 )</f>
        <v>1976753.8075605906</v>
      </c>
      <c r="R99">
        <f t="shared" ref="R99:R162" si="60">(0)/2+SQRT( ((0)/2)^2 + (N99)^2 )</f>
        <v>755635.32139093778</v>
      </c>
    </row>
    <row r="100" spans="1:18">
      <c r="A100" s="1">
        <v>66</v>
      </c>
      <c r="B100" s="17">
        <f t="shared" si="45"/>
        <v>8.25</v>
      </c>
      <c r="C100" s="1">
        <f t="shared" si="46"/>
        <v>0</v>
      </c>
      <c r="D100" s="1">
        <f t="shared" si="47"/>
        <v>0</v>
      </c>
      <c r="E100" s="1">
        <f t="shared" si="48"/>
        <v>4033.6267500000013</v>
      </c>
      <c r="F100" s="1">
        <f t="shared" si="49"/>
        <v>1569.6</v>
      </c>
      <c r="G100" s="1">
        <f t="shared" si="50"/>
        <v>53007.752531250007</v>
      </c>
      <c r="H100" s="1">
        <f t="shared" si="51"/>
        <v>12949.199999999999</v>
      </c>
      <c r="I100" s="1">
        <f t="shared" si="52"/>
        <v>0</v>
      </c>
      <c r="J100" s="1">
        <f t="shared" si="53"/>
        <v>0</v>
      </c>
      <c r="K100" s="1">
        <f t="shared" si="54"/>
        <v>78199002.680453122</v>
      </c>
      <c r="L100" s="1">
        <f t="shared" si="55"/>
        <v>19103140.147523709</v>
      </c>
      <c r="M100" s="1">
        <f t="shared" si="56"/>
        <v>1941864.7079557434</v>
      </c>
      <c r="N100" s="1">
        <f t="shared" si="57"/>
        <v>755635.32139093778</v>
      </c>
      <c r="O100" s="1">
        <f t="shared" si="58"/>
        <v>78199002.680453122</v>
      </c>
      <c r="P100" s="1">
        <f t="shared" si="58"/>
        <v>19103140.147523709</v>
      </c>
      <c r="Q100">
        <f t="shared" si="59"/>
        <v>1941864.7079557434</v>
      </c>
      <c r="R100">
        <f t="shared" si="60"/>
        <v>755635.32139093778</v>
      </c>
    </row>
    <row r="101" spans="1:18">
      <c r="A101" s="1">
        <v>67</v>
      </c>
      <c r="B101" s="17">
        <f t="shared" si="45"/>
        <v>8.375</v>
      </c>
      <c r="C101" s="1">
        <f t="shared" si="46"/>
        <v>0</v>
      </c>
      <c r="D101" s="1">
        <f t="shared" si="47"/>
        <v>0</v>
      </c>
      <c r="E101" s="1">
        <f t="shared" si="48"/>
        <v>3961.1553750000003</v>
      </c>
      <c r="F101" s="1">
        <f t="shared" si="49"/>
        <v>1569.6</v>
      </c>
      <c r="G101" s="1">
        <f t="shared" si="50"/>
        <v>53507.426414062509</v>
      </c>
      <c r="H101" s="1">
        <f t="shared" si="51"/>
        <v>13145.4</v>
      </c>
      <c r="I101" s="1">
        <f t="shared" si="52"/>
        <v>0</v>
      </c>
      <c r="J101" s="1">
        <f t="shared" si="53"/>
        <v>0</v>
      </c>
      <c r="K101" s="1">
        <f t="shared" si="54"/>
        <v>78936140.126119614</v>
      </c>
      <c r="L101" s="1">
        <f t="shared" si="55"/>
        <v>19392581.664910432</v>
      </c>
      <c r="M101" s="1">
        <f t="shared" si="56"/>
        <v>1906975.6083508958</v>
      </c>
      <c r="N101" s="1">
        <f t="shared" si="57"/>
        <v>755635.32139093778</v>
      </c>
      <c r="O101" s="1">
        <f t="shared" si="58"/>
        <v>78936140.126119614</v>
      </c>
      <c r="P101" s="1">
        <f t="shared" si="58"/>
        <v>19392581.664910432</v>
      </c>
      <c r="Q101">
        <f t="shared" si="59"/>
        <v>1906975.6083508958</v>
      </c>
      <c r="R101">
        <f t="shared" si="60"/>
        <v>755635.32139093778</v>
      </c>
    </row>
    <row r="102" spans="1:18">
      <c r="A102" s="1">
        <v>68</v>
      </c>
      <c r="B102" s="17">
        <f t="shared" si="45"/>
        <v>8.5</v>
      </c>
      <c r="C102" s="1">
        <f t="shared" si="46"/>
        <v>0</v>
      </c>
      <c r="D102" s="1">
        <f t="shared" si="47"/>
        <v>0</v>
      </c>
      <c r="E102" s="1">
        <f t="shared" si="48"/>
        <v>3888.6840000000002</v>
      </c>
      <c r="F102" s="1">
        <f t="shared" si="49"/>
        <v>1569.6</v>
      </c>
      <c r="G102" s="1">
        <f t="shared" si="50"/>
        <v>53998.041375000001</v>
      </c>
      <c r="H102" s="1">
        <f t="shared" si="51"/>
        <v>13341.599999999999</v>
      </c>
      <c r="I102" s="1">
        <f t="shared" si="52"/>
        <v>0</v>
      </c>
      <c r="J102" s="1">
        <f t="shared" si="53"/>
        <v>0</v>
      </c>
      <c r="K102" s="1">
        <f t="shared" si="54"/>
        <v>79659913.514225498</v>
      </c>
      <c r="L102" s="1">
        <f t="shared" si="55"/>
        <v>19682023.182297152</v>
      </c>
      <c r="M102" s="1">
        <f t="shared" si="56"/>
        <v>1872086.5087460487</v>
      </c>
      <c r="N102" s="1">
        <f t="shared" si="57"/>
        <v>755635.32139093778</v>
      </c>
      <c r="O102" s="1">
        <f t="shared" si="58"/>
        <v>79659913.514225498</v>
      </c>
      <c r="P102" s="1">
        <f t="shared" si="58"/>
        <v>19682023.182297152</v>
      </c>
      <c r="Q102">
        <f t="shared" si="59"/>
        <v>1872086.5087460487</v>
      </c>
      <c r="R102">
        <f t="shared" si="60"/>
        <v>755635.32139093778</v>
      </c>
    </row>
    <row r="103" spans="1:18">
      <c r="A103" s="1">
        <v>69</v>
      </c>
      <c r="B103" s="17">
        <f t="shared" si="45"/>
        <v>8.625</v>
      </c>
      <c r="C103" s="1">
        <f t="shared" si="46"/>
        <v>0</v>
      </c>
      <c r="D103" s="1">
        <f t="shared" si="47"/>
        <v>0</v>
      </c>
      <c r="E103" s="1">
        <f t="shared" si="48"/>
        <v>3816.212625000001</v>
      </c>
      <c r="F103" s="1">
        <f t="shared" si="49"/>
        <v>1569.6</v>
      </c>
      <c r="G103" s="1">
        <f t="shared" si="50"/>
        <v>54479.597414062504</v>
      </c>
      <c r="H103" s="1">
        <f t="shared" si="51"/>
        <v>13537.8</v>
      </c>
      <c r="I103" s="1">
        <f t="shared" si="52"/>
        <v>0</v>
      </c>
      <c r="J103" s="1">
        <f t="shared" si="53"/>
        <v>0</v>
      </c>
      <c r="K103" s="1">
        <f t="shared" si="54"/>
        <v>80370322.844770819</v>
      </c>
      <c r="L103" s="1">
        <f t="shared" si="55"/>
        <v>19971464.699683879</v>
      </c>
      <c r="M103" s="1">
        <f t="shared" si="56"/>
        <v>1837197.409141202</v>
      </c>
      <c r="N103" s="1">
        <f t="shared" si="57"/>
        <v>755635.32139093778</v>
      </c>
      <c r="O103" s="1">
        <f t="shared" si="58"/>
        <v>80370322.844770819</v>
      </c>
      <c r="P103" s="1">
        <f t="shared" si="58"/>
        <v>19971464.699683879</v>
      </c>
      <c r="Q103">
        <f t="shared" si="59"/>
        <v>1837197.409141202</v>
      </c>
      <c r="R103">
        <f t="shared" si="60"/>
        <v>755635.32139093778</v>
      </c>
    </row>
    <row r="104" spans="1:18">
      <c r="A104" s="1">
        <v>70</v>
      </c>
      <c r="B104" s="17">
        <f t="shared" si="45"/>
        <v>8.75</v>
      </c>
      <c r="C104" s="1">
        <f t="shared" si="46"/>
        <v>0</v>
      </c>
      <c r="D104" s="1">
        <f t="shared" si="47"/>
        <v>0</v>
      </c>
      <c r="E104" s="1">
        <f t="shared" si="48"/>
        <v>3743.7412500000009</v>
      </c>
      <c r="F104" s="1">
        <f t="shared" si="49"/>
        <v>1569.6</v>
      </c>
      <c r="G104" s="1">
        <f t="shared" si="50"/>
        <v>54952.094531250012</v>
      </c>
      <c r="H104" s="1">
        <f t="shared" si="51"/>
        <v>13734</v>
      </c>
      <c r="I104" s="1">
        <f t="shared" si="52"/>
        <v>0</v>
      </c>
      <c r="J104" s="1">
        <f t="shared" si="53"/>
        <v>0</v>
      </c>
      <c r="K104" s="1">
        <f t="shared" si="54"/>
        <v>81067368.117755547</v>
      </c>
      <c r="L104" s="1">
        <f t="shared" si="55"/>
        <v>20260906.217070602</v>
      </c>
      <c r="M104" s="1">
        <f t="shared" si="56"/>
        <v>1802308.3095363546</v>
      </c>
      <c r="N104" s="1">
        <f t="shared" si="57"/>
        <v>755635.32139093778</v>
      </c>
      <c r="O104" s="1">
        <f t="shared" si="58"/>
        <v>81067368.117755547</v>
      </c>
      <c r="P104" s="1">
        <f t="shared" si="58"/>
        <v>20260906.217070602</v>
      </c>
      <c r="Q104">
        <f t="shared" si="59"/>
        <v>1802308.3095363546</v>
      </c>
      <c r="R104">
        <f t="shared" si="60"/>
        <v>755635.32139093778</v>
      </c>
    </row>
    <row r="105" spans="1:18">
      <c r="A105" s="1">
        <v>71</v>
      </c>
      <c r="B105" s="17">
        <f t="shared" si="45"/>
        <v>8.875</v>
      </c>
      <c r="C105" s="1">
        <f t="shared" si="46"/>
        <v>0</v>
      </c>
      <c r="D105" s="1">
        <f t="shared" si="47"/>
        <v>0</v>
      </c>
      <c r="E105" s="1">
        <f t="shared" si="48"/>
        <v>3671.269875</v>
      </c>
      <c r="F105" s="1">
        <f t="shared" si="49"/>
        <v>1569.6</v>
      </c>
      <c r="G105" s="1">
        <f t="shared" si="50"/>
        <v>55415.532726562509</v>
      </c>
      <c r="H105" s="1">
        <f t="shared" si="51"/>
        <v>13930.199999999999</v>
      </c>
      <c r="I105" s="1">
        <f t="shared" si="52"/>
        <v>0</v>
      </c>
      <c r="J105" s="1">
        <f t="shared" si="53"/>
        <v>0</v>
      </c>
      <c r="K105" s="1">
        <f t="shared" si="54"/>
        <v>81751049.333179668</v>
      </c>
      <c r="L105" s="1">
        <f t="shared" si="55"/>
        <v>20550347.734457321</v>
      </c>
      <c r="M105" s="1">
        <f t="shared" si="56"/>
        <v>1767419.2099315068</v>
      </c>
      <c r="N105" s="1">
        <f t="shared" si="57"/>
        <v>755635.32139093778</v>
      </c>
      <c r="O105" s="1">
        <f t="shared" si="58"/>
        <v>81751049.333179668</v>
      </c>
      <c r="P105" s="1">
        <f t="shared" si="58"/>
        <v>20550347.734457321</v>
      </c>
      <c r="Q105">
        <f t="shared" si="59"/>
        <v>1767419.2099315068</v>
      </c>
      <c r="R105">
        <f t="shared" si="60"/>
        <v>755635.32139093778</v>
      </c>
    </row>
    <row r="106" spans="1:18">
      <c r="A106" s="1">
        <v>72</v>
      </c>
      <c r="B106" s="17">
        <f t="shared" si="45"/>
        <v>9</v>
      </c>
      <c r="C106" s="1">
        <f t="shared" si="46"/>
        <v>0</v>
      </c>
      <c r="D106" s="1">
        <f t="shared" si="47"/>
        <v>0</v>
      </c>
      <c r="E106" s="1">
        <f t="shared" si="48"/>
        <v>3598.7985000000008</v>
      </c>
      <c r="F106" s="1">
        <f t="shared" si="49"/>
        <v>1569.6</v>
      </c>
      <c r="G106" s="1">
        <f t="shared" si="50"/>
        <v>55869.912000000011</v>
      </c>
      <c r="H106" s="1">
        <f t="shared" si="51"/>
        <v>14126.4</v>
      </c>
      <c r="I106" s="1">
        <f t="shared" si="52"/>
        <v>0</v>
      </c>
      <c r="J106" s="1">
        <f t="shared" si="53"/>
        <v>0</v>
      </c>
      <c r="K106" s="1">
        <f t="shared" si="54"/>
        <v>82421366.49104321</v>
      </c>
      <c r="L106" s="1">
        <f t="shared" si="55"/>
        <v>20839789.251844049</v>
      </c>
      <c r="M106" s="1">
        <f t="shared" si="56"/>
        <v>1732530.1103266601</v>
      </c>
      <c r="N106" s="1">
        <f t="shared" si="57"/>
        <v>755635.32139093778</v>
      </c>
      <c r="O106" s="1">
        <f t="shared" si="58"/>
        <v>82421366.49104321</v>
      </c>
      <c r="P106" s="1">
        <f t="shared" si="58"/>
        <v>20839789.251844049</v>
      </c>
      <c r="Q106">
        <f t="shared" si="59"/>
        <v>1732530.1103266601</v>
      </c>
      <c r="R106">
        <f t="shared" si="60"/>
        <v>755635.32139093778</v>
      </c>
    </row>
    <row r="107" spans="1:18">
      <c r="A107" s="1">
        <v>73</v>
      </c>
      <c r="B107" s="17">
        <f t="shared" si="45"/>
        <v>9.125</v>
      </c>
      <c r="C107" s="1">
        <f t="shared" si="46"/>
        <v>0</v>
      </c>
      <c r="D107" s="1">
        <f t="shared" si="47"/>
        <v>0</v>
      </c>
      <c r="E107" s="1">
        <f t="shared" si="48"/>
        <v>3526.3271250000007</v>
      </c>
      <c r="F107" s="1">
        <f t="shared" si="49"/>
        <v>1569.6</v>
      </c>
      <c r="G107" s="1">
        <f t="shared" si="50"/>
        <v>56315.232351562503</v>
      </c>
      <c r="H107" s="1">
        <f t="shared" si="51"/>
        <v>14322.599999999999</v>
      </c>
      <c r="I107" s="1">
        <f t="shared" si="52"/>
        <v>0</v>
      </c>
      <c r="J107" s="1">
        <f t="shared" si="53"/>
        <v>0</v>
      </c>
      <c r="K107" s="1">
        <f t="shared" si="54"/>
        <v>83078319.59134616</v>
      </c>
      <c r="L107" s="1">
        <f t="shared" si="55"/>
        <v>21129230.769230768</v>
      </c>
      <c r="M107" s="1">
        <f t="shared" si="56"/>
        <v>1697641.0107218125</v>
      </c>
      <c r="N107" s="1">
        <f t="shared" si="57"/>
        <v>755635.32139093778</v>
      </c>
      <c r="O107" s="1">
        <f t="shared" si="58"/>
        <v>83078319.59134616</v>
      </c>
      <c r="P107" s="1">
        <f t="shared" si="58"/>
        <v>21129230.769230768</v>
      </c>
      <c r="Q107">
        <f t="shared" si="59"/>
        <v>1697641.0107218125</v>
      </c>
      <c r="R107">
        <f t="shared" si="60"/>
        <v>755635.32139093778</v>
      </c>
    </row>
    <row r="108" spans="1:18">
      <c r="A108" s="1">
        <v>74</v>
      </c>
      <c r="B108" s="17">
        <f t="shared" si="45"/>
        <v>9.25</v>
      </c>
      <c r="C108" s="1">
        <f t="shared" si="46"/>
        <v>0</v>
      </c>
      <c r="D108" s="1">
        <f t="shared" si="47"/>
        <v>0</v>
      </c>
      <c r="E108" s="1">
        <f t="shared" si="48"/>
        <v>3453.8557499999997</v>
      </c>
      <c r="F108" s="1">
        <f t="shared" si="49"/>
        <v>1569.6</v>
      </c>
      <c r="G108" s="1">
        <f t="shared" si="50"/>
        <v>56751.493781250007</v>
      </c>
      <c r="H108" s="1">
        <f t="shared" si="51"/>
        <v>14518.8</v>
      </c>
      <c r="I108" s="1">
        <f t="shared" si="52"/>
        <v>0</v>
      </c>
      <c r="J108" s="1">
        <f t="shared" si="53"/>
        <v>0</v>
      </c>
      <c r="K108" s="1">
        <f t="shared" si="54"/>
        <v>83721908.634088531</v>
      </c>
      <c r="L108" s="1">
        <f t="shared" si="55"/>
        <v>21418672.286617491</v>
      </c>
      <c r="M108" s="1">
        <f t="shared" si="56"/>
        <v>1662751.9111169651</v>
      </c>
      <c r="N108" s="1">
        <f t="shared" si="57"/>
        <v>755635.32139093778</v>
      </c>
      <c r="O108" s="1">
        <f t="shared" si="58"/>
        <v>83721908.634088531</v>
      </c>
      <c r="P108" s="1">
        <f t="shared" si="58"/>
        <v>21418672.286617491</v>
      </c>
      <c r="Q108">
        <f t="shared" si="59"/>
        <v>1662751.9111169651</v>
      </c>
      <c r="R108">
        <f t="shared" si="60"/>
        <v>755635.32139093778</v>
      </c>
    </row>
    <row r="109" spans="1:18">
      <c r="A109" s="1">
        <v>75</v>
      </c>
      <c r="B109" s="17">
        <f t="shared" si="45"/>
        <v>9.375</v>
      </c>
      <c r="C109" s="1">
        <f t="shared" si="46"/>
        <v>0</v>
      </c>
      <c r="D109" s="1">
        <f t="shared" si="47"/>
        <v>0</v>
      </c>
      <c r="E109" s="1">
        <f t="shared" si="48"/>
        <v>3381.3843750000005</v>
      </c>
      <c r="F109" s="1">
        <f t="shared" si="49"/>
        <v>1569.6</v>
      </c>
      <c r="G109" s="1">
        <f t="shared" si="50"/>
        <v>57178.696289062515</v>
      </c>
      <c r="H109" s="1">
        <f t="shared" si="51"/>
        <v>14715</v>
      </c>
      <c r="I109" s="1">
        <f t="shared" si="52"/>
        <v>0</v>
      </c>
      <c r="J109" s="1">
        <f t="shared" si="53"/>
        <v>0</v>
      </c>
      <c r="K109" s="1">
        <f t="shared" si="54"/>
        <v>84352133.61927031</v>
      </c>
      <c r="L109" s="1">
        <f t="shared" si="55"/>
        <v>21708113.804004215</v>
      </c>
      <c r="M109" s="1">
        <f t="shared" si="56"/>
        <v>1627862.8115121182</v>
      </c>
      <c r="N109" s="1">
        <f t="shared" si="57"/>
        <v>755635.32139093778</v>
      </c>
      <c r="O109" s="1">
        <f t="shared" si="58"/>
        <v>84352133.61927031</v>
      </c>
      <c r="P109" s="1">
        <f t="shared" si="58"/>
        <v>21708113.804004215</v>
      </c>
      <c r="Q109">
        <f t="shared" si="59"/>
        <v>1627862.8115121182</v>
      </c>
      <c r="R109">
        <f t="shared" si="60"/>
        <v>755635.32139093778</v>
      </c>
    </row>
    <row r="110" spans="1:18">
      <c r="A110" s="1">
        <v>76</v>
      </c>
      <c r="B110" s="17">
        <f t="shared" si="45"/>
        <v>9.5</v>
      </c>
      <c r="C110" s="1">
        <f t="shared" si="46"/>
        <v>0</v>
      </c>
      <c r="D110" s="1">
        <f t="shared" si="47"/>
        <v>0</v>
      </c>
      <c r="E110" s="1">
        <f t="shared" si="48"/>
        <v>3308.9130000000005</v>
      </c>
      <c r="F110" s="1">
        <f t="shared" si="49"/>
        <v>1569.6</v>
      </c>
      <c r="G110" s="1">
        <f t="shared" si="50"/>
        <v>57596.839875000005</v>
      </c>
      <c r="H110" s="1">
        <f t="shared" si="51"/>
        <v>14911.199999999999</v>
      </c>
      <c r="I110" s="1">
        <f t="shared" si="52"/>
        <v>0</v>
      </c>
      <c r="J110" s="1">
        <f t="shared" si="53"/>
        <v>0</v>
      </c>
      <c r="K110" s="1">
        <f t="shared" si="54"/>
        <v>84968994.546891481</v>
      </c>
      <c r="L110" s="1">
        <f t="shared" si="55"/>
        <v>21997555.321390938</v>
      </c>
      <c r="M110" s="1">
        <f t="shared" si="56"/>
        <v>1592973.7119072711</v>
      </c>
      <c r="N110" s="1">
        <f t="shared" si="57"/>
        <v>755635.32139093778</v>
      </c>
      <c r="O110" s="1">
        <f t="shared" si="58"/>
        <v>84968994.546891481</v>
      </c>
      <c r="P110" s="1">
        <f t="shared" si="58"/>
        <v>21997555.321390938</v>
      </c>
      <c r="Q110">
        <f t="shared" si="59"/>
        <v>1592973.7119072711</v>
      </c>
      <c r="R110">
        <f t="shared" si="60"/>
        <v>755635.32139093778</v>
      </c>
    </row>
    <row r="111" spans="1:18">
      <c r="A111" s="1">
        <v>77</v>
      </c>
      <c r="B111" s="17">
        <f t="shared" si="45"/>
        <v>9.625</v>
      </c>
      <c r="C111" s="1">
        <f t="shared" si="46"/>
        <v>0</v>
      </c>
      <c r="D111" s="1">
        <f t="shared" si="47"/>
        <v>0</v>
      </c>
      <c r="E111" s="1">
        <f t="shared" si="48"/>
        <v>3236.4416250000013</v>
      </c>
      <c r="F111" s="1">
        <f t="shared" si="49"/>
        <v>1569.6</v>
      </c>
      <c r="G111" s="1">
        <f t="shared" si="50"/>
        <v>58005.924539062507</v>
      </c>
      <c r="H111" s="1">
        <f t="shared" si="51"/>
        <v>15107.4</v>
      </c>
      <c r="I111" s="1">
        <f t="shared" si="52"/>
        <v>0</v>
      </c>
      <c r="J111" s="1">
        <f t="shared" si="53"/>
        <v>0</v>
      </c>
      <c r="K111" s="1">
        <f t="shared" si="54"/>
        <v>85572491.416952059</v>
      </c>
      <c r="L111" s="1">
        <f t="shared" si="55"/>
        <v>22286996.838777661</v>
      </c>
      <c r="M111" s="1">
        <f t="shared" si="56"/>
        <v>1558084.6123024242</v>
      </c>
      <c r="N111" s="1">
        <f t="shared" si="57"/>
        <v>755635.32139093778</v>
      </c>
      <c r="O111" s="1">
        <f t="shared" si="58"/>
        <v>85572491.416952059</v>
      </c>
      <c r="P111" s="1">
        <f t="shared" si="58"/>
        <v>22286996.838777661</v>
      </c>
      <c r="Q111">
        <f t="shared" si="59"/>
        <v>1558084.6123024242</v>
      </c>
      <c r="R111">
        <f t="shared" si="60"/>
        <v>755635.32139093778</v>
      </c>
    </row>
    <row r="112" spans="1:18">
      <c r="A112" s="1">
        <v>78</v>
      </c>
      <c r="B112" s="17">
        <f t="shared" si="45"/>
        <v>9.75</v>
      </c>
      <c r="C112" s="1">
        <f t="shared" si="46"/>
        <v>0</v>
      </c>
      <c r="D112" s="1">
        <f t="shared" si="47"/>
        <v>0</v>
      </c>
      <c r="E112" s="1">
        <f t="shared" si="48"/>
        <v>3163.9702500000003</v>
      </c>
      <c r="F112" s="1">
        <f t="shared" si="49"/>
        <v>1569.6</v>
      </c>
      <c r="G112" s="1">
        <f t="shared" si="50"/>
        <v>58405.950281250014</v>
      </c>
      <c r="H112" s="1">
        <f t="shared" si="51"/>
        <v>15303.599999999999</v>
      </c>
      <c r="I112" s="1">
        <f t="shared" si="52"/>
        <v>0</v>
      </c>
      <c r="J112" s="1">
        <f t="shared" si="53"/>
        <v>0</v>
      </c>
      <c r="K112" s="1">
        <f t="shared" si="54"/>
        <v>86162624.229452074</v>
      </c>
      <c r="L112" s="1">
        <f t="shared" si="55"/>
        <v>22576438.356164381</v>
      </c>
      <c r="M112" s="1">
        <f t="shared" si="56"/>
        <v>1523195.5126975768</v>
      </c>
      <c r="N112" s="1">
        <f t="shared" si="57"/>
        <v>755635.32139093778</v>
      </c>
      <c r="O112" s="1">
        <f t="shared" si="58"/>
        <v>86162624.229452074</v>
      </c>
      <c r="P112" s="1">
        <f t="shared" si="58"/>
        <v>22576438.356164381</v>
      </c>
      <c r="Q112">
        <f t="shared" si="59"/>
        <v>1523195.5126975768</v>
      </c>
      <c r="R112">
        <f t="shared" si="60"/>
        <v>755635.32139093778</v>
      </c>
    </row>
    <row r="113" spans="1:18">
      <c r="A113" s="1">
        <v>79</v>
      </c>
      <c r="B113" s="17">
        <f t="shared" si="45"/>
        <v>9.875</v>
      </c>
      <c r="C113" s="1">
        <f t="shared" si="46"/>
        <v>0</v>
      </c>
      <c r="D113" s="1">
        <f t="shared" si="47"/>
        <v>0</v>
      </c>
      <c r="E113" s="1">
        <f t="shared" si="48"/>
        <v>3091.4988750000002</v>
      </c>
      <c r="F113" s="1">
        <f t="shared" si="49"/>
        <v>1569.6</v>
      </c>
      <c r="G113" s="1">
        <f t="shared" si="50"/>
        <v>58796.917101562503</v>
      </c>
      <c r="H113" s="1">
        <f t="shared" si="51"/>
        <v>15499.8</v>
      </c>
      <c r="I113" s="1">
        <f t="shared" si="52"/>
        <v>0</v>
      </c>
      <c r="J113" s="1">
        <f t="shared" si="53"/>
        <v>0</v>
      </c>
      <c r="K113" s="1">
        <f t="shared" si="54"/>
        <v>86739392.984391481</v>
      </c>
      <c r="L113" s="1">
        <f t="shared" si="55"/>
        <v>22865879.873551108</v>
      </c>
      <c r="M113" s="1">
        <f t="shared" si="56"/>
        <v>1488306.4130927294</v>
      </c>
      <c r="N113" s="1">
        <f t="shared" si="57"/>
        <v>755635.32139093778</v>
      </c>
      <c r="O113" s="1">
        <f t="shared" si="58"/>
        <v>86739392.984391481</v>
      </c>
      <c r="P113" s="1">
        <f t="shared" si="58"/>
        <v>22865879.873551108</v>
      </c>
      <c r="Q113">
        <f t="shared" si="59"/>
        <v>1488306.4130927294</v>
      </c>
      <c r="R113">
        <f t="shared" si="60"/>
        <v>755635.32139093778</v>
      </c>
    </row>
    <row r="114" spans="1:18">
      <c r="A114" s="1">
        <v>80</v>
      </c>
      <c r="B114" s="17">
        <f t="shared" si="45"/>
        <v>10</v>
      </c>
      <c r="C114" s="1">
        <f t="shared" si="46"/>
        <v>0</v>
      </c>
      <c r="D114" s="1">
        <f t="shared" si="47"/>
        <v>0</v>
      </c>
      <c r="E114" s="1">
        <f t="shared" si="48"/>
        <v>3019.0275000000011</v>
      </c>
      <c r="F114" s="1">
        <f t="shared" si="49"/>
        <v>1569.6</v>
      </c>
      <c r="G114" s="1">
        <f t="shared" si="50"/>
        <v>59178.825000000012</v>
      </c>
      <c r="H114" s="1">
        <f t="shared" si="51"/>
        <v>15696</v>
      </c>
      <c r="I114" s="1">
        <f t="shared" si="52"/>
        <v>0</v>
      </c>
      <c r="J114" s="1">
        <f t="shared" si="53"/>
        <v>0</v>
      </c>
      <c r="K114" s="1">
        <f t="shared" si="54"/>
        <v>87302797.681770295</v>
      </c>
      <c r="L114" s="1">
        <f t="shared" si="55"/>
        <v>23155321.390937828</v>
      </c>
      <c r="M114" s="1">
        <f t="shared" si="56"/>
        <v>1453417.3134878825</v>
      </c>
      <c r="N114" s="1">
        <f t="shared" si="57"/>
        <v>755635.32139093778</v>
      </c>
      <c r="O114" s="1">
        <f t="shared" si="58"/>
        <v>87302797.681770295</v>
      </c>
      <c r="P114" s="1">
        <f t="shared" si="58"/>
        <v>23155321.390937828</v>
      </c>
      <c r="Q114">
        <f t="shared" si="59"/>
        <v>1453417.3134878825</v>
      </c>
      <c r="R114">
        <f t="shared" si="60"/>
        <v>755635.32139093778</v>
      </c>
    </row>
    <row r="115" spans="1:18">
      <c r="A115" s="1">
        <v>81</v>
      </c>
      <c r="B115" s="17">
        <f t="shared" si="45"/>
        <v>10.125</v>
      </c>
      <c r="C115" s="1">
        <f t="shared" si="46"/>
        <v>0</v>
      </c>
      <c r="D115" s="1">
        <f t="shared" si="47"/>
        <v>0</v>
      </c>
      <c r="E115" s="1">
        <f t="shared" si="48"/>
        <v>2946.5561250000001</v>
      </c>
      <c r="F115" s="1">
        <f t="shared" si="49"/>
        <v>1569.6</v>
      </c>
      <c r="G115" s="1">
        <f t="shared" si="50"/>
        <v>59551.673976562495</v>
      </c>
      <c r="H115" s="1">
        <f t="shared" si="51"/>
        <v>15892.199999999999</v>
      </c>
      <c r="I115" s="1">
        <f t="shared" si="52"/>
        <v>0</v>
      </c>
      <c r="J115" s="1">
        <f t="shared" si="53"/>
        <v>0</v>
      </c>
      <c r="K115" s="1">
        <f t="shared" si="54"/>
        <v>87852838.321588516</v>
      </c>
      <c r="L115" s="1">
        <f t="shared" si="55"/>
        <v>23444762.908324551</v>
      </c>
      <c r="M115" s="1">
        <f t="shared" si="56"/>
        <v>1418528.2138830347</v>
      </c>
      <c r="N115" s="1">
        <f t="shared" si="57"/>
        <v>755635.32139093778</v>
      </c>
      <c r="O115" s="1">
        <f t="shared" si="58"/>
        <v>87852838.321588516</v>
      </c>
      <c r="P115" s="1">
        <f t="shared" si="58"/>
        <v>23444762.908324551</v>
      </c>
      <c r="Q115">
        <f t="shared" si="59"/>
        <v>1418528.2138830347</v>
      </c>
      <c r="R115">
        <f t="shared" si="60"/>
        <v>755635.32139093778</v>
      </c>
    </row>
    <row r="116" spans="1:18">
      <c r="A116" s="1">
        <v>82</v>
      </c>
      <c r="B116" s="17">
        <f t="shared" si="45"/>
        <v>10.25</v>
      </c>
      <c r="C116" s="1">
        <f t="shared" si="46"/>
        <v>0</v>
      </c>
      <c r="D116" s="1">
        <f t="shared" si="47"/>
        <v>0</v>
      </c>
      <c r="E116" s="1">
        <f t="shared" si="48"/>
        <v>2874.0847500000009</v>
      </c>
      <c r="F116" s="1">
        <f t="shared" si="49"/>
        <v>1569.6</v>
      </c>
      <c r="G116" s="1">
        <f t="shared" si="50"/>
        <v>59915.464031250005</v>
      </c>
      <c r="H116" s="1">
        <f t="shared" si="51"/>
        <v>16088.4</v>
      </c>
      <c r="I116" s="1">
        <f t="shared" si="52"/>
        <v>0</v>
      </c>
      <c r="J116" s="1">
        <f t="shared" si="53"/>
        <v>0</v>
      </c>
      <c r="K116" s="1">
        <f t="shared" si="54"/>
        <v>88389514.90384616</v>
      </c>
      <c r="L116" s="1">
        <f t="shared" si="55"/>
        <v>23734204.425711278</v>
      </c>
      <c r="M116" s="1">
        <f t="shared" si="56"/>
        <v>1383639.114278188</v>
      </c>
      <c r="N116" s="1">
        <f t="shared" si="57"/>
        <v>755635.32139093778</v>
      </c>
      <c r="O116" s="1">
        <f t="shared" si="58"/>
        <v>88389514.90384616</v>
      </c>
      <c r="P116" s="1">
        <f t="shared" si="58"/>
        <v>23734204.425711278</v>
      </c>
      <c r="Q116">
        <f t="shared" si="59"/>
        <v>1383639.114278188</v>
      </c>
      <c r="R116">
        <f t="shared" si="60"/>
        <v>755635.32139093778</v>
      </c>
    </row>
    <row r="117" spans="1:18">
      <c r="A117" s="1">
        <v>83</v>
      </c>
      <c r="B117" s="17">
        <f t="shared" si="45"/>
        <v>10.375</v>
      </c>
      <c r="C117" s="1">
        <f t="shared" si="46"/>
        <v>0</v>
      </c>
      <c r="D117" s="1">
        <f t="shared" si="47"/>
        <v>0</v>
      </c>
      <c r="E117" s="1">
        <f t="shared" si="48"/>
        <v>2801.6133750000008</v>
      </c>
      <c r="F117" s="1">
        <f t="shared" si="49"/>
        <v>1569.6</v>
      </c>
      <c r="G117" s="1">
        <f t="shared" si="50"/>
        <v>60270.195164062512</v>
      </c>
      <c r="H117" s="1">
        <f t="shared" si="51"/>
        <v>16284.599999999999</v>
      </c>
      <c r="I117" s="1">
        <f t="shared" si="52"/>
        <v>0</v>
      </c>
      <c r="J117" s="1">
        <f t="shared" si="53"/>
        <v>0</v>
      </c>
      <c r="K117" s="1">
        <f t="shared" si="54"/>
        <v>88912827.428543225</v>
      </c>
      <c r="L117" s="1">
        <f t="shared" si="55"/>
        <v>24023645.943097997</v>
      </c>
      <c r="M117" s="1">
        <f t="shared" si="56"/>
        <v>1348750.0146733408</v>
      </c>
      <c r="N117" s="1">
        <f t="shared" si="57"/>
        <v>755635.32139093778</v>
      </c>
      <c r="O117" s="1">
        <f t="shared" si="58"/>
        <v>88912827.428543225</v>
      </c>
      <c r="P117" s="1">
        <f t="shared" si="58"/>
        <v>24023645.943097997</v>
      </c>
      <c r="Q117">
        <f t="shared" si="59"/>
        <v>1348750.0146733408</v>
      </c>
      <c r="R117">
        <f t="shared" si="60"/>
        <v>755635.32139093778</v>
      </c>
    </row>
    <row r="118" spans="1:18">
      <c r="A118" s="1">
        <v>84</v>
      </c>
      <c r="B118" s="17">
        <f t="shared" si="45"/>
        <v>10.5</v>
      </c>
      <c r="C118" s="1">
        <f t="shared" si="46"/>
        <v>0</v>
      </c>
      <c r="D118" s="1">
        <f t="shared" si="47"/>
        <v>0</v>
      </c>
      <c r="E118" s="1">
        <f t="shared" si="48"/>
        <v>2729.1419999999998</v>
      </c>
      <c r="F118" s="1">
        <f t="shared" si="49"/>
        <v>1569.6</v>
      </c>
      <c r="G118" s="1">
        <f t="shared" si="50"/>
        <v>60615.867375000002</v>
      </c>
      <c r="H118" s="1">
        <f t="shared" si="51"/>
        <v>16480.8</v>
      </c>
      <c r="I118" s="1">
        <f t="shared" si="52"/>
        <v>0</v>
      </c>
      <c r="J118" s="1">
        <f t="shared" si="53"/>
        <v>0</v>
      </c>
      <c r="K118" s="1">
        <f t="shared" si="54"/>
        <v>89422775.895679668</v>
      </c>
      <c r="L118" s="1">
        <f t="shared" si="55"/>
        <v>24313087.460484717</v>
      </c>
      <c r="M118" s="1">
        <f t="shared" si="56"/>
        <v>1313860.915068493</v>
      </c>
      <c r="N118" s="1">
        <f t="shared" si="57"/>
        <v>755635.32139093778</v>
      </c>
      <c r="O118" s="1">
        <f t="shared" si="58"/>
        <v>89422775.895679668</v>
      </c>
      <c r="P118" s="1">
        <f t="shared" si="58"/>
        <v>24313087.460484717</v>
      </c>
      <c r="Q118">
        <f t="shared" si="59"/>
        <v>1313860.915068493</v>
      </c>
      <c r="R118">
        <f t="shared" si="60"/>
        <v>755635.32139093778</v>
      </c>
    </row>
    <row r="119" spans="1:18">
      <c r="A119" s="1">
        <v>85</v>
      </c>
      <c r="B119" s="17">
        <f t="shared" si="45"/>
        <v>10.625</v>
      </c>
      <c r="C119" s="1">
        <f t="shared" si="46"/>
        <v>0</v>
      </c>
      <c r="D119" s="1">
        <f t="shared" si="47"/>
        <v>0</v>
      </c>
      <c r="E119" s="1">
        <f t="shared" si="48"/>
        <v>2656.6706250000007</v>
      </c>
      <c r="F119" s="1">
        <f t="shared" si="49"/>
        <v>1569.6</v>
      </c>
      <c r="G119" s="1">
        <f t="shared" si="50"/>
        <v>60952.480664062517</v>
      </c>
      <c r="H119" s="1">
        <f t="shared" si="51"/>
        <v>16677</v>
      </c>
      <c r="I119" s="1">
        <f t="shared" si="52"/>
        <v>0</v>
      </c>
      <c r="J119" s="1">
        <f t="shared" si="53"/>
        <v>0</v>
      </c>
      <c r="K119" s="1">
        <f t="shared" si="54"/>
        <v>89919360.305255562</v>
      </c>
      <c r="L119" s="1">
        <f t="shared" si="55"/>
        <v>24602528.977871448</v>
      </c>
      <c r="M119" s="1">
        <f t="shared" si="56"/>
        <v>1278971.8154636463</v>
      </c>
      <c r="N119" s="1">
        <f t="shared" si="57"/>
        <v>755635.32139093778</v>
      </c>
      <c r="O119" s="1">
        <f t="shared" si="58"/>
        <v>89919360.305255562</v>
      </c>
      <c r="P119" s="1">
        <f t="shared" si="58"/>
        <v>24602528.977871448</v>
      </c>
      <c r="Q119">
        <f t="shared" si="59"/>
        <v>1278971.8154636463</v>
      </c>
      <c r="R119">
        <f t="shared" si="60"/>
        <v>755635.32139093778</v>
      </c>
    </row>
    <row r="120" spans="1:18">
      <c r="A120" s="1">
        <v>86</v>
      </c>
      <c r="B120" s="17">
        <f t="shared" si="45"/>
        <v>10.75</v>
      </c>
      <c r="C120" s="1">
        <f t="shared" si="46"/>
        <v>0</v>
      </c>
      <c r="D120" s="1">
        <f t="shared" si="47"/>
        <v>0</v>
      </c>
      <c r="E120" s="1">
        <f t="shared" si="48"/>
        <v>2584.1992500000006</v>
      </c>
      <c r="F120" s="1">
        <f t="shared" si="49"/>
        <v>1569.6</v>
      </c>
      <c r="G120" s="1">
        <f t="shared" si="50"/>
        <v>61280.035031250001</v>
      </c>
      <c r="H120" s="1">
        <f t="shared" si="51"/>
        <v>16873.2</v>
      </c>
      <c r="I120" s="1">
        <f t="shared" si="52"/>
        <v>0</v>
      </c>
      <c r="J120" s="1">
        <f t="shared" si="53"/>
        <v>0</v>
      </c>
      <c r="K120" s="1">
        <f t="shared" si="54"/>
        <v>90402580.657270819</v>
      </c>
      <c r="L120" s="1">
        <f t="shared" si="55"/>
        <v>24891970.495258167</v>
      </c>
      <c r="M120" s="1">
        <f t="shared" si="56"/>
        <v>1244082.7158587989</v>
      </c>
      <c r="N120" s="1">
        <f t="shared" si="57"/>
        <v>755635.32139093778</v>
      </c>
      <c r="O120" s="1">
        <f t="shared" si="58"/>
        <v>90402580.657270819</v>
      </c>
      <c r="P120" s="1">
        <f t="shared" si="58"/>
        <v>24891970.495258167</v>
      </c>
      <c r="Q120">
        <f t="shared" si="59"/>
        <v>1244082.7158587989</v>
      </c>
      <c r="R120">
        <f t="shared" si="60"/>
        <v>755635.32139093778</v>
      </c>
    </row>
    <row r="121" spans="1:18">
      <c r="A121" s="1">
        <v>87</v>
      </c>
      <c r="B121" s="17">
        <f t="shared" si="45"/>
        <v>10.875</v>
      </c>
      <c r="C121" s="1">
        <f t="shared" si="46"/>
        <v>0</v>
      </c>
      <c r="D121" s="1">
        <f t="shared" si="47"/>
        <v>0</v>
      </c>
      <c r="E121" s="1">
        <f t="shared" si="48"/>
        <v>2511.7278750000014</v>
      </c>
      <c r="F121" s="1">
        <f t="shared" si="49"/>
        <v>1569.6</v>
      </c>
      <c r="G121" s="1">
        <f t="shared" si="50"/>
        <v>61598.530476562511</v>
      </c>
      <c r="H121" s="1">
        <f t="shared" si="51"/>
        <v>17069.399999999998</v>
      </c>
      <c r="I121" s="1">
        <f t="shared" si="52"/>
        <v>0</v>
      </c>
      <c r="J121" s="1">
        <f t="shared" si="53"/>
        <v>0</v>
      </c>
      <c r="K121" s="1">
        <f t="shared" si="54"/>
        <v>90872436.951725513</v>
      </c>
      <c r="L121" s="1">
        <f t="shared" si="55"/>
        <v>25181412.012644887</v>
      </c>
      <c r="M121" s="1">
        <f t="shared" si="56"/>
        <v>1209193.616253952</v>
      </c>
      <c r="N121" s="1">
        <f t="shared" si="57"/>
        <v>755635.32139093778</v>
      </c>
      <c r="O121" s="1">
        <f t="shared" si="58"/>
        <v>90872436.951725513</v>
      </c>
      <c r="P121" s="1">
        <f t="shared" si="58"/>
        <v>25181412.012644887</v>
      </c>
      <c r="Q121">
        <f t="shared" si="59"/>
        <v>1209193.616253952</v>
      </c>
      <c r="R121">
        <f t="shared" si="60"/>
        <v>755635.32139093778</v>
      </c>
    </row>
    <row r="122" spans="1:18">
      <c r="A122" s="1">
        <v>88</v>
      </c>
      <c r="B122" s="17">
        <f t="shared" si="45"/>
        <v>11</v>
      </c>
      <c r="C122" s="1">
        <f t="shared" si="46"/>
        <v>0</v>
      </c>
      <c r="D122" s="1">
        <f t="shared" si="47"/>
        <v>0</v>
      </c>
      <c r="E122" s="1">
        <f t="shared" si="48"/>
        <v>2439.2565000000004</v>
      </c>
      <c r="F122" s="1">
        <f t="shared" si="49"/>
        <v>1569.6</v>
      </c>
      <c r="G122" s="1">
        <f t="shared" si="50"/>
        <v>61907.967000000011</v>
      </c>
      <c r="H122" s="1">
        <f t="shared" si="51"/>
        <v>17265.599999999999</v>
      </c>
      <c r="I122" s="1">
        <f t="shared" si="52"/>
        <v>0</v>
      </c>
      <c r="J122" s="1">
        <f t="shared" si="53"/>
        <v>0</v>
      </c>
      <c r="K122" s="1">
        <f t="shared" si="54"/>
        <v>91328929.188619614</v>
      </c>
      <c r="L122" s="1">
        <f t="shared" si="55"/>
        <v>25470853.530031614</v>
      </c>
      <c r="M122" s="1">
        <f t="shared" si="56"/>
        <v>1174304.5166491044</v>
      </c>
      <c r="N122" s="1">
        <f t="shared" si="57"/>
        <v>755635.32139093778</v>
      </c>
      <c r="O122" s="1">
        <f t="shared" si="58"/>
        <v>91328929.188619614</v>
      </c>
      <c r="P122" s="1">
        <f t="shared" si="58"/>
        <v>25470853.530031614</v>
      </c>
      <c r="Q122">
        <f t="shared" si="59"/>
        <v>1174304.5166491044</v>
      </c>
      <c r="R122">
        <f t="shared" si="60"/>
        <v>755635.32139093778</v>
      </c>
    </row>
    <row r="123" spans="1:18">
      <c r="A123" s="1">
        <v>89</v>
      </c>
      <c r="B123" s="17">
        <f t="shared" si="45"/>
        <v>11.125</v>
      </c>
      <c r="C123" s="1">
        <f t="shared" si="46"/>
        <v>0</v>
      </c>
      <c r="D123" s="1">
        <f t="shared" si="47"/>
        <v>0</v>
      </c>
      <c r="E123" s="1">
        <f t="shared" si="48"/>
        <v>2366.7851250000003</v>
      </c>
      <c r="F123" s="1">
        <f t="shared" si="49"/>
        <v>1569.6</v>
      </c>
      <c r="G123" s="1">
        <f t="shared" si="50"/>
        <v>62208.344601562501</v>
      </c>
      <c r="H123" s="1">
        <f t="shared" si="51"/>
        <v>17461.8</v>
      </c>
      <c r="I123" s="1">
        <f t="shared" si="52"/>
        <v>0</v>
      </c>
      <c r="J123" s="1">
        <f t="shared" si="53"/>
        <v>0</v>
      </c>
      <c r="K123" s="1">
        <f t="shared" si="54"/>
        <v>91772057.367953107</v>
      </c>
      <c r="L123" s="1">
        <f t="shared" si="55"/>
        <v>25760295.047418334</v>
      </c>
      <c r="M123" s="1">
        <f t="shared" si="56"/>
        <v>1139415.4170442573</v>
      </c>
      <c r="N123" s="1">
        <f t="shared" si="57"/>
        <v>755635.32139093778</v>
      </c>
      <c r="O123" s="1">
        <f t="shared" si="58"/>
        <v>91772057.367953107</v>
      </c>
      <c r="P123" s="1">
        <f t="shared" si="58"/>
        <v>25760295.047418334</v>
      </c>
      <c r="Q123">
        <f t="shared" si="59"/>
        <v>1139415.4170442573</v>
      </c>
      <c r="R123">
        <f t="shared" si="60"/>
        <v>755635.32139093778</v>
      </c>
    </row>
    <row r="124" spans="1:18">
      <c r="A124" s="1">
        <v>90</v>
      </c>
      <c r="B124" s="17">
        <f t="shared" si="45"/>
        <v>11.25</v>
      </c>
      <c r="C124" s="1">
        <f t="shared" si="46"/>
        <v>0</v>
      </c>
      <c r="D124" s="1">
        <f t="shared" si="47"/>
        <v>0</v>
      </c>
      <c r="E124" s="1">
        <f t="shared" si="48"/>
        <v>2294.3137500000012</v>
      </c>
      <c r="F124" s="1">
        <f t="shared" si="49"/>
        <v>1569.6</v>
      </c>
      <c r="G124" s="1">
        <f t="shared" si="50"/>
        <v>62499.66328125001</v>
      </c>
      <c r="H124" s="1">
        <f t="shared" si="51"/>
        <v>17658</v>
      </c>
      <c r="I124" s="1">
        <f t="shared" si="52"/>
        <v>0</v>
      </c>
      <c r="J124" s="1">
        <f t="shared" si="53"/>
        <v>0</v>
      </c>
      <c r="K124" s="1">
        <f t="shared" si="54"/>
        <v>92201821.489726052</v>
      </c>
      <c r="L124" s="1">
        <f t="shared" si="55"/>
        <v>26049736.564805057</v>
      </c>
      <c r="M124" s="1">
        <f t="shared" si="56"/>
        <v>1104526.3174394106</v>
      </c>
      <c r="N124" s="1">
        <f t="shared" si="57"/>
        <v>755635.32139093778</v>
      </c>
      <c r="O124" s="1">
        <f t="shared" si="58"/>
        <v>92201821.489726052</v>
      </c>
      <c r="P124" s="1">
        <f t="shared" si="58"/>
        <v>26049736.564805057</v>
      </c>
      <c r="Q124">
        <f t="shared" si="59"/>
        <v>1104526.3174394106</v>
      </c>
      <c r="R124">
        <f t="shared" si="60"/>
        <v>755635.32139093778</v>
      </c>
    </row>
    <row r="125" spans="1:18">
      <c r="A125" s="1">
        <v>91</v>
      </c>
      <c r="B125" s="17">
        <f t="shared" si="45"/>
        <v>11.375</v>
      </c>
      <c r="C125" s="1">
        <f t="shared" si="46"/>
        <v>0</v>
      </c>
      <c r="D125" s="1">
        <f t="shared" si="47"/>
        <v>0</v>
      </c>
      <c r="E125" s="1">
        <f t="shared" si="48"/>
        <v>2221.8423750000002</v>
      </c>
      <c r="F125" s="1">
        <f t="shared" si="49"/>
        <v>1569.6</v>
      </c>
      <c r="G125" s="1">
        <f t="shared" si="50"/>
        <v>62781.923039062502</v>
      </c>
      <c r="H125" s="1">
        <f t="shared" si="51"/>
        <v>17854.2</v>
      </c>
      <c r="I125" s="1">
        <f t="shared" si="52"/>
        <v>0</v>
      </c>
      <c r="J125" s="1">
        <f t="shared" si="53"/>
        <v>0</v>
      </c>
      <c r="K125" s="1">
        <f t="shared" si="54"/>
        <v>92618221.553938359</v>
      </c>
      <c r="L125" s="1">
        <f t="shared" si="55"/>
        <v>26339178.082191784</v>
      </c>
      <c r="M125" s="1">
        <f t="shared" si="56"/>
        <v>1069637.2178345628</v>
      </c>
      <c r="N125" s="1">
        <f t="shared" si="57"/>
        <v>755635.32139093778</v>
      </c>
      <c r="O125" s="1">
        <f t="shared" si="58"/>
        <v>92618221.553938359</v>
      </c>
      <c r="P125" s="1">
        <f t="shared" si="58"/>
        <v>26339178.082191784</v>
      </c>
      <c r="Q125">
        <f t="shared" si="59"/>
        <v>1069637.2178345628</v>
      </c>
      <c r="R125">
        <f t="shared" si="60"/>
        <v>755635.32139093778</v>
      </c>
    </row>
    <row r="126" spans="1:18">
      <c r="A126" s="1">
        <v>92</v>
      </c>
      <c r="B126" s="17">
        <f t="shared" si="45"/>
        <v>11.5</v>
      </c>
      <c r="C126" s="1">
        <f t="shared" si="46"/>
        <v>0</v>
      </c>
      <c r="D126" s="1">
        <f t="shared" si="47"/>
        <v>0</v>
      </c>
      <c r="E126" s="1">
        <f t="shared" si="48"/>
        <v>2149.371000000001</v>
      </c>
      <c r="F126" s="1">
        <f t="shared" si="49"/>
        <v>1569.6</v>
      </c>
      <c r="G126" s="1">
        <f t="shared" si="50"/>
        <v>63055.123875000005</v>
      </c>
      <c r="H126" s="1">
        <f t="shared" si="51"/>
        <v>18050.399999999998</v>
      </c>
      <c r="I126" s="1">
        <f t="shared" si="52"/>
        <v>0</v>
      </c>
      <c r="J126" s="1">
        <f t="shared" si="53"/>
        <v>0</v>
      </c>
      <c r="K126" s="1">
        <f t="shared" si="54"/>
        <v>93021257.560590088</v>
      </c>
      <c r="L126" s="1">
        <f t="shared" si="55"/>
        <v>26628619.599578504</v>
      </c>
      <c r="M126" s="1">
        <f t="shared" si="56"/>
        <v>1034748.1182297159</v>
      </c>
      <c r="N126" s="1">
        <f t="shared" si="57"/>
        <v>755635.32139093778</v>
      </c>
      <c r="O126" s="1">
        <f t="shared" si="58"/>
        <v>93021257.560590088</v>
      </c>
      <c r="P126" s="1">
        <f t="shared" si="58"/>
        <v>26628619.599578504</v>
      </c>
      <c r="Q126">
        <f t="shared" si="59"/>
        <v>1034748.1182297159</v>
      </c>
      <c r="R126">
        <f t="shared" si="60"/>
        <v>755635.32139093778</v>
      </c>
    </row>
    <row r="127" spans="1:18">
      <c r="A127" s="1">
        <v>93</v>
      </c>
      <c r="B127" s="17">
        <f t="shared" si="45"/>
        <v>11.625</v>
      </c>
      <c r="C127" s="1">
        <f t="shared" si="46"/>
        <v>0</v>
      </c>
      <c r="D127" s="1">
        <f t="shared" si="47"/>
        <v>0</v>
      </c>
      <c r="E127" s="1">
        <f t="shared" si="48"/>
        <v>2076.8996250000009</v>
      </c>
      <c r="F127" s="1">
        <f t="shared" si="49"/>
        <v>1569.6</v>
      </c>
      <c r="G127" s="1">
        <f t="shared" si="50"/>
        <v>63319.265789062512</v>
      </c>
      <c r="H127" s="1">
        <f t="shared" si="51"/>
        <v>18246.599999999999</v>
      </c>
      <c r="I127" s="1">
        <f t="shared" si="52"/>
        <v>0</v>
      </c>
      <c r="J127" s="1">
        <f t="shared" si="53"/>
        <v>0</v>
      </c>
      <c r="K127" s="1">
        <f t="shared" si="54"/>
        <v>93410929.509681255</v>
      </c>
      <c r="L127" s="1">
        <f t="shared" si="55"/>
        <v>26918061.116965223</v>
      </c>
      <c r="M127" s="1">
        <f t="shared" si="56"/>
        <v>999859.01862486859</v>
      </c>
      <c r="N127" s="1">
        <f t="shared" si="57"/>
        <v>755635.32139093778</v>
      </c>
      <c r="O127" s="1">
        <f t="shared" si="58"/>
        <v>93410929.509681255</v>
      </c>
      <c r="P127" s="1">
        <f t="shared" si="58"/>
        <v>26918061.116965223</v>
      </c>
      <c r="Q127">
        <f t="shared" si="59"/>
        <v>999859.01862486859</v>
      </c>
      <c r="R127">
        <f t="shared" si="60"/>
        <v>755635.32139093778</v>
      </c>
    </row>
    <row r="128" spans="1:18">
      <c r="A128" s="1">
        <v>94</v>
      </c>
      <c r="B128" s="17">
        <f t="shared" si="45"/>
        <v>11.75</v>
      </c>
      <c r="C128" s="1">
        <f t="shared" si="46"/>
        <v>0</v>
      </c>
      <c r="D128" s="1">
        <f t="shared" si="47"/>
        <v>0</v>
      </c>
      <c r="E128" s="1">
        <f t="shared" si="48"/>
        <v>2004.4282499999999</v>
      </c>
      <c r="F128" s="1">
        <f t="shared" si="49"/>
        <v>1569.6</v>
      </c>
      <c r="G128" s="1">
        <f t="shared" si="50"/>
        <v>63574.348781250003</v>
      </c>
      <c r="H128" s="1">
        <f t="shared" si="51"/>
        <v>18442.8</v>
      </c>
      <c r="I128" s="1">
        <f t="shared" si="52"/>
        <v>0</v>
      </c>
      <c r="J128" s="1">
        <f t="shared" si="53"/>
        <v>0</v>
      </c>
      <c r="K128" s="1">
        <f t="shared" si="54"/>
        <v>93787237.401211798</v>
      </c>
      <c r="L128" s="1">
        <f t="shared" si="55"/>
        <v>27207502.634351946</v>
      </c>
      <c r="M128" s="1">
        <f t="shared" si="56"/>
        <v>964969.91902002099</v>
      </c>
      <c r="N128" s="1">
        <f t="shared" si="57"/>
        <v>755635.32139093778</v>
      </c>
      <c r="O128" s="1">
        <f t="shared" si="58"/>
        <v>93787237.401211798</v>
      </c>
      <c r="P128" s="1">
        <f t="shared" si="58"/>
        <v>27207502.634351946</v>
      </c>
      <c r="Q128">
        <f t="shared" si="59"/>
        <v>964969.91902002099</v>
      </c>
      <c r="R128">
        <f t="shared" si="60"/>
        <v>755635.32139093778</v>
      </c>
    </row>
    <row r="129" spans="1:18">
      <c r="A129" s="1">
        <v>95</v>
      </c>
      <c r="B129" s="17">
        <f t="shared" si="45"/>
        <v>11.875</v>
      </c>
      <c r="C129" s="1">
        <f t="shared" si="46"/>
        <v>0</v>
      </c>
      <c r="D129" s="1">
        <f t="shared" si="47"/>
        <v>0</v>
      </c>
      <c r="E129" s="1">
        <f t="shared" si="48"/>
        <v>1931.9568750000008</v>
      </c>
      <c r="F129" s="1">
        <f t="shared" si="49"/>
        <v>1569.6</v>
      </c>
      <c r="G129" s="1">
        <f t="shared" si="50"/>
        <v>63820.372851562504</v>
      </c>
      <c r="H129" s="1">
        <f t="shared" si="51"/>
        <v>18639</v>
      </c>
      <c r="I129" s="1">
        <f t="shared" si="52"/>
        <v>0</v>
      </c>
      <c r="J129" s="1">
        <f t="shared" si="53"/>
        <v>0</v>
      </c>
      <c r="K129" s="1">
        <f t="shared" si="54"/>
        <v>94150181.235181779</v>
      </c>
      <c r="L129" s="1">
        <f t="shared" si="55"/>
        <v>27496944.151738673</v>
      </c>
      <c r="M129" s="1">
        <f t="shared" si="56"/>
        <v>930080.81941517431</v>
      </c>
      <c r="N129" s="1">
        <f t="shared" si="57"/>
        <v>755635.32139093778</v>
      </c>
      <c r="O129" s="1">
        <f t="shared" si="58"/>
        <v>94150181.235181779</v>
      </c>
      <c r="P129" s="1">
        <f t="shared" si="58"/>
        <v>27496944.151738673</v>
      </c>
      <c r="Q129">
        <f t="shared" si="59"/>
        <v>930080.81941517431</v>
      </c>
      <c r="R129">
        <f t="shared" si="60"/>
        <v>755635.32139093778</v>
      </c>
    </row>
    <row r="130" spans="1:18">
      <c r="A130" s="1">
        <v>96</v>
      </c>
      <c r="B130" s="17">
        <f t="shared" ref="B130:B193" si="61">length/length_division*A130</f>
        <v>12</v>
      </c>
      <c r="C130" s="1">
        <f t="shared" si="46"/>
        <v>0</v>
      </c>
      <c r="D130" s="1">
        <f t="shared" si="47"/>
        <v>0</v>
      </c>
      <c r="E130" s="1">
        <f t="shared" si="48"/>
        <v>1859.4855000000007</v>
      </c>
      <c r="F130" s="1">
        <f t="shared" si="49"/>
        <v>1569.6</v>
      </c>
      <c r="G130" s="1">
        <f t="shared" si="50"/>
        <v>64057.338000000003</v>
      </c>
      <c r="H130" s="1">
        <f t="shared" si="51"/>
        <v>18835.199999999997</v>
      </c>
      <c r="I130" s="1">
        <f t="shared" si="52"/>
        <v>0</v>
      </c>
      <c r="J130" s="1">
        <f t="shared" si="53"/>
        <v>0</v>
      </c>
      <c r="K130" s="1">
        <f t="shared" si="54"/>
        <v>94499761.011591151</v>
      </c>
      <c r="L130" s="1">
        <f t="shared" si="55"/>
        <v>27786385.669125393</v>
      </c>
      <c r="M130" s="1">
        <f t="shared" si="56"/>
        <v>895191.71981032705</v>
      </c>
      <c r="N130" s="1">
        <f t="shared" si="57"/>
        <v>755635.32139093778</v>
      </c>
      <c r="O130" s="1">
        <f t="shared" si="58"/>
        <v>94499761.011591151</v>
      </c>
      <c r="P130" s="1">
        <f t="shared" si="58"/>
        <v>27786385.669125393</v>
      </c>
      <c r="Q130">
        <f t="shared" si="59"/>
        <v>895191.71981032705</v>
      </c>
      <c r="R130">
        <f t="shared" si="60"/>
        <v>755635.32139093778</v>
      </c>
    </row>
    <row r="131" spans="1:18">
      <c r="A131" s="1">
        <v>97</v>
      </c>
      <c r="B131" s="17">
        <f t="shared" si="61"/>
        <v>12.125</v>
      </c>
      <c r="C131" s="1">
        <f t="shared" si="46"/>
        <v>0</v>
      </c>
      <c r="D131" s="1">
        <f t="shared" si="47"/>
        <v>0</v>
      </c>
      <c r="E131" s="1">
        <f t="shared" si="48"/>
        <v>1787.0141250000006</v>
      </c>
      <c r="F131" s="1">
        <f t="shared" si="49"/>
        <v>1569.6</v>
      </c>
      <c r="G131" s="1">
        <f t="shared" si="50"/>
        <v>64285.244226562507</v>
      </c>
      <c r="H131" s="1">
        <f t="shared" si="51"/>
        <v>19031.399999999998</v>
      </c>
      <c r="I131" s="1">
        <f t="shared" si="52"/>
        <v>0</v>
      </c>
      <c r="J131" s="1">
        <f t="shared" si="53"/>
        <v>0</v>
      </c>
      <c r="K131" s="1">
        <f t="shared" si="54"/>
        <v>94835976.730439946</v>
      </c>
      <c r="L131" s="1">
        <f t="shared" si="55"/>
        <v>28075827.186512113</v>
      </c>
      <c r="M131" s="1">
        <f t="shared" si="56"/>
        <v>860302.62020547967</v>
      </c>
      <c r="N131" s="1">
        <f t="shared" si="57"/>
        <v>755635.32139093778</v>
      </c>
      <c r="O131" s="1">
        <f t="shared" si="58"/>
        <v>94835976.730439946</v>
      </c>
      <c r="P131" s="1">
        <f t="shared" si="58"/>
        <v>28075827.186512113</v>
      </c>
      <c r="Q131">
        <f t="shared" si="59"/>
        <v>860302.62020547967</v>
      </c>
      <c r="R131">
        <f t="shared" si="60"/>
        <v>755635.32139093778</v>
      </c>
    </row>
    <row r="132" spans="1:18">
      <c r="A132" s="1">
        <v>98</v>
      </c>
      <c r="B132" s="17">
        <f t="shared" si="61"/>
        <v>12.25</v>
      </c>
      <c r="C132" s="1">
        <f t="shared" si="46"/>
        <v>0</v>
      </c>
      <c r="D132" s="1">
        <f t="shared" si="47"/>
        <v>0</v>
      </c>
      <c r="E132" s="1">
        <f t="shared" si="48"/>
        <v>1714.5427500000005</v>
      </c>
      <c r="F132" s="1">
        <f t="shared" si="49"/>
        <v>1569.6</v>
      </c>
      <c r="G132" s="1">
        <f t="shared" si="50"/>
        <v>64504.091531250015</v>
      </c>
      <c r="H132" s="1">
        <f t="shared" si="51"/>
        <v>19227.599999999999</v>
      </c>
      <c r="I132" s="1">
        <f t="shared" si="52"/>
        <v>0</v>
      </c>
      <c r="J132" s="1">
        <f t="shared" si="53"/>
        <v>0</v>
      </c>
      <c r="K132" s="1">
        <f t="shared" si="54"/>
        <v>95158828.391728148</v>
      </c>
      <c r="L132" s="1">
        <f t="shared" si="55"/>
        <v>28365268.703898843</v>
      </c>
      <c r="M132" s="1">
        <f t="shared" si="56"/>
        <v>825413.52060063253</v>
      </c>
      <c r="N132" s="1">
        <f t="shared" si="57"/>
        <v>755635.32139093778</v>
      </c>
      <c r="O132" s="1">
        <f t="shared" si="58"/>
        <v>95158828.391728148</v>
      </c>
      <c r="P132" s="1">
        <f t="shared" si="58"/>
        <v>28365268.703898843</v>
      </c>
      <c r="Q132">
        <f t="shared" si="59"/>
        <v>825413.52060063253</v>
      </c>
      <c r="R132">
        <f t="shared" si="60"/>
        <v>755635.32139093778</v>
      </c>
    </row>
    <row r="133" spans="1:18">
      <c r="A133" s="1">
        <v>99</v>
      </c>
      <c r="B133" s="17">
        <f t="shared" si="61"/>
        <v>12.375</v>
      </c>
      <c r="C133" s="1">
        <f t="shared" si="46"/>
        <v>0</v>
      </c>
      <c r="D133" s="1">
        <f t="shared" si="47"/>
        <v>0</v>
      </c>
      <c r="E133" s="1">
        <f t="shared" si="48"/>
        <v>1642.0713750000004</v>
      </c>
      <c r="F133" s="1">
        <f t="shared" si="49"/>
        <v>1569.6</v>
      </c>
      <c r="G133" s="1">
        <f t="shared" si="50"/>
        <v>64713.879914062505</v>
      </c>
      <c r="H133" s="1">
        <f t="shared" si="51"/>
        <v>19423.8</v>
      </c>
      <c r="I133" s="1">
        <f t="shared" si="52"/>
        <v>0</v>
      </c>
      <c r="J133" s="1">
        <f t="shared" si="53"/>
        <v>0</v>
      </c>
      <c r="K133" s="1">
        <f t="shared" si="54"/>
        <v>95468315.995455742</v>
      </c>
      <c r="L133" s="1">
        <f t="shared" si="55"/>
        <v>28654710.221285563</v>
      </c>
      <c r="M133" s="1">
        <f t="shared" si="56"/>
        <v>790524.42099578527</v>
      </c>
      <c r="N133" s="1">
        <f t="shared" si="57"/>
        <v>755635.32139093778</v>
      </c>
      <c r="O133" s="1">
        <f t="shared" si="58"/>
        <v>95468315.995455742</v>
      </c>
      <c r="P133" s="1">
        <f t="shared" si="58"/>
        <v>28654710.221285563</v>
      </c>
      <c r="Q133">
        <f t="shared" si="59"/>
        <v>790524.42099578527</v>
      </c>
      <c r="R133">
        <f t="shared" si="60"/>
        <v>755635.32139093778</v>
      </c>
    </row>
    <row r="134" spans="1:18">
      <c r="A134" s="1">
        <v>100</v>
      </c>
      <c r="B134" s="17">
        <f t="shared" si="61"/>
        <v>12.5</v>
      </c>
      <c r="C134" s="1">
        <f t="shared" si="46"/>
        <v>0</v>
      </c>
      <c r="D134" s="1">
        <f t="shared" si="47"/>
        <v>0</v>
      </c>
      <c r="E134" s="1">
        <f t="shared" si="48"/>
        <v>1569.6000000000004</v>
      </c>
      <c r="F134" s="1">
        <f t="shared" si="49"/>
        <v>1569.6</v>
      </c>
      <c r="G134" s="1">
        <f t="shared" si="50"/>
        <v>64914.609375000007</v>
      </c>
      <c r="H134" s="1">
        <f t="shared" si="51"/>
        <v>19620</v>
      </c>
      <c r="I134" s="1">
        <f t="shared" si="52"/>
        <v>0</v>
      </c>
      <c r="J134" s="1">
        <f t="shared" si="53"/>
        <v>0</v>
      </c>
      <c r="K134" s="1">
        <f t="shared" si="54"/>
        <v>95764439.541622773</v>
      </c>
      <c r="L134" s="1">
        <f t="shared" si="55"/>
        <v>28944151.738672286</v>
      </c>
      <c r="M134" s="1">
        <f t="shared" si="56"/>
        <v>755635.32139093801</v>
      </c>
      <c r="N134" s="1">
        <f t="shared" si="57"/>
        <v>755635.32139093778</v>
      </c>
      <c r="O134" s="1">
        <f t="shared" si="58"/>
        <v>95764439.541622773</v>
      </c>
      <c r="P134" s="1">
        <f t="shared" si="58"/>
        <v>28944151.738672286</v>
      </c>
      <c r="Q134">
        <f t="shared" si="59"/>
        <v>755635.32139093801</v>
      </c>
      <c r="R134">
        <f t="shared" si="60"/>
        <v>755635.32139093778</v>
      </c>
    </row>
    <row r="135" spans="1:18">
      <c r="A135" s="1">
        <v>101</v>
      </c>
      <c r="B135" s="17">
        <f t="shared" si="61"/>
        <v>12.625</v>
      </c>
      <c r="C135" s="1">
        <f t="shared" si="46"/>
        <v>0</v>
      </c>
      <c r="D135" s="1">
        <f t="shared" si="47"/>
        <v>0</v>
      </c>
      <c r="E135" s="1">
        <f t="shared" ref="E135:E198" si="62">IF(B135&lt;force_position,ay-(mass_per_length*B135*gravity),ay-(mass_per_length*B135*gravity)-force)</f>
        <v>1497.1286250000003</v>
      </c>
      <c r="F135" s="1">
        <f t="shared" ref="F135:F198" si="63">IF(B135&lt;force_position_0,ay_0-(mass_per_length_0*B135*gravity_0),ay_0-(mass_per_length_0*B135*gravity_0)-force_0)</f>
        <v>1569.6</v>
      </c>
      <c r="G135" s="1">
        <f t="shared" ref="G135:G198" si="64">IF(B135&lt;force_position,(ay*B135)-(0.5*mass_per_length*gravity*B135*B135),(ay*B135)-(0.5*mass_per_length*gravity*B135*B135)-force*(B135-force_position))</f>
        <v>65106.279914062514</v>
      </c>
      <c r="H135" s="1">
        <f t="shared" ref="H135:H198" si="65">IF(B135&lt;force_position_0,(ay_0*B135)-(0.5*mass_per_length_0*gravity_0*B135*B135),(ay_0*B135)-(0.5*mass_per_length_0*gravity_0*B135*B135)-force_0*(B135-force_position_0))</f>
        <v>19816.199999999997</v>
      </c>
      <c r="I135" s="1">
        <f t="shared" si="52"/>
        <v>0</v>
      </c>
      <c r="J135" s="1">
        <f t="shared" si="53"/>
        <v>0</v>
      </c>
      <c r="K135" s="1">
        <f t="shared" ref="K135:K198" si="66">((G135*(0.5*h))/(ix))*(100000000/1000)</f>
        <v>96047199.030229211</v>
      </c>
      <c r="L135" s="1">
        <f t="shared" ref="L135:L198" si="67">(H135*(0.5*h_0/1000))/(ix_0/100000000)</f>
        <v>29233593.25605901</v>
      </c>
      <c r="M135" s="1">
        <f t="shared" ref="M135:M198" si="68">((E135*q)/(ix*thickness_web))*((100000000*1000)/1000000000)</f>
        <v>720746.22178609075</v>
      </c>
      <c r="N135" s="1">
        <f t="shared" ref="N135:N198" si="69">((F135*q)/(ix*thickness_web))*((100000000*1000)/1000000000)</f>
        <v>755635.32139093778</v>
      </c>
      <c r="O135" s="1">
        <f t="shared" ref="O135:O198" si="70">(I135+K135)/2+SQRT( ((I135+K135)/2)^2 + 0 )</f>
        <v>96047199.030229211</v>
      </c>
      <c r="P135" s="1">
        <f t="shared" ref="P135:P198" si="71">(J135+L135)/2+SQRT( ((J135+L135)/2)^2 + 0 )</f>
        <v>29233593.25605901</v>
      </c>
      <c r="Q135">
        <f t="shared" si="59"/>
        <v>720746.22178609075</v>
      </c>
      <c r="R135">
        <f t="shared" si="60"/>
        <v>755635.32139093778</v>
      </c>
    </row>
    <row r="136" spans="1:18">
      <c r="A136" s="1">
        <v>102</v>
      </c>
      <c r="B136" s="17">
        <f t="shared" si="61"/>
        <v>12.75</v>
      </c>
      <c r="C136" s="1">
        <f t="shared" si="46"/>
        <v>0</v>
      </c>
      <c r="D136" s="1">
        <f t="shared" si="47"/>
        <v>0</v>
      </c>
      <c r="E136" s="1">
        <f t="shared" si="62"/>
        <v>1424.6572500000011</v>
      </c>
      <c r="F136" s="1">
        <f t="shared" si="63"/>
        <v>1569.6</v>
      </c>
      <c r="G136" s="1">
        <f t="shared" si="64"/>
        <v>65288.891531250003</v>
      </c>
      <c r="H136" s="1">
        <f t="shared" si="65"/>
        <v>20012.399999999998</v>
      </c>
      <c r="I136" s="1">
        <f t="shared" si="52"/>
        <v>0</v>
      </c>
      <c r="J136" s="1">
        <f t="shared" si="53"/>
        <v>0</v>
      </c>
      <c r="K136" s="1">
        <f t="shared" si="66"/>
        <v>96316594.461275026</v>
      </c>
      <c r="L136" s="1">
        <f t="shared" si="67"/>
        <v>29523034.773445729</v>
      </c>
      <c r="M136" s="1">
        <f t="shared" si="68"/>
        <v>685857.12218124396</v>
      </c>
      <c r="N136" s="1">
        <f t="shared" si="69"/>
        <v>755635.32139093778</v>
      </c>
      <c r="O136" s="1">
        <f t="shared" si="70"/>
        <v>96316594.461275026</v>
      </c>
      <c r="P136" s="1">
        <f t="shared" si="71"/>
        <v>29523034.773445729</v>
      </c>
      <c r="Q136">
        <f t="shared" si="59"/>
        <v>685857.12218124396</v>
      </c>
      <c r="R136">
        <f t="shared" si="60"/>
        <v>755635.32139093778</v>
      </c>
    </row>
    <row r="137" spans="1:18">
      <c r="A137" s="1">
        <v>103</v>
      </c>
      <c r="B137" s="17">
        <f t="shared" si="61"/>
        <v>12.875</v>
      </c>
      <c r="C137" s="1">
        <f t="shared" si="46"/>
        <v>0</v>
      </c>
      <c r="D137" s="1">
        <f t="shared" si="47"/>
        <v>0</v>
      </c>
      <c r="E137" s="1">
        <f t="shared" si="62"/>
        <v>1352.1858750000001</v>
      </c>
      <c r="F137" s="1">
        <f t="shared" si="63"/>
        <v>1569.6</v>
      </c>
      <c r="G137" s="1">
        <f t="shared" si="64"/>
        <v>65462.444226562511</v>
      </c>
      <c r="H137" s="1">
        <f t="shared" si="65"/>
        <v>20208.599999999999</v>
      </c>
      <c r="I137" s="1">
        <f t="shared" si="52"/>
        <v>0</v>
      </c>
      <c r="J137" s="1">
        <f t="shared" si="53"/>
        <v>0</v>
      </c>
      <c r="K137" s="1">
        <f t="shared" si="66"/>
        <v>96572625.834760293</v>
      </c>
      <c r="L137" s="1">
        <f t="shared" si="67"/>
        <v>29812476.290832452</v>
      </c>
      <c r="M137" s="1">
        <f t="shared" si="68"/>
        <v>650968.02257639624</v>
      </c>
      <c r="N137" s="1">
        <f t="shared" si="69"/>
        <v>755635.32139093778</v>
      </c>
      <c r="O137" s="1">
        <f t="shared" si="70"/>
        <v>96572625.834760293</v>
      </c>
      <c r="P137" s="1">
        <f t="shared" si="71"/>
        <v>29812476.290832452</v>
      </c>
      <c r="Q137">
        <f t="shared" si="59"/>
        <v>650968.02257639624</v>
      </c>
      <c r="R137">
        <f t="shared" si="60"/>
        <v>755635.32139093778</v>
      </c>
    </row>
    <row r="138" spans="1:18">
      <c r="A138" s="1">
        <v>104</v>
      </c>
      <c r="B138" s="17">
        <f t="shared" si="61"/>
        <v>13</v>
      </c>
      <c r="C138" s="1">
        <f t="shared" si="46"/>
        <v>0</v>
      </c>
      <c r="D138" s="1">
        <f t="shared" si="47"/>
        <v>0</v>
      </c>
      <c r="E138" s="1">
        <f t="shared" si="62"/>
        <v>1279.7145</v>
      </c>
      <c r="F138" s="1">
        <f t="shared" si="63"/>
        <v>1569.6</v>
      </c>
      <c r="G138" s="1">
        <f t="shared" si="64"/>
        <v>65626.937999999995</v>
      </c>
      <c r="H138" s="1">
        <f t="shared" si="65"/>
        <v>20404.8</v>
      </c>
      <c r="I138" s="1">
        <f t="shared" si="52"/>
        <v>0</v>
      </c>
      <c r="J138" s="1">
        <f t="shared" si="53"/>
        <v>0</v>
      </c>
      <c r="K138" s="1">
        <f t="shared" si="66"/>
        <v>96815293.150684923</v>
      </c>
      <c r="L138" s="1">
        <f t="shared" si="67"/>
        <v>30101917.808219176</v>
      </c>
      <c r="M138" s="1">
        <f t="shared" si="68"/>
        <v>616078.92297154898</v>
      </c>
      <c r="N138" s="1">
        <f t="shared" si="69"/>
        <v>755635.32139093778</v>
      </c>
      <c r="O138" s="1">
        <f t="shared" si="70"/>
        <v>96815293.150684923</v>
      </c>
      <c r="P138" s="1">
        <f t="shared" si="71"/>
        <v>30101917.808219176</v>
      </c>
      <c r="Q138">
        <f t="shared" si="59"/>
        <v>616078.92297154898</v>
      </c>
      <c r="R138">
        <f t="shared" si="60"/>
        <v>755635.32139093778</v>
      </c>
    </row>
    <row r="139" spans="1:18">
      <c r="A139" s="1">
        <v>105</v>
      </c>
      <c r="B139" s="17">
        <f t="shared" si="61"/>
        <v>13.125</v>
      </c>
      <c r="C139" s="1">
        <f t="shared" si="46"/>
        <v>0</v>
      </c>
      <c r="D139" s="1">
        <f t="shared" si="47"/>
        <v>0</v>
      </c>
      <c r="E139" s="1">
        <f t="shared" si="62"/>
        <v>1207.2431250000009</v>
      </c>
      <c r="F139" s="1">
        <f t="shared" si="63"/>
        <v>1569.6</v>
      </c>
      <c r="G139" s="1">
        <f t="shared" si="64"/>
        <v>65782.372851562512</v>
      </c>
      <c r="H139" s="1">
        <f t="shared" si="65"/>
        <v>20601</v>
      </c>
      <c r="I139" s="1">
        <f t="shared" si="52"/>
        <v>0</v>
      </c>
      <c r="J139" s="1">
        <f t="shared" si="53"/>
        <v>0</v>
      </c>
      <c r="K139" s="1">
        <f t="shared" si="66"/>
        <v>97044596.409049004</v>
      </c>
      <c r="L139" s="1">
        <f t="shared" si="67"/>
        <v>30391359.325605903</v>
      </c>
      <c r="M139" s="1">
        <f t="shared" si="68"/>
        <v>581189.82336670219</v>
      </c>
      <c r="N139" s="1">
        <f t="shared" si="69"/>
        <v>755635.32139093778</v>
      </c>
      <c r="O139" s="1">
        <f t="shared" si="70"/>
        <v>97044596.409049004</v>
      </c>
      <c r="P139" s="1">
        <f t="shared" si="71"/>
        <v>30391359.325605903</v>
      </c>
      <c r="Q139">
        <f t="shared" si="59"/>
        <v>581189.82336670219</v>
      </c>
      <c r="R139">
        <f t="shared" si="60"/>
        <v>755635.32139093778</v>
      </c>
    </row>
    <row r="140" spans="1:18">
      <c r="A140" s="1">
        <v>106</v>
      </c>
      <c r="B140" s="17">
        <f t="shared" si="61"/>
        <v>13.25</v>
      </c>
      <c r="C140" s="1">
        <f t="shared" si="46"/>
        <v>0</v>
      </c>
      <c r="D140" s="1">
        <f t="shared" si="47"/>
        <v>0</v>
      </c>
      <c r="E140" s="1">
        <f t="shared" si="62"/>
        <v>1134.7717499999999</v>
      </c>
      <c r="F140" s="1">
        <f t="shared" si="63"/>
        <v>1569.6</v>
      </c>
      <c r="G140" s="1">
        <f t="shared" si="64"/>
        <v>65928.748781250004</v>
      </c>
      <c r="H140" s="1">
        <f t="shared" si="65"/>
        <v>20797.199999999997</v>
      </c>
      <c r="I140" s="1">
        <f t="shared" si="52"/>
        <v>0</v>
      </c>
      <c r="J140" s="1">
        <f t="shared" si="53"/>
        <v>0</v>
      </c>
      <c r="K140" s="1">
        <f t="shared" si="66"/>
        <v>97260535.609852493</v>
      </c>
      <c r="L140" s="1">
        <f t="shared" si="67"/>
        <v>30680800.842992619</v>
      </c>
      <c r="M140" s="1">
        <f t="shared" si="68"/>
        <v>546300.72376185458</v>
      </c>
      <c r="N140" s="1">
        <f t="shared" si="69"/>
        <v>755635.32139093778</v>
      </c>
      <c r="O140" s="1">
        <f t="shared" si="70"/>
        <v>97260535.609852493</v>
      </c>
      <c r="P140" s="1">
        <f t="shared" si="71"/>
        <v>30680800.842992619</v>
      </c>
      <c r="Q140">
        <f t="shared" si="59"/>
        <v>546300.72376185458</v>
      </c>
      <c r="R140">
        <f t="shared" si="60"/>
        <v>755635.32139093778</v>
      </c>
    </row>
    <row r="141" spans="1:18">
      <c r="A141" s="1">
        <v>107</v>
      </c>
      <c r="B141" s="17">
        <f t="shared" si="61"/>
        <v>13.375</v>
      </c>
      <c r="C141" s="1">
        <f t="shared" si="46"/>
        <v>0</v>
      </c>
      <c r="D141" s="1">
        <f t="shared" si="47"/>
        <v>0</v>
      </c>
      <c r="E141" s="1">
        <f t="shared" si="62"/>
        <v>1062.3003750000007</v>
      </c>
      <c r="F141" s="1">
        <f t="shared" si="63"/>
        <v>1569.6</v>
      </c>
      <c r="G141" s="1">
        <f t="shared" si="64"/>
        <v>66066.065789062501</v>
      </c>
      <c r="H141" s="1">
        <f t="shared" si="65"/>
        <v>20993.399999999998</v>
      </c>
      <c r="I141" s="1">
        <f t="shared" si="52"/>
        <v>0</v>
      </c>
      <c r="J141" s="1">
        <f t="shared" si="53"/>
        <v>0</v>
      </c>
      <c r="K141" s="1">
        <f t="shared" si="66"/>
        <v>97463110.753095359</v>
      </c>
      <c r="L141" s="1">
        <f t="shared" si="67"/>
        <v>30970242.360379342</v>
      </c>
      <c r="M141" s="1">
        <f t="shared" si="68"/>
        <v>511411.62415700773</v>
      </c>
      <c r="N141" s="1">
        <f t="shared" si="69"/>
        <v>755635.32139093778</v>
      </c>
      <c r="O141" s="1">
        <f t="shared" si="70"/>
        <v>97463110.753095359</v>
      </c>
      <c r="P141" s="1">
        <f t="shared" si="71"/>
        <v>30970242.360379342</v>
      </c>
      <c r="Q141">
        <f t="shared" si="59"/>
        <v>511411.62415700773</v>
      </c>
      <c r="R141">
        <f t="shared" si="60"/>
        <v>755635.32139093778</v>
      </c>
    </row>
    <row r="142" spans="1:18">
      <c r="A142" s="1">
        <v>108</v>
      </c>
      <c r="B142" s="17">
        <f t="shared" si="61"/>
        <v>13.5</v>
      </c>
      <c r="C142" s="1">
        <f t="shared" si="46"/>
        <v>0</v>
      </c>
      <c r="D142" s="1">
        <f t="shared" si="47"/>
        <v>0</v>
      </c>
      <c r="E142" s="1">
        <f t="shared" si="62"/>
        <v>989.82900000000063</v>
      </c>
      <c r="F142" s="1">
        <f t="shared" si="63"/>
        <v>1569.6</v>
      </c>
      <c r="G142" s="1">
        <f t="shared" si="64"/>
        <v>66194.323875000002</v>
      </c>
      <c r="H142" s="1">
        <f t="shared" si="65"/>
        <v>21189.599999999999</v>
      </c>
      <c r="I142" s="1">
        <f t="shared" si="52"/>
        <v>0</v>
      </c>
      <c r="J142" s="1">
        <f t="shared" si="53"/>
        <v>0</v>
      </c>
      <c r="K142" s="1">
        <f t="shared" si="66"/>
        <v>97652321.838777661</v>
      </c>
      <c r="L142" s="1">
        <f t="shared" si="67"/>
        <v>31259683.877766069</v>
      </c>
      <c r="M142" s="1">
        <f t="shared" si="68"/>
        <v>476522.52455216047</v>
      </c>
      <c r="N142" s="1">
        <f t="shared" si="69"/>
        <v>755635.32139093778</v>
      </c>
      <c r="O142" s="1">
        <f t="shared" si="70"/>
        <v>97652321.838777661</v>
      </c>
      <c r="P142" s="1">
        <f t="shared" si="71"/>
        <v>31259683.877766069</v>
      </c>
      <c r="Q142">
        <f t="shared" si="59"/>
        <v>476522.52455216047</v>
      </c>
      <c r="R142">
        <f t="shared" si="60"/>
        <v>755635.32139093778</v>
      </c>
    </row>
    <row r="143" spans="1:18">
      <c r="A143" s="1">
        <v>109</v>
      </c>
      <c r="B143" s="17">
        <f t="shared" si="61"/>
        <v>13.625</v>
      </c>
      <c r="C143" s="1">
        <f t="shared" si="46"/>
        <v>0</v>
      </c>
      <c r="D143" s="1">
        <f t="shared" si="47"/>
        <v>0</v>
      </c>
      <c r="E143" s="1">
        <f t="shared" si="62"/>
        <v>917.35762499999964</v>
      </c>
      <c r="F143" s="1">
        <f t="shared" si="63"/>
        <v>1569.6</v>
      </c>
      <c r="G143" s="1">
        <f t="shared" si="64"/>
        <v>66313.523039062507</v>
      </c>
      <c r="H143" s="1">
        <f t="shared" si="65"/>
        <v>21385.8</v>
      </c>
      <c r="I143" s="1">
        <f t="shared" si="52"/>
        <v>0</v>
      </c>
      <c r="J143" s="1">
        <f t="shared" si="53"/>
        <v>0</v>
      </c>
      <c r="K143" s="1">
        <f t="shared" si="66"/>
        <v>97828168.866899371</v>
      </c>
      <c r="L143" s="1">
        <f t="shared" si="67"/>
        <v>31549125.395152792</v>
      </c>
      <c r="M143" s="1">
        <f t="shared" si="68"/>
        <v>441633.4249473128</v>
      </c>
      <c r="N143" s="1">
        <f t="shared" si="69"/>
        <v>755635.32139093778</v>
      </c>
      <c r="O143" s="1">
        <f t="shared" si="70"/>
        <v>97828168.866899371</v>
      </c>
      <c r="P143" s="1">
        <f t="shared" si="71"/>
        <v>31549125.395152792</v>
      </c>
      <c r="Q143">
        <f t="shared" si="59"/>
        <v>441633.4249473128</v>
      </c>
      <c r="R143">
        <f t="shared" si="60"/>
        <v>755635.32139093778</v>
      </c>
    </row>
    <row r="144" spans="1:18">
      <c r="A144" s="1">
        <v>110</v>
      </c>
      <c r="B144" s="17">
        <f t="shared" si="61"/>
        <v>13.75</v>
      </c>
      <c r="C144" s="1">
        <f t="shared" si="46"/>
        <v>0</v>
      </c>
      <c r="D144" s="1">
        <f t="shared" si="47"/>
        <v>0</v>
      </c>
      <c r="E144" s="1">
        <f t="shared" si="62"/>
        <v>844.88625000000047</v>
      </c>
      <c r="F144" s="1">
        <f t="shared" si="63"/>
        <v>1569.6</v>
      </c>
      <c r="G144" s="1">
        <f t="shared" si="64"/>
        <v>66423.663281250017</v>
      </c>
      <c r="H144" s="1">
        <f t="shared" si="65"/>
        <v>21582</v>
      </c>
      <c r="I144" s="1">
        <f t="shared" si="52"/>
        <v>0</v>
      </c>
      <c r="J144" s="1">
        <f t="shared" si="53"/>
        <v>0</v>
      </c>
      <c r="K144" s="1">
        <f t="shared" si="66"/>
        <v>97990651.837460518</v>
      </c>
      <c r="L144" s="1">
        <f t="shared" si="67"/>
        <v>31838566.912539516</v>
      </c>
      <c r="M144" s="1">
        <f t="shared" si="68"/>
        <v>406744.32534246601</v>
      </c>
      <c r="N144" s="1">
        <f t="shared" si="69"/>
        <v>755635.32139093778</v>
      </c>
      <c r="O144" s="1">
        <f t="shared" si="70"/>
        <v>97990651.837460518</v>
      </c>
      <c r="P144" s="1">
        <f t="shared" si="71"/>
        <v>31838566.912539516</v>
      </c>
      <c r="Q144">
        <f t="shared" si="59"/>
        <v>406744.32534246601</v>
      </c>
      <c r="R144">
        <f t="shared" si="60"/>
        <v>755635.32139093778</v>
      </c>
    </row>
    <row r="145" spans="1:18">
      <c r="A145" s="1">
        <v>111</v>
      </c>
      <c r="B145" s="17">
        <f t="shared" si="61"/>
        <v>13.875</v>
      </c>
      <c r="C145" s="1">
        <f t="shared" si="46"/>
        <v>0</v>
      </c>
      <c r="D145" s="1">
        <f t="shared" si="47"/>
        <v>0</v>
      </c>
      <c r="E145" s="1">
        <f t="shared" si="62"/>
        <v>772.41487500000039</v>
      </c>
      <c r="F145" s="1">
        <f t="shared" si="63"/>
        <v>1569.6</v>
      </c>
      <c r="G145" s="1">
        <f t="shared" si="64"/>
        <v>66524.744601562517</v>
      </c>
      <c r="H145" s="1">
        <f t="shared" si="65"/>
        <v>21778.199999999997</v>
      </c>
      <c r="I145" s="1">
        <f t="shared" si="52"/>
        <v>0</v>
      </c>
      <c r="J145" s="1">
        <f t="shared" si="53"/>
        <v>0</v>
      </c>
      <c r="K145" s="1">
        <f t="shared" si="66"/>
        <v>98139770.750461042</v>
      </c>
      <c r="L145" s="1">
        <f t="shared" si="67"/>
        <v>32128008.429926239</v>
      </c>
      <c r="M145" s="1">
        <f t="shared" si="68"/>
        <v>371855.22573761875</v>
      </c>
      <c r="N145" s="1">
        <f t="shared" si="69"/>
        <v>755635.32139093778</v>
      </c>
      <c r="O145" s="1">
        <f t="shared" si="70"/>
        <v>98139770.750461042</v>
      </c>
      <c r="P145" s="1">
        <f t="shared" si="71"/>
        <v>32128008.429926239</v>
      </c>
      <c r="Q145">
        <f t="shared" si="59"/>
        <v>371855.22573761875</v>
      </c>
      <c r="R145">
        <f t="shared" si="60"/>
        <v>755635.32139093778</v>
      </c>
    </row>
    <row r="146" spans="1:18">
      <c r="A146" s="1">
        <v>112</v>
      </c>
      <c r="B146" s="17">
        <f t="shared" si="61"/>
        <v>14</v>
      </c>
      <c r="C146" s="1">
        <f t="shared" si="46"/>
        <v>0</v>
      </c>
      <c r="D146" s="1">
        <f t="shared" si="47"/>
        <v>0</v>
      </c>
      <c r="E146" s="1">
        <f t="shared" si="62"/>
        <v>699.94350000000122</v>
      </c>
      <c r="F146" s="1">
        <f t="shared" si="63"/>
        <v>1569.6</v>
      </c>
      <c r="G146" s="1">
        <f t="shared" si="64"/>
        <v>66616.767000000007</v>
      </c>
      <c r="H146" s="1">
        <f t="shared" si="65"/>
        <v>21974.399999999998</v>
      </c>
      <c r="I146" s="1">
        <f t="shared" si="52"/>
        <v>0</v>
      </c>
      <c r="J146" s="1">
        <f t="shared" si="53"/>
        <v>0</v>
      </c>
      <c r="K146" s="1">
        <f t="shared" si="66"/>
        <v>98275525.605900958</v>
      </c>
      <c r="L146" s="1">
        <f t="shared" si="67"/>
        <v>32417449.947312959</v>
      </c>
      <c r="M146" s="1">
        <f t="shared" si="68"/>
        <v>336966.12613277195</v>
      </c>
      <c r="N146" s="1">
        <f t="shared" si="69"/>
        <v>755635.32139093778</v>
      </c>
      <c r="O146" s="1">
        <f t="shared" si="70"/>
        <v>98275525.605900958</v>
      </c>
      <c r="P146" s="1">
        <f t="shared" si="71"/>
        <v>32417449.947312959</v>
      </c>
      <c r="Q146">
        <f t="shared" si="59"/>
        <v>336966.12613277195</v>
      </c>
      <c r="R146">
        <f t="shared" si="60"/>
        <v>755635.32139093778</v>
      </c>
    </row>
    <row r="147" spans="1:18">
      <c r="A147" s="1">
        <v>113</v>
      </c>
      <c r="B147" s="17">
        <f t="shared" si="61"/>
        <v>14.125</v>
      </c>
      <c r="C147" s="1">
        <f t="shared" si="46"/>
        <v>0</v>
      </c>
      <c r="D147" s="1">
        <f t="shared" si="47"/>
        <v>0</v>
      </c>
      <c r="E147" s="1">
        <f t="shared" si="62"/>
        <v>627.47212500000023</v>
      </c>
      <c r="F147" s="1">
        <f t="shared" si="63"/>
        <v>1569.6</v>
      </c>
      <c r="G147" s="1">
        <f t="shared" si="64"/>
        <v>66699.730476562516</v>
      </c>
      <c r="H147" s="1">
        <f t="shared" si="65"/>
        <v>22170.6</v>
      </c>
      <c r="I147" s="1">
        <f t="shared" si="52"/>
        <v>0</v>
      </c>
      <c r="J147" s="1">
        <f t="shared" si="53"/>
        <v>0</v>
      </c>
      <c r="K147" s="1">
        <f t="shared" si="66"/>
        <v>98397916.403780311</v>
      </c>
      <c r="L147" s="1">
        <f t="shared" si="67"/>
        <v>32706891.464699682</v>
      </c>
      <c r="M147" s="1">
        <f t="shared" si="68"/>
        <v>302077.02652792429</v>
      </c>
      <c r="N147" s="1">
        <f t="shared" si="69"/>
        <v>755635.32139093778</v>
      </c>
      <c r="O147" s="1">
        <f t="shared" si="70"/>
        <v>98397916.403780311</v>
      </c>
      <c r="P147" s="1">
        <f t="shared" si="71"/>
        <v>32706891.464699682</v>
      </c>
      <c r="Q147">
        <f t="shared" si="59"/>
        <v>302077.02652792429</v>
      </c>
      <c r="R147">
        <f t="shared" si="60"/>
        <v>755635.32139093778</v>
      </c>
    </row>
    <row r="148" spans="1:18">
      <c r="A148" s="1">
        <v>114</v>
      </c>
      <c r="B148" s="17">
        <f t="shared" si="61"/>
        <v>14.25</v>
      </c>
      <c r="C148" s="1">
        <f t="shared" si="46"/>
        <v>0</v>
      </c>
      <c r="D148" s="1">
        <f t="shared" si="47"/>
        <v>0</v>
      </c>
      <c r="E148" s="1">
        <f t="shared" si="62"/>
        <v>555.00074999999924</v>
      </c>
      <c r="F148" s="1">
        <f t="shared" si="63"/>
        <v>1569.6</v>
      </c>
      <c r="G148" s="1">
        <f t="shared" si="64"/>
        <v>66773.635031249985</v>
      </c>
      <c r="H148" s="1">
        <f t="shared" si="65"/>
        <v>22366.799999999999</v>
      </c>
      <c r="I148" s="1">
        <f t="shared" si="52"/>
        <v>0</v>
      </c>
      <c r="J148" s="1">
        <f t="shared" si="53"/>
        <v>0</v>
      </c>
      <c r="K148" s="1">
        <f t="shared" si="66"/>
        <v>98506943.144099027</v>
      </c>
      <c r="L148" s="1">
        <f t="shared" si="67"/>
        <v>32996332.982086409</v>
      </c>
      <c r="M148" s="1">
        <f t="shared" si="68"/>
        <v>267187.92692307656</v>
      </c>
      <c r="N148" s="1">
        <f t="shared" si="69"/>
        <v>755635.32139093778</v>
      </c>
      <c r="O148" s="1">
        <f t="shared" si="70"/>
        <v>98506943.144099027</v>
      </c>
      <c r="P148" s="1">
        <f t="shared" si="71"/>
        <v>32996332.982086409</v>
      </c>
      <c r="Q148">
        <f t="shared" si="59"/>
        <v>267187.92692307656</v>
      </c>
      <c r="R148">
        <f t="shared" si="60"/>
        <v>755635.32139093778</v>
      </c>
    </row>
    <row r="149" spans="1:18">
      <c r="A149" s="1">
        <v>115</v>
      </c>
      <c r="B149" s="17">
        <f t="shared" si="61"/>
        <v>14.375</v>
      </c>
      <c r="C149" s="1">
        <f t="shared" si="46"/>
        <v>0</v>
      </c>
      <c r="D149" s="1">
        <f t="shared" si="47"/>
        <v>0</v>
      </c>
      <c r="E149" s="1">
        <f t="shared" si="62"/>
        <v>482.52937500000007</v>
      </c>
      <c r="F149" s="1">
        <f t="shared" si="63"/>
        <v>1569.6</v>
      </c>
      <c r="G149" s="1">
        <f t="shared" si="64"/>
        <v>66838.480664062517</v>
      </c>
      <c r="H149" s="1">
        <f t="shared" si="65"/>
        <v>22563</v>
      </c>
      <c r="I149" s="1">
        <f t="shared" si="52"/>
        <v>0</v>
      </c>
      <c r="J149" s="1">
        <f t="shared" si="53"/>
        <v>0</v>
      </c>
      <c r="K149" s="1">
        <f t="shared" si="66"/>
        <v>98602605.826857239</v>
      </c>
      <c r="L149" s="1">
        <f t="shared" si="67"/>
        <v>33285774.499473132</v>
      </c>
      <c r="M149" s="1">
        <f t="shared" si="68"/>
        <v>232298.82731822971</v>
      </c>
      <c r="N149" s="1">
        <f t="shared" si="69"/>
        <v>755635.32139093778</v>
      </c>
      <c r="O149" s="1">
        <f t="shared" si="70"/>
        <v>98602605.826857239</v>
      </c>
      <c r="P149" s="1">
        <f t="shared" si="71"/>
        <v>33285774.499473132</v>
      </c>
      <c r="Q149">
        <f t="shared" si="59"/>
        <v>232298.82731822971</v>
      </c>
      <c r="R149">
        <f t="shared" si="60"/>
        <v>755635.32139093778</v>
      </c>
    </row>
    <row r="150" spans="1:18">
      <c r="A150" s="1">
        <v>116</v>
      </c>
      <c r="B150" s="17">
        <f t="shared" si="61"/>
        <v>14.5</v>
      </c>
      <c r="C150" s="1">
        <f t="shared" si="46"/>
        <v>0</v>
      </c>
      <c r="D150" s="1">
        <f t="shared" si="47"/>
        <v>0</v>
      </c>
      <c r="E150" s="1">
        <f t="shared" si="62"/>
        <v>410.0580000000009</v>
      </c>
      <c r="F150" s="1">
        <f t="shared" si="63"/>
        <v>1569.6</v>
      </c>
      <c r="G150" s="1">
        <f t="shared" si="64"/>
        <v>66894.267375000025</v>
      </c>
      <c r="H150" s="1">
        <f t="shared" si="65"/>
        <v>22759.199999999997</v>
      </c>
      <c r="I150" s="1">
        <f t="shared" si="52"/>
        <v>0</v>
      </c>
      <c r="J150" s="1">
        <f t="shared" si="53"/>
        <v>0</v>
      </c>
      <c r="K150" s="1">
        <f t="shared" si="66"/>
        <v>98684904.452054828</v>
      </c>
      <c r="L150" s="1">
        <f t="shared" si="67"/>
        <v>33575216.016859852</v>
      </c>
      <c r="M150" s="1">
        <f t="shared" si="68"/>
        <v>197409.72771338295</v>
      </c>
      <c r="N150" s="1">
        <f t="shared" si="69"/>
        <v>755635.32139093778</v>
      </c>
      <c r="O150" s="1">
        <f t="shared" si="70"/>
        <v>98684904.452054828</v>
      </c>
      <c r="P150" s="1">
        <f t="shared" si="71"/>
        <v>33575216.016859852</v>
      </c>
      <c r="Q150">
        <f t="shared" si="59"/>
        <v>197409.72771338295</v>
      </c>
      <c r="R150">
        <f t="shared" si="60"/>
        <v>755635.32139093778</v>
      </c>
    </row>
    <row r="151" spans="1:18">
      <c r="A151" s="1">
        <v>117</v>
      </c>
      <c r="B151" s="17">
        <f t="shared" si="61"/>
        <v>14.625</v>
      </c>
      <c r="C151" s="1">
        <f t="shared" si="46"/>
        <v>0</v>
      </c>
      <c r="D151" s="1">
        <f t="shared" si="47"/>
        <v>0</v>
      </c>
      <c r="E151" s="1">
        <f t="shared" si="62"/>
        <v>337.58662500000173</v>
      </c>
      <c r="F151" s="1">
        <f t="shared" si="63"/>
        <v>1569.6</v>
      </c>
      <c r="G151" s="1">
        <f t="shared" si="64"/>
        <v>66940.995164062508</v>
      </c>
      <c r="H151" s="1">
        <f t="shared" si="65"/>
        <v>22955.399999999998</v>
      </c>
      <c r="I151" s="1">
        <f t="shared" si="52"/>
        <v>0</v>
      </c>
      <c r="J151" s="1">
        <f t="shared" si="53"/>
        <v>0</v>
      </c>
      <c r="K151" s="1">
        <f t="shared" si="66"/>
        <v>98753839.01969178</v>
      </c>
      <c r="L151" s="1">
        <f t="shared" si="67"/>
        <v>33864657.534246571</v>
      </c>
      <c r="M151" s="1">
        <f t="shared" si="68"/>
        <v>162520.62810853613</v>
      </c>
      <c r="N151" s="1">
        <f t="shared" si="69"/>
        <v>755635.32139093778</v>
      </c>
      <c r="O151" s="1">
        <f t="shared" si="70"/>
        <v>98753839.01969178</v>
      </c>
      <c r="P151" s="1">
        <f t="shared" si="71"/>
        <v>33864657.534246571</v>
      </c>
      <c r="Q151">
        <f t="shared" si="59"/>
        <v>162520.62810853613</v>
      </c>
      <c r="R151">
        <f t="shared" si="60"/>
        <v>755635.32139093778</v>
      </c>
    </row>
    <row r="152" spans="1:18">
      <c r="A152" s="1">
        <v>118</v>
      </c>
      <c r="B152" s="17">
        <f t="shared" si="61"/>
        <v>14.75</v>
      </c>
      <c r="C152" s="1">
        <f t="shared" si="46"/>
        <v>0</v>
      </c>
      <c r="D152" s="1">
        <f t="shared" si="47"/>
        <v>0</v>
      </c>
      <c r="E152" s="1">
        <f t="shared" si="62"/>
        <v>265.11525000000074</v>
      </c>
      <c r="F152" s="1">
        <f t="shared" si="63"/>
        <v>1569.6</v>
      </c>
      <c r="G152" s="1">
        <f t="shared" si="64"/>
        <v>66978.664031250024</v>
      </c>
      <c r="H152" s="1">
        <f t="shared" si="65"/>
        <v>23151.599999999999</v>
      </c>
      <c r="I152" s="1">
        <f t="shared" si="52"/>
        <v>0</v>
      </c>
      <c r="J152" s="1">
        <f t="shared" si="53"/>
        <v>0</v>
      </c>
      <c r="K152" s="1">
        <f t="shared" si="66"/>
        <v>98809409.529768214</v>
      </c>
      <c r="L152" s="1">
        <f t="shared" si="67"/>
        <v>34154099.051633298</v>
      </c>
      <c r="M152" s="1">
        <f t="shared" si="68"/>
        <v>127631.52850368845</v>
      </c>
      <c r="N152" s="1">
        <f t="shared" si="69"/>
        <v>755635.32139093778</v>
      </c>
      <c r="O152" s="1">
        <f t="shared" si="70"/>
        <v>98809409.529768214</v>
      </c>
      <c r="P152" s="1">
        <f t="shared" si="71"/>
        <v>34154099.051633298</v>
      </c>
      <c r="Q152">
        <f t="shared" si="59"/>
        <v>127631.52850368845</v>
      </c>
      <c r="R152">
        <f t="shared" si="60"/>
        <v>755635.32139093778</v>
      </c>
    </row>
    <row r="153" spans="1:18">
      <c r="A153" s="1">
        <v>119</v>
      </c>
      <c r="B153" s="17">
        <f t="shared" si="61"/>
        <v>14.875</v>
      </c>
      <c r="C153" s="1">
        <f t="shared" si="46"/>
        <v>0</v>
      </c>
      <c r="D153" s="1">
        <f t="shared" si="47"/>
        <v>0</v>
      </c>
      <c r="E153" s="1">
        <f t="shared" si="62"/>
        <v>192.64387499999975</v>
      </c>
      <c r="F153" s="1">
        <f t="shared" si="63"/>
        <v>1569.6</v>
      </c>
      <c r="G153" s="1">
        <f t="shared" si="64"/>
        <v>67007.273976562516</v>
      </c>
      <c r="H153" s="1">
        <f t="shared" si="65"/>
        <v>23347.8</v>
      </c>
      <c r="I153" s="1">
        <f t="shared" si="52"/>
        <v>0</v>
      </c>
      <c r="J153" s="1">
        <f t="shared" si="53"/>
        <v>0</v>
      </c>
      <c r="K153" s="1">
        <f t="shared" si="66"/>
        <v>98851615.982284009</v>
      </c>
      <c r="L153" s="1">
        <f t="shared" si="67"/>
        <v>34443540.569020018</v>
      </c>
      <c r="M153" s="1">
        <f t="shared" si="68"/>
        <v>92742.428898840764</v>
      </c>
      <c r="N153" s="1">
        <f t="shared" si="69"/>
        <v>755635.32139093778</v>
      </c>
      <c r="O153" s="1">
        <f t="shared" si="70"/>
        <v>98851615.982284009</v>
      </c>
      <c r="P153" s="1">
        <f t="shared" si="71"/>
        <v>34443540.569020018</v>
      </c>
      <c r="Q153">
        <f t="shared" si="59"/>
        <v>92742.428898840764</v>
      </c>
      <c r="R153">
        <f t="shared" si="60"/>
        <v>755635.32139093778</v>
      </c>
    </row>
    <row r="154" spans="1:18">
      <c r="A154" s="1">
        <v>120</v>
      </c>
      <c r="B154" s="17">
        <f t="shared" si="61"/>
        <v>15</v>
      </c>
      <c r="C154" s="1">
        <f t="shared" si="46"/>
        <v>0</v>
      </c>
      <c r="D154" s="1">
        <f t="shared" si="47"/>
        <v>0</v>
      </c>
      <c r="E154" s="1">
        <f t="shared" si="62"/>
        <v>-3803.8274999999994</v>
      </c>
      <c r="F154" s="1">
        <f t="shared" si="63"/>
        <v>-2354.4</v>
      </c>
      <c r="G154" s="1">
        <f t="shared" si="64"/>
        <v>67026.825000000026</v>
      </c>
      <c r="H154" s="1">
        <f t="shared" si="65"/>
        <v>23544</v>
      </c>
      <c r="I154" s="1">
        <f t="shared" si="52"/>
        <v>0</v>
      </c>
      <c r="J154" s="1">
        <f t="shared" si="53"/>
        <v>0</v>
      </c>
      <c r="K154" s="1">
        <f t="shared" si="66"/>
        <v>98880458.377239227</v>
      </c>
      <c r="L154" s="1">
        <f t="shared" si="67"/>
        <v>34732982.086406745</v>
      </c>
      <c r="M154" s="1">
        <f t="shared" si="68"/>
        <v>-1831234.9741833506</v>
      </c>
      <c r="N154" s="1">
        <f t="shared" si="69"/>
        <v>-1133452.9820864068</v>
      </c>
      <c r="O154" s="1">
        <f t="shared" si="70"/>
        <v>98880458.377239227</v>
      </c>
      <c r="P154" s="1">
        <f t="shared" si="71"/>
        <v>34732982.086406745</v>
      </c>
      <c r="Q154">
        <f t="shared" si="59"/>
        <v>1831234.9741833506</v>
      </c>
      <c r="R154">
        <f t="shared" si="60"/>
        <v>1133452.9820864068</v>
      </c>
    </row>
    <row r="155" spans="1:18">
      <c r="A155" s="1">
        <v>121</v>
      </c>
      <c r="B155" s="17">
        <f t="shared" si="61"/>
        <v>15.125</v>
      </c>
      <c r="C155" s="1">
        <f t="shared" si="46"/>
        <v>0</v>
      </c>
      <c r="D155" s="1">
        <f t="shared" si="47"/>
        <v>0</v>
      </c>
      <c r="E155" s="1">
        <f t="shared" si="62"/>
        <v>-3876.2988750000004</v>
      </c>
      <c r="F155" s="1">
        <f t="shared" si="63"/>
        <v>-2354.4</v>
      </c>
      <c r="G155" s="1">
        <f t="shared" si="64"/>
        <v>66546.817101562498</v>
      </c>
      <c r="H155" s="1">
        <f t="shared" si="65"/>
        <v>23249.699999999997</v>
      </c>
      <c r="I155" s="1">
        <f t="shared" si="52"/>
        <v>0</v>
      </c>
      <c r="J155" s="1">
        <f t="shared" si="53"/>
        <v>0</v>
      </c>
      <c r="K155" s="1">
        <f t="shared" si="66"/>
        <v>98172332.921167016</v>
      </c>
      <c r="L155" s="1">
        <f t="shared" si="67"/>
        <v>34298819.810326658</v>
      </c>
      <c r="M155" s="1">
        <f t="shared" si="68"/>
        <v>-1866124.0737881982</v>
      </c>
      <c r="N155" s="1">
        <f t="shared" si="69"/>
        <v>-1133452.9820864068</v>
      </c>
      <c r="O155" s="1">
        <f t="shared" si="70"/>
        <v>98172332.921167016</v>
      </c>
      <c r="P155" s="1">
        <f t="shared" si="71"/>
        <v>34298819.810326658</v>
      </c>
      <c r="Q155">
        <f t="shared" si="59"/>
        <v>1866124.0737881982</v>
      </c>
      <c r="R155">
        <f t="shared" si="60"/>
        <v>1133452.9820864068</v>
      </c>
    </row>
    <row r="156" spans="1:18">
      <c r="A156" s="1">
        <v>122</v>
      </c>
      <c r="B156" s="17">
        <f t="shared" si="61"/>
        <v>15.25</v>
      </c>
      <c r="C156" s="1">
        <f t="shared" si="46"/>
        <v>0</v>
      </c>
      <c r="D156" s="1">
        <f t="shared" si="47"/>
        <v>0</v>
      </c>
      <c r="E156" s="1">
        <f t="shared" si="62"/>
        <v>-3948.7702499999996</v>
      </c>
      <c r="F156" s="1">
        <f t="shared" si="63"/>
        <v>-2354.4</v>
      </c>
      <c r="G156" s="1">
        <f t="shared" si="64"/>
        <v>66057.750281250002</v>
      </c>
      <c r="H156" s="1">
        <f t="shared" si="65"/>
        <v>22955.399999999998</v>
      </c>
      <c r="I156" s="1">
        <f t="shared" si="52"/>
        <v>0</v>
      </c>
      <c r="J156" s="1">
        <f t="shared" si="53"/>
        <v>0</v>
      </c>
      <c r="K156" s="1">
        <f t="shared" si="66"/>
        <v>97450843.407534257</v>
      </c>
      <c r="L156" s="1">
        <f t="shared" si="67"/>
        <v>33864657.534246571</v>
      </c>
      <c r="M156" s="1">
        <f t="shared" si="68"/>
        <v>-1901013.1733930451</v>
      </c>
      <c r="N156" s="1">
        <f t="shared" si="69"/>
        <v>-1133452.9820864068</v>
      </c>
      <c r="O156" s="1">
        <f t="shared" si="70"/>
        <v>97450843.407534257</v>
      </c>
      <c r="P156" s="1">
        <f t="shared" si="71"/>
        <v>33864657.534246571</v>
      </c>
      <c r="Q156">
        <f t="shared" si="59"/>
        <v>1901013.1733930451</v>
      </c>
      <c r="R156">
        <f t="shared" si="60"/>
        <v>1133452.9820864068</v>
      </c>
    </row>
    <row r="157" spans="1:18">
      <c r="A157" s="1">
        <v>123</v>
      </c>
      <c r="B157" s="17">
        <f t="shared" si="61"/>
        <v>15.375</v>
      </c>
      <c r="C157" s="1">
        <f t="shared" si="46"/>
        <v>0</v>
      </c>
      <c r="D157" s="1">
        <f t="shared" si="47"/>
        <v>0</v>
      </c>
      <c r="E157" s="1">
        <f t="shared" si="62"/>
        <v>-4021.2416249999987</v>
      </c>
      <c r="F157" s="1">
        <f t="shared" si="63"/>
        <v>-2354.4</v>
      </c>
      <c r="G157" s="1">
        <f t="shared" si="64"/>
        <v>65559.624539062512</v>
      </c>
      <c r="H157" s="1">
        <f t="shared" si="65"/>
        <v>22661.1</v>
      </c>
      <c r="I157" s="1">
        <f t="shared" si="52"/>
        <v>0</v>
      </c>
      <c r="J157" s="1">
        <f t="shared" si="53"/>
        <v>0</v>
      </c>
      <c r="K157" s="1">
        <f t="shared" si="66"/>
        <v>96715989.836340904</v>
      </c>
      <c r="L157" s="1">
        <f t="shared" si="67"/>
        <v>33430495.258166488</v>
      </c>
      <c r="M157" s="1">
        <f t="shared" si="68"/>
        <v>-1935902.2729978918</v>
      </c>
      <c r="N157" s="1">
        <f t="shared" si="69"/>
        <v>-1133452.9820864068</v>
      </c>
      <c r="O157" s="1">
        <f t="shared" si="70"/>
        <v>96715989.836340904</v>
      </c>
      <c r="P157" s="1">
        <f t="shared" si="71"/>
        <v>33430495.258166488</v>
      </c>
      <c r="Q157">
        <f t="shared" si="59"/>
        <v>1935902.2729978918</v>
      </c>
      <c r="R157">
        <f t="shared" si="60"/>
        <v>1133452.9820864068</v>
      </c>
    </row>
    <row r="158" spans="1:18">
      <c r="A158" s="1">
        <v>124</v>
      </c>
      <c r="B158" s="17">
        <f t="shared" si="61"/>
        <v>15.5</v>
      </c>
      <c r="C158" s="1">
        <f t="shared" si="46"/>
        <v>0</v>
      </c>
      <c r="D158" s="1">
        <f t="shared" si="47"/>
        <v>0</v>
      </c>
      <c r="E158" s="1">
        <f t="shared" si="62"/>
        <v>-4093.7129999999997</v>
      </c>
      <c r="F158" s="1">
        <f t="shared" si="63"/>
        <v>-2354.4</v>
      </c>
      <c r="G158" s="1">
        <f t="shared" si="64"/>
        <v>65052.439875000011</v>
      </c>
      <c r="H158" s="1">
        <f t="shared" si="65"/>
        <v>22366.799999999999</v>
      </c>
      <c r="I158" s="1">
        <f t="shared" si="52"/>
        <v>0</v>
      </c>
      <c r="J158" s="1">
        <f t="shared" si="53"/>
        <v>0</v>
      </c>
      <c r="K158" s="1">
        <f t="shared" si="66"/>
        <v>95967772.207586944</v>
      </c>
      <c r="L158" s="1">
        <f t="shared" si="67"/>
        <v>32996332.982086409</v>
      </c>
      <c r="M158" s="1">
        <f t="shared" si="68"/>
        <v>-1970791.3726027396</v>
      </c>
      <c r="N158" s="1">
        <f t="shared" si="69"/>
        <v>-1133452.9820864068</v>
      </c>
      <c r="O158" s="1">
        <f t="shared" si="70"/>
        <v>95967772.207586944</v>
      </c>
      <c r="P158" s="1">
        <f t="shared" si="71"/>
        <v>32996332.982086409</v>
      </c>
      <c r="Q158">
        <f t="shared" si="59"/>
        <v>1970791.3726027396</v>
      </c>
      <c r="R158">
        <f t="shared" si="60"/>
        <v>1133452.9820864068</v>
      </c>
    </row>
    <row r="159" spans="1:18">
      <c r="A159" s="1">
        <v>125</v>
      </c>
      <c r="B159" s="17">
        <f t="shared" si="61"/>
        <v>15.625</v>
      </c>
      <c r="C159" s="1">
        <f t="shared" si="46"/>
        <v>0</v>
      </c>
      <c r="D159" s="1">
        <f t="shared" si="47"/>
        <v>0</v>
      </c>
      <c r="E159" s="1">
        <f t="shared" si="62"/>
        <v>-4166.1843749999989</v>
      </c>
      <c r="F159" s="1">
        <f t="shared" si="63"/>
        <v>-2354.4</v>
      </c>
      <c r="G159" s="1">
        <f t="shared" si="64"/>
        <v>64536.196289062515</v>
      </c>
      <c r="H159" s="1">
        <f t="shared" si="65"/>
        <v>22072.5</v>
      </c>
      <c r="I159" s="1">
        <f t="shared" si="52"/>
        <v>0</v>
      </c>
      <c r="J159" s="1">
        <f t="shared" si="53"/>
        <v>0</v>
      </c>
      <c r="K159" s="1">
        <f t="shared" si="66"/>
        <v>95206190.521272406</v>
      </c>
      <c r="L159" s="1">
        <f t="shared" si="67"/>
        <v>32562170.706006326</v>
      </c>
      <c r="M159" s="1">
        <f t="shared" si="68"/>
        <v>-2005680.4722075863</v>
      </c>
      <c r="N159" s="1">
        <f t="shared" si="69"/>
        <v>-1133452.9820864068</v>
      </c>
      <c r="O159" s="1">
        <f t="shared" si="70"/>
        <v>95206190.521272406</v>
      </c>
      <c r="P159" s="1">
        <f t="shared" si="71"/>
        <v>32562170.706006326</v>
      </c>
      <c r="Q159">
        <f t="shared" si="59"/>
        <v>2005680.4722075863</v>
      </c>
      <c r="R159">
        <f t="shared" si="60"/>
        <v>1133452.9820864068</v>
      </c>
    </row>
    <row r="160" spans="1:18">
      <c r="A160" s="1">
        <v>126</v>
      </c>
      <c r="B160" s="17">
        <f t="shared" si="61"/>
        <v>15.75</v>
      </c>
      <c r="C160" s="1">
        <f t="shared" si="46"/>
        <v>0</v>
      </c>
      <c r="D160" s="1">
        <f t="shared" si="47"/>
        <v>0</v>
      </c>
      <c r="E160" s="1">
        <f t="shared" si="62"/>
        <v>-4238.6557499999999</v>
      </c>
      <c r="F160" s="1">
        <f t="shared" si="63"/>
        <v>-2354.4</v>
      </c>
      <c r="G160" s="1">
        <f t="shared" si="64"/>
        <v>64010.893781249993</v>
      </c>
      <c r="H160" s="1">
        <f t="shared" si="65"/>
        <v>21778.199999999997</v>
      </c>
      <c r="I160" s="1">
        <f t="shared" si="52"/>
        <v>0</v>
      </c>
      <c r="J160" s="1">
        <f t="shared" si="53"/>
        <v>0</v>
      </c>
      <c r="K160" s="1">
        <f t="shared" si="66"/>
        <v>94431244.777397245</v>
      </c>
      <c r="L160" s="1">
        <f t="shared" si="67"/>
        <v>32128008.429926239</v>
      </c>
      <c r="M160" s="1">
        <f t="shared" si="68"/>
        <v>-2040569.5718124339</v>
      </c>
      <c r="N160" s="1">
        <f t="shared" si="69"/>
        <v>-1133452.9820864068</v>
      </c>
      <c r="O160" s="1">
        <f t="shared" si="70"/>
        <v>94431244.777397245</v>
      </c>
      <c r="P160" s="1">
        <f t="shared" si="71"/>
        <v>32128008.429926239</v>
      </c>
      <c r="Q160">
        <f t="shared" si="59"/>
        <v>2040569.5718124339</v>
      </c>
      <c r="R160">
        <f t="shared" si="60"/>
        <v>1133452.9820864068</v>
      </c>
    </row>
    <row r="161" spans="1:18">
      <c r="A161" s="1">
        <v>127</v>
      </c>
      <c r="B161" s="17">
        <f t="shared" si="61"/>
        <v>15.875</v>
      </c>
      <c r="C161" s="1">
        <f t="shared" si="46"/>
        <v>0</v>
      </c>
      <c r="D161" s="1">
        <f t="shared" si="47"/>
        <v>0</v>
      </c>
      <c r="E161" s="1">
        <f t="shared" si="62"/>
        <v>-4311.1271249999991</v>
      </c>
      <c r="F161" s="1">
        <f t="shared" si="63"/>
        <v>-2354.4</v>
      </c>
      <c r="G161" s="1">
        <f t="shared" si="64"/>
        <v>63476.532351562491</v>
      </c>
      <c r="H161" s="1">
        <f t="shared" si="65"/>
        <v>21483.899999999998</v>
      </c>
      <c r="I161" s="1">
        <f t="shared" si="52"/>
        <v>0</v>
      </c>
      <c r="J161" s="1">
        <f t="shared" si="53"/>
        <v>0</v>
      </c>
      <c r="K161" s="1">
        <f t="shared" si="66"/>
        <v>93642934.975961536</v>
      </c>
      <c r="L161" s="1">
        <f t="shared" si="67"/>
        <v>31693846.153846152</v>
      </c>
      <c r="M161" s="1">
        <f t="shared" si="68"/>
        <v>-2075458.6714172808</v>
      </c>
      <c r="N161" s="1">
        <f t="shared" si="69"/>
        <v>-1133452.9820864068</v>
      </c>
      <c r="O161" s="1">
        <f t="shared" si="70"/>
        <v>93642934.975961536</v>
      </c>
      <c r="P161" s="1">
        <f t="shared" si="71"/>
        <v>31693846.153846152</v>
      </c>
      <c r="Q161">
        <f t="shared" si="59"/>
        <v>2075458.6714172808</v>
      </c>
      <c r="R161">
        <f t="shared" si="60"/>
        <v>1133452.9820864068</v>
      </c>
    </row>
    <row r="162" spans="1:18">
      <c r="A162" s="1">
        <v>128</v>
      </c>
      <c r="B162" s="17">
        <f t="shared" si="61"/>
        <v>16</v>
      </c>
      <c r="C162" s="1">
        <f t="shared" ref="C162:C225" si="72">ax</f>
        <v>0</v>
      </c>
      <c r="D162" s="1">
        <f t="shared" ref="D162:D225" si="73">ax_0</f>
        <v>0</v>
      </c>
      <c r="E162" s="1">
        <f t="shared" si="62"/>
        <v>-4383.5985000000001</v>
      </c>
      <c r="F162" s="1">
        <f t="shared" si="63"/>
        <v>-2354.4</v>
      </c>
      <c r="G162" s="1">
        <f t="shared" si="64"/>
        <v>62933.112000000008</v>
      </c>
      <c r="H162" s="1">
        <f t="shared" si="65"/>
        <v>21189.599999999999</v>
      </c>
      <c r="I162" s="1">
        <f t="shared" ref="I162:I225" si="74">ax/cross_section_area</f>
        <v>0</v>
      </c>
      <c r="J162" s="1">
        <f t="shared" ref="J162:J225" si="75">ax_0/cross_section_area_0</f>
        <v>0</v>
      </c>
      <c r="K162" s="1">
        <f t="shared" si="66"/>
        <v>92841261.116965234</v>
      </c>
      <c r="L162" s="1">
        <f t="shared" si="67"/>
        <v>31259683.877766069</v>
      </c>
      <c r="M162" s="1">
        <f t="shared" si="68"/>
        <v>-2110347.7710221289</v>
      </c>
      <c r="N162" s="1">
        <f t="shared" si="69"/>
        <v>-1133452.9820864068</v>
      </c>
      <c r="O162" s="1">
        <f t="shared" si="70"/>
        <v>92841261.116965234</v>
      </c>
      <c r="P162" s="1">
        <f t="shared" si="71"/>
        <v>31259683.877766069</v>
      </c>
      <c r="Q162">
        <f t="shared" si="59"/>
        <v>2110347.7710221289</v>
      </c>
      <c r="R162">
        <f t="shared" si="60"/>
        <v>1133452.9820864068</v>
      </c>
    </row>
    <row r="163" spans="1:18">
      <c r="A163" s="1">
        <v>129</v>
      </c>
      <c r="B163" s="17">
        <f t="shared" si="61"/>
        <v>16.125</v>
      </c>
      <c r="C163" s="1">
        <f t="shared" si="72"/>
        <v>0</v>
      </c>
      <c r="D163" s="1">
        <f t="shared" si="73"/>
        <v>0</v>
      </c>
      <c r="E163" s="1">
        <f t="shared" si="62"/>
        <v>-4456.0698749999992</v>
      </c>
      <c r="F163" s="1">
        <f t="shared" si="63"/>
        <v>-2354.4</v>
      </c>
      <c r="G163" s="1">
        <f t="shared" si="64"/>
        <v>62380.632726562515</v>
      </c>
      <c r="H163" s="1">
        <f t="shared" si="65"/>
        <v>20895.3</v>
      </c>
      <c r="I163" s="1">
        <f t="shared" si="74"/>
        <v>0</v>
      </c>
      <c r="J163" s="1">
        <f t="shared" si="75"/>
        <v>0</v>
      </c>
      <c r="K163" s="1">
        <f t="shared" si="66"/>
        <v>92026223.20040834</v>
      </c>
      <c r="L163" s="1">
        <f t="shared" si="67"/>
        <v>30825521.601685986</v>
      </c>
      <c r="M163" s="1">
        <f t="shared" si="68"/>
        <v>-2145236.8706269753</v>
      </c>
      <c r="N163" s="1">
        <f t="shared" si="69"/>
        <v>-1133452.9820864068</v>
      </c>
      <c r="O163" s="1">
        <f t="shared" si="70"/>
        <v>92026223.20040834</v>
      </c>
      <c r="P163" s="1">
        <f t="shared" si="71"/>
        <v>30825521.601685986</v>
      </c>
      <c r="Q163">
        <f t="shared" ref="Q163:Q226" si="76">(0)/2+SQRT( ((0)/2)^2 + (M163)^2 )</f>
        <v>2145236.8706269753</v>
      </c>
      <c r="R163">
        <f t="shared" ref="R163:R226" si="77">(0)/2+SQRT( ((0)/2)^2 + (N163)^2 )</f>
        <v>1133452.9820864068</v>
      </c>
    </row>
    <row r="164" spans="1:18">
      <c r="A164" s="1">
        <v>130</v>
      </c>
      <c r="B164" s="17">
        <f t="shared" si="61"/>
        <v>16.25</v>
      </c>
      <c r="C164" s="1">
        <f t="shared" si="72"/>
        <v>0</v>
      </c>
      <c r="D164" s="1">
        <f t="shared" si="73"/>
        <v>0</v>
      </c>
      <c r="E164" s="1">
        <f t="shared" si="62"/>
        <v>-4528.5412500000002</v>
      </c>
      <c r="F164" s="1">
        <f t="shared" si="63"/>
        <v>-2354.4</v>
      </c>
      <c r="G164" s="1">
        <f t="shared" si="64"/>
        <v>61819.094531250012</v>
      </c>
      <c r="H164" s="1">
        <f t="shared" si="65"/>
        <v>20601</v>
      </c>
      <c r="I164" s="1">
        <f t="shared" si="74"/>
        <v>0</v>
      </c>
      <c r="J164" s="1">
        <f t="shared" si="75"/>
        <v>0</v>
      </c>
      <c r="K164" s="1">
        <f t="shared" si="66"/>
        <v>91197821.226290837</v>
      </c>
      <c r="L164" s="1">
        <f t="shared" si="67"/>
        <v>30391359.325605903</v>
      </c>
      <c r="M164" s="1">
        <f t="shared" si="68"/>
        <v>-2180125.9702318232</v>
      </c>
      <c r="N164" s="1">
        <f t="shared" si="69"/>
        <v>-1133452.9820864068</v>
      </c>
      <c r="O164" s="1">
        <f t="shared" si="70"/>
        <v>91197821.226290837</v>
      </c>
      <c r="P164" s="1">
        <f t="shared" si="71"/>
        <v>30391359.325605903</v>
      </c>
      <c r="Q164">
        <f t="shared" si="76"/>
        <v>2180125.9702318232</v>
      </c>
      <c r="R164">
        <f t="shared" si="77"/>
        <v>1133452.9820864068</v>
      </c>
    </row>
    <row r="165" spans="1:18">
      <c r="A165" s="1">
        <v>131</v>
      </c>
      <c r="B165" s="17">
        <f t="shared" si="61"/>
        <v>16.375</v>
      </c>
      <c r="C165" s="1">
        <f t="shared" si="72"/>
        <v>0</v>
      </c>
      <c r="D165" s="1">
        <f t="shared" si="73"/>
        <v>0</v>
      </c>
      <c r="E165" s="1">
        <f t="shared" si="62"/>
        <v>-4601.0126249999994</v>
      </c>
      <c r="F165" s="1">
        <f t="shared" si="63"/>
        <v>-2354.4</v>
      </c>
      <c r="G165" s="1">
        <f t="shared" si="64"/>
        <v>61248.497414062498</v>
      </c>
      <c r="H165" s="1">
        <f t="shared" si="65"/>
        <v>20306.699999999997</v>
      </c>
      <c r="I165" s="1">
        <f t="shared" si="74"/>
        <v>0</v>
      </c>
      <c r="J165" s="1">
        <f t="shared" si="75"/>
        <v>0</v>
      </c>
      <c r="K165" s="1">
        <f t="shared" si="66"/>
        <v>90356055.194612741</v>
      </c>
      <c r="L165" s="1">
        <f t="shared" si="67"/>
        <v>29957197.049525816</v>
      </c>
      <c r="M165" s="1">
        <f t="shared" si="68"/>
        <v>-2215015.0698366701</v>
      </c>
      <c r="N165" s="1">
        <f t="shared" si="69"/>
        <v>-1133452.9820864068</v>
      </c>
      <c r="O165" s="1">
        <f t="shared" si="70"/>
        <v>90356055.194612741</v>
      </c>
      <c r="P165" s="1">
        <f t="shared" si="71"/>
        <v>29957197.049525816</v>
      </c>
      <c r="Q165">
        <f t="shared" si="76"/>
        <v>2215015.0698366701</v>
      </c>
      <c r="R165">
        <f t="shared" si="77"/>
        <v>1133452.9820864068</v>
      </c>
    </row>
    <row r="166" spans="1:18">
      <c r="A166" s="1">
        <v>132</v>
      </c>
      <c r="B166" s="17">
        <f t="shared" si="61"/>
        <v>16.5</v>
      </c>
      <c r="C166" s="1">
        <f t="shared" si="72"/>
        <v>0</v>
      </c>
      <c r="D166" s="1">
        <f t="shared" si="73"/>
        <v>0</v>
      </c>
      <c r="E166" s="1">
        <f t="shared" si="62"/>
        <v>-4673.4839999999986</v>
      </c>
      <c r="F166" s="1">
        <f t="shared" si="63"/>
        <v>-2354.4</v>
      </c>
      <c r="G166" s="1">
        <f t="shared" si="64"/>
        <v>60668.841375000004</v>
      </c>
      <c r="H166" s="1">
        <f t="shared" si="65"/>
        <v>20012.399999999998</v>
      </c>
      <c r="I166" s="1">
        <f t="shared" si="74"/>
        <v>0</v>
      </c>
      <c r="J166" s="1">
        <f t="shared" si="75"/>
        <v>0</v>
      </c>
      <c r="K166" s="1">
        <f t="shared" si="66"/>
        <v>89500925.105374083</v>
      </c>
      <c r="L166" s="1">
        <f t="shared" si="67"/>
        <v>29523034.773445729</v>
      </c>
      <c r="M166" s="1">
        <f t="shared" si="68"/>
        <v>-2249904.1694415165</v>
      </c>
      <c r="N166" s="1">
        <f t="shared" si="69"/>
        <v>-1133452.9820864068</v>
      </c>
      <c r="O166" s="1">
        <f t="shared" si="70"/>
        <v>89500925.105374083</v>
      </c>
      <c r="P166" s="1">
        <f t="shared" si="71"/>
        <v>29523034.773445729</v>
      </c>
      <c r="Q166">
        <f t="shared" si="76"/>
        <v>2249904.1694415165</v>
      </c>
      <c r="R166">
        <f t="shared" si="77"/>
        <v>1133452.9820864068</v>
      </c>
    </row>
    <row r="167" spans="1:18">
      <c r="A167" s="1">
        <v>133</v>
      </c>
      <c r="B167" s="17">
        <f t="shared" si="61"/>
        <v>16.625</v>
      </c>
      <c r="C167" s="1">
        <f t="shared" si="72"/>
        <v>0</v>
      </c>
      <c r="D167" s="1">
        <f t="shared" si="73"/>
        <v>0</v>
      </c>
      <c r="E167" s="1">
        <f t="shared" si="62"/>
        <v>-4745.9553749999995</v>
      </c>
      <c r="F167" s="1">
        <f t="shared" si="63"/>
        <v>-2354.4</v>
      </c>
      <c r="G167" s="1">
        <f t="shared" si="64"/>
        <v>60080.126414062514</v>
      </c>
      <c r="H167" s="1">
        <f t="shared" si="65"/>
        <v>19718.099999999999</v>
      </c>
      <c r="I167" s="1">
        <f t="shared" si="74"/>
        <v>0</v>
      </c>
      <c r="J167" s="1">
        <f t="shared" si="75"/>
        <v>0</v>
      </c>
      <c r="K167" s="1">
        <f t="shared" si="66"/>
        <v>88632430.958574831</v>
      </c>
      <c r="L167" s="1">
        <f t="shared" si="67"/>
        <v>29088872.497365646</v>
      </c>
      <c r="M167" s="1">
        <f t="shared" si="68"/>
        <v>-2284793.2690463644</v>
      </c>
      <c r="N167" s="1">
        <f t="shared" si="69"/>
        <v>-1133452.9820864068</v>
      </c>
      <c r="O167" s="1">
        <f t="shared" si="70"/>
        <v>88632430.958574831</v>
      </c>
      <c r="P167" s="1">
        <f t="shared" si="71"/>
        <v>29088872.497365646</v>
      </c>
      <c r="Q167">
        <f t="shared" si="76"/>
        <v>2284793.2690463644</v>
      </c>
      <c r="R167">
        <f t="shared" si="77"/>
        <v>1133452.9820864068</v>
      </c>
    </row>
    <row r="168" spans="1:18">
      <c r="A168" s="1">
        <v>134</v>
      </c>
      <c r="B168" s="17">
        <f t="shared" si="61"/>
        <v>16.75</v>
      </c>
      <c r="C168" s="1">
        <f t="shared" si="72"/>
        <v>0</v>
      </c>
      <c r="D168" s="1">
        <f t="shared" si="73"/>
        <v>0</v>
      </c>
      <c r="E168" s="1">
        <f t="shared" si="62"/>
        <v>-4818.4267500000005</v>
      </c>
      <c r="F168" s="1">
        <f t="shared" si="63"/>
        <v>-2354.4</v>
      </c>
      <c r="G168" s="1">
        <f t="shared" si="64"/>
        <v>59482.352531250013</v>
      </c>
      <c r="H168" s="1">
        <f t="shared" si="65"/>
        <v>19423.8</v>
      </c>
      <c r="I168" s="1">
        <f t="shared" si="74"/>
        <v>0</v>
      </c>
      <c r="J168" s="1">
        <f t="shared" si="75"/>
        <v>0</v>
      </c>
      <c r="K168" s="1">
        <f t="shared" si="66"/>
        <v>87750572.754214972</v>
      </c>
      <c r="L168" s="1">
        <f t="shared" si="67"/>
        <v>28654710.221285563</v>
      </c>
      <c r="M168" s="1">
        <f t="shared" si="68"/>
        <v>-2319682.3686512122</v>
      </c>
      <c r="N168" s="1">
        <f t="shared" si="69"/>
        <v>-1133452.9820864068</v>
      </c>
      <c r="O168" s="1">
        <f t="shared" si="70"/>
        <v>87750572.754214972</v>
      </c>
      <c r="P168" s="1">
        <f t="shared" si="71"/>
        <v>28654710.221285563</v>
      </c>
      <c r="Q168">
        <f t="shared" si="76"/>
        <v>2319682.3686512122</v>
      </c>
      <c r="R168">
        <f t="shared" si="77"/>
        <v>1133452.9820864068</v>
      </c>
    </row>
    <row r="169" spans="1:18">
      <c r="A169" s="1">
        <v>135</v>
      </c>
      <c r="B169" s="17">
        <f t="shared" si="61"/>
        <v>16.875</v>
      </c>
      <c r="C169" s="1">
        <f t="shared" si="72"/>
        <v>0</v>
      </c>
      <c r="D169" s="1">
        <f t="shared" si="73"/>
        <v>0</v>
      </c>
      <c r="E169" s="1">
        <f t="shared" si="62"/>
        <v>-4890.8981249999997</v>
      </c>
      <c r="F169" s="1">
        <f t="shared" si="63"/>
        <v>-2354.4</v>
      </c>
      <c r="G169" s="1">
        <f t="shared" si="64"/>
        <v>58875.519726562517</v>
      </c>
      <c r="H169" s="1">
        <f t="shared" si="65"/>
        <v>19129.5</v>
      </c>
      <c r="I169" s="1">
        <f t="shared" si="74"/>
        <v>0</v>
      </c>
      <c r="J169" s="1">
        <f t="shared" si="75"/>
        <v>0</v>
      </c>
      <c r="K169" s="1">
        <f t="shared" si="66"/>
        <v>86855350.49229455</v>
      </c>
      <c r="L169" s="1">
        <f t="shared" si="67"/>
        <v>28220547.94520548</v>
      </c>
      <c r="M169" s="1">
        <f t="shared" si="68"/>
        <v>-2354571.4682560591</v>
      </c>
      <c r="N169" s="1">
        <f t="shared" si="69"/>
        <v>-1133452.9820864068</v>
      </c>
      <c r="O169" s="1">
        <f t="shared" si="70"/>
        <v>86855350.49229455</v>
      </c>
      <c r="P169" s="1">
        <f t="shared" si="71"/>
        <v>28220547.94520548</v>
      </c>
      <c r="Q169">
        <f t="shared" si="76"/>
        <v>2354571.4682560591</v>
      </c>
      <c r="R169">
        <f t="shared" si="77"/>
        <v>1133452.9820864068</v>
      </c>
    </row>
    <row r="170" spans="1:18">
      <c r="A170" s="1">
        <v>136</v>
      </c>
      <c r="B170" s="17">
        <f t="shared" si="61"/>
        <v>17</v>
      </c>
      <c r="C170" s="1">
        <f t="shared" si="72"/>
        <v>0</v>
      </c>
      <c r="D170" s="1">
        <f t="shared" si="73"/>
        <v>0</v>
      </c>
      <c r="E170" s="1">
        <f t="shared" si="62"/>
        <v>-4963.3695000000007</v>
      </c>
      <c r="F170" s="1">
        <f t="shared" si="63"/>
        <v>-2354.4</v>
      </c>
      <c r="G170" s="1">
        <f t="shared" si="64"/>
        <v>58259.627999999997</v>
      </c>
      <c r="H170" s="1">
        <f t="shared" si="65"/>
        <v>18835.199999999997</v>
      </c>
      <c r="I170" s="1">
        <f t="shared" si="74"/>
        <v>0</v>
      </c>
      <c r="J170" s="1">
        <f t="shared" si="75"/>
        <v>0</v>
      </c>
      <c r="K170" s="1">
        <f t="shared" si="66"/>
        <v>85946764.172813475</v>
      </c>
      <c r="L170" s="1">
        <f t="shared" si="67"/>
        <v>27786385.669125393</v>
      </c>
      <c r="M170" s="1">
        <f t="shared" si="68"/>
        <v>-2389460.5678609065</v>
      </c>
      <c r="N170" s="1">
        <f t="shared" si="69"/>
        <v>-1133452.9820864068</v>
      </c>
      <c r="O170" s="1">
        <f t="shared" si="70"/>
        <v>85946764.172813475</v>
      </c>
      <c r="P170" s="1">
        <f t="shared" si="71"/>
        <v>27786385.669125393</v>
      </c>
      <c r="Q170">
        <f t="shared" si="76"/>
        <v>2389460.5678609065</v>
      </c>
      <c r="R170">
        <f t="shared" si="77"/>
        <v>1133452.9820864068</v>
      </c>
    </row>
    <row r="171" spans="1:18">
      <c r="A171" s="1">
        <v>137</v>
      </c>
      <c r="B171" s="17">
        <f t="shared" si="61"/>
        <v>17.125</v>
      </c>
      <c r="C171" s="1">
        <f t="shared" si="72"/>
        <v>0</v>
      </c>
      <c r="D171" s="1">
        <f t="shared" si="73"/>
        <v>0</v>
      </c>
      <c r="E171" s="1">
        <f t="shared" si="62"/>
        <v>-5035.8408749999999</v>
      </c>
      <c r="F171" s="1">
        <f t="shared" si="63"/>
        <v>-2354.4</v>
      </c>
      <c r="G171" s="1">
        <f t="shared" si="64"/>
        <v>57634.67735156251</v>
      </c>
      <c r="H171" s="1">
        <f t="shared" si="65"/>
        <v>18540.899999999998</v>
      </c>
      <c r="I171" s="1">
        <f t="shared" si="74"/>
        <v>0</v>
      </c>
      <c r="J171" s="1">
        <f t="shared" si="75"/>
        <v>0</v>
      </c>
      <c r="K171" s="1">
        <f t="shared" si="66"/>
        <v>85024813.795771882</v>
      </c>
      <c r="L171" s="1">
        <f t="shared" si="67"/>
        <v>27352223.39304531</v>
      </c>
      <c r="M171" s="1">
        <f t="shared" si="68"/>
        <v>-2424349.6674657534</v>
      </c>
      <c r="N171" s="1">
        <f t="shared" si="69"/>
        <v>-1133452.9820864068</v>
      </c>
      <c r="O171" s="1">
        <f t="shared" si="70"/>
        <v>85024813.795771882</v>
      </c>
      <c r="P171" s="1">
        <f t="shared" si="71"/>
        <v>27352223.39304531</v>
      </c>
      <c r="Q171">
        <f t="shared" si="76"/>
        <v>2424349.6674657534</v>
      </c>
      <c r="R171">
        <f t="shared" si="77"/>
        <v>1133452.9820864068</v>
      </c>
    </row>
    <row r="172" spans="1:18">
      <c r="A172" s="1">
        <v>138</v>
      </c>
      <c r="B172" s="17">
        <f t="shared" si="61"/>
        <v>17.25</v>
      </c>
      <c r="C172" s="1">
        <f t="shared" si="72"/>
        <v>0</v>
      </c>
      <c r="D172" s="1">
        <f t="shared" si="73"/>
        <v>0</v>
      </c>
      <c r="E172" s="1">
        <f t="shared" si="62"/>
        <v>-5108.312249999999</v>
      </c>
      <c r="F172" s="1">
        <f t="shared" si="63"/>
        <v>-2354.4</v>
      </c>
      <c r="G172" s="1">
        <f t="shared" si="64"/>
        <v>57000.667781249998</v>
      </c>
      <c r="H172" s="1">
        <f t="shared" si="65"/>
        <v>18246.599999999999</v>
      </c>
      <c r="I172" s="1">
        <f t="shared" si="74"/>
        <v>0</v>
      </c>
      <c r="J172" s="1">
        <f t="shared" si="75"/>
        <v>0</v>
      </c>
      <c r="K172" s="1">
        <f t="shared" si="66"/>
        <v>84089499.361169651</v>
      </c>
      <c r="L172" s="1">
        <f t="shared" si="67"/>
        <v>26918061.116965223</v>
      </c>
      <c r="M172" s="1">
        <f t="shared" si="68"/>
        <v>-2459238.7670706003</v>
      </c>
      <c r="N172" s="1">
        <f t="shared" si="69"/>
        <v>-1133452.9820864068</v>
      </c>
      <c r="O172" s="1">
        <f t="shared" si="70"/>
        <v>84089499.361169651</v>
      </c>
      <c r="P172" s="1">
        <f t="shared" si="71"/>
        <v>26918061.116965223</v>
      </c>
      <c r="Q172">
        <f t="shared" si="76"/>
        <v>2459238.7670706003</v>
      </c>
      <c r="R172">
        <f t="shared" si="77"/>
        <v>1133452.9820864068</v>
      </c>
    </row>
    <row r="173" spans="1:18">
      <c r="A173" s="1">
        <v>139</v>
      </c>
      <c r="B173" s="17">
        <f t="shared" si="61"/>
        <v>17.375</v>
      </c>
      <c r="C173" s="1">
        <f t="shared" si="72"/>
        <v>0</v>
      </c>
      <c r="D173" s="1">
        <f t="shared" si="73"/>
        <v>0</v>
      </c>
      <c r="E173" s="1">
        <f t="shared" si="62"/>
        <v>-5180.7836249999982</v>
      </c>
      <c r="F173" s="1">
        <f t="shared" si="63"/>
        <v>-2354.4</v>
      </c>
      <c r="G173" s="1">
        <f t="shared" si="64"/>
        <v>56357.59928906252</v>
      </c>
      <c r="H173" s="1">
        <f t="shared" si="65"/>
        <v>17952.3</v>
      </c>
      <c r="I173" s="1">
        <f t="shared" si="74"/>
        <v>0</v>
      </c>
      <c r="J173" s="1">
        <f t="shared" si="75"/>
        <v>0</v>
      </c>
      <c r="K173" s="1">
        <f t="shared" si="66"/>
        <v>83140820.869006887</v>
      </c>
      <c r="L173" s="1">
        <f t="shared" si="67"/>
        <v>26483898.84088514</v>
      </c>
      <c r="M173" s="1">
        <f t="shared" si="68"/>
        <v>-2494127.8666754467</v>
      </c>
      <c r="N173" s="1">
        <f t="shared" si="69"/>
        <v>-1133452.9820864068</v>
      </c>
      <c r="O173" s="1">
        <f t="shared" si="70"/>
        <v>83140820.869006887</v>
      </c>
      <c r="P173" s="1">
        <f t="shared" si="71"/>
        <v>26483898.84088514</v>
      </c>
      <c r="Q173">
        <f t="shared" si="76"/>
        <v>2494127.8666754467</v>
      </c>
      <c r="R173">
        <f t="shared" si="77"/>
        <v>1133452.9820864068</v>
      </c>
    </row>
    <row r="174" spans="1:18">
      <c r="A174" s="1">
        <v>140</v>
      </c>
      <c r="B174" s="17">
        <f t="shared" si="61"/>
        <v>17.5</v>
      </c>
      <c r="C174" s="1">
        <f t="shared" si="72"/>
        <v>0</v>
      </c>
      <c r="D174" s="1">
        <f t="shared" si="73"/>
        <v>0</v>
      </c>
      <c r="E174" s="1">
        <f t="shared" si="62"/>
        <v>-5253.2549999999992</v>
      </c>
      <c r="F174" s="1">
        <f t="shared" si="63"/>
        <v>-2354.4</v>
      </c>
      <c r="G174" s="1">
        <f t="shared" si="64"/>
        <v>55705.471875000017</v>
      </c>
      <c r="H174" s="1">
        <f t="shared" si="65"/>
        <v>17658</v>
      </c>
      <c r="I174" s="1">
        <f t="shared" si="74"/>
        <v>0</v>
      </c>
      <c r="J174" s="1">
        <f t="shared" si="75"/>
        <v>0</v>
      </c>
      <c r="K174" s="1">
        <f t="shared" si="66"/>
        <v>82178778.319283485</v>
      </c>
      <c r="L174" s="1">
        <f t="shared" si="67"/>
        <v>26049736.564805057</v>
      </c>
      <c r="M174" s="1">
        <f t="shared" si="68"/>
        <v>-2529016.9662802946</v>
      </c>
      <c r="N174" s="1">
        <f t="shared" si="69"/>
        <v>-1133452.9820864068</v>
      </c>
      <c r="O174" s="1">
        <f t="shared" si="70"/>
        <v>82178778.319283485</v>
      </c>
      <c r="P174" s="1">
        <f t="shared" si="71"/>
        <v>26049736.564805057</v>
      </c>
      <c r="Q174">
        <f t="shared" si="76"/>
        <v>2529016.9662802946</v>
      </c>
      <c r="R174">
        <f t="shared" si="77"/>
        <v>1133452.9820864068</v>
      </c>
    </row>
    <row r="175" spans="1:18">
      <c r="A175" s="1">
        <v>141</v>
      </c>
      <c r="B175" s="17">
        <f t="shared" si="61"/>
        <v>17.625</v>
      </c>
      <c r="C175" s="1">
        <f t="shared" si="72"/>
        <v>0</v>
      </c>
      <c r="D175" s="1">
        <f t="shared" si="73"/>
        <v>0</v>
      </c>
      <c r="E175" s="1">
        <f t="shared" si="62"/>
        <v>-5325.7263750000002</v>
      </c>
      <c r="F175" s="1">
        <f t="shared" si="63"/>
        <v>-2354.4</v>
      </c>
      <c r="G175" s="1">
        <f t="shared" si="64"/>
        <v>55044.28553906249</v>
      </c>
      <c r="H175" s="1">
        <f t="shared" si="65"/>
        <v>17363.699999999997</v>
      </c>
      <c r="I175" s="1">
        <f t="shared" si="74"/>
        <v>0</v>
      </c>
      <c r="J175" s="1">
        <f t="shared" si="75"/>
        <v>0</v>
      </c>
      <c r="K175" s="1">
        <f t="shared" si="66"/>
        <v>81203371.711999461</v>
      </c>
      <c r="L175" s="1">
        <f t="shared" si="67"/>
        <v>25615574.28872497</v>
      </c>
      <c r="M175" s="1">
        <f t="shared" si="68"/>
        <v>-2563906.0658851424</v>
      </c>
      <c r="N175" s="1">
        <f t="shared" si="69"/>
        <v>-1133452.9820864068</v>
      </c>
      <c r="O175" s="1">
        <f t="shared" si="70"/>
        <v>81203371.711999461</v>
      </c>
      <c r="P175" s="1">
        <f t="shared" si="71"/>
        <v>25615574.28872497</v>
      </c>
      <c r="Q175">
        <f t="shared" si="76"/>
        <v>2563906.0658851424</v>
      </c>
      <c r="R175">
        <f t="shared" si="77"/>
        <v>1133452.9820864068</v>
      </c>
    </row>
    <row r="176" spans="1:18">
      <c r="A176" s="1">
        <v>142</v>
      </c>
      <c r="B176" s="17">
        <f t="shared" si="61"/>
        <v>17.75</v>
      </c>
      <c r="C176" s="1">
        <f t="shared" si="72"/>
        <v>0</v>
      </c>
      <c r="D176" s="1">
        <f t="shared" si="73"/>
        <v>0</v>
      </c>
      <c r="E176" s="1">
        <f t="shared" si="62"/>
        <v>-5398.1977500000012</v>
      </c>
      <c r="F176" s="1">
        <f t="shared" si="63"/>
        <v>-2354.4</v>
      </c>
      <c r="G176" s="1">
        <f t="shared" si="64"/>
        <v>54374.040281250011</v>
      </c>
      <c r="H176" s="1">
        <f t="shared" si="65"/>
        <v>17069.399999999998</v>
      </c>
      <c r="I176" s="1">
        <f t="shared" si="74"/>
        <v>0</v>
      </c>
      <c r="J176" s="1">
        <f t="shared" si="75"/>
        <v>0</v>
      </c>
      <c r="K176" s="1">
        <f t="shared" si="66"/>
        <v>80214601.047154918</v>
      </c>
      <c r="L176" s="1">
        <f t="shared" si="67"/>
        <v>25181412.012644887</v>
      </c>
      <c r="M176" s="1">
        <f t="shared" si="68"/>
        <v>-2598795.1654899903</v>
      </c>
      <c r="N176" s="1">
        <f t="shared" si="69"/>
        <v>-1133452.9820864068</v>
      </c>
      <c r="O176" s="1">
        <f t="shared" si="70"/>
        <v>80214601.047154918</v>
      </c>
      <c r="P176" s="1">
        <f t="shared" si="71"/>
        <v>25181412.012644887</v>
      </c>
      <c r="Q176">
        <f t="shared" si="76"/>
        <v>2598795.1654899903</v>
      </c>
      <c r="R176">
        <f t="shared" si="77"/>
        <v>1133452.9820864068</v>
      </c>
    </row>
    <row r="177" spans="1:18">
      <c r="A177" s="1">
        <v>143</v>
      </c>
      <c r="B177" s="17">
        <f t="shared" si="61"/>
        <v>17.875</v>
      </c>
      <c r="C177" s="1">
        <f t="shared" si="72"/>
        <v>0</v>
      </c>
      <c r="D177" s="1">
        <f t="shared" si="73"/>
        <v>0</v>
      </c>
      <c r="E177" s="1">
        <f t="shared" si="62"/>
        <v>-5470.6691250000003</v>
      </c>
      <c r="F177" s="1">
        <f t="shared" si="63"/>
        <v>-2354.4</v>
      </c>
      <c r="G177" s="1">
        <f t="shared" si="64"/>
        <v>53694.736101562507</v>
      </c>
      <c r="H177" s="1">
        <f t="shared" si="65"/>
        <v>16775.099999999999</v>
      </c>
      <c r="I177" s="1">
        <f t="shared" si="74"/>
        <v>0</v>
      </c>
      <c r="J177" s="1">
        <f t="shared" si="75"/>
        <v>0</v>
      </c>
      <c r="K177" s="1">
        <f t="shared" si="66"/>
        <v>79212466.324749738</v>
      </c>
      <c r="L177" s="1">
        <f t="shared" si="67"/>
        <v>24747249.7365648</v>
      </c>
      <c r="M177" s="1">
        <f t="shared" si="68"/>
        <v>-2633684.2650948367</v>
      </c>
      <c r="N177" s="1">
        <f t="shared" si="69"/>
        <v>-1133452.9820864068</v>
      </c>
      <c r="O177" s="1">
        <f t="shared" si="70"/>
        <v>79212466.324749738</v>
      </c>
      <c r="P177" s="1">
        <f t="shared" si="71"/>
        <v>24747249.7365648</v>
      </c>
      <c r="Q177">
        <f t="shared" si="76"/>
        <v>2633684.2650948367</v>
      </c>
      <c r="R177">
        <f t="shared" si="77"/>
        <v>1133452.9820864068</v>
      </c>
    </row>
    <row r="178" spans="1:18">
      <c r="A178" s="1">
        <v>144</v>
      </c>
      <c r="B178" s="17">
        <f t="shared" si="61"/>
        <v>18</v>
      </c>
      <c r="C178" s="1">
        <f t="shared" si="72"/>
        <v>0</v>
      </c>
      <c r="D178" s="1">
        <f t="shared" si="73"/>
        <v>0</v>
      </c>
      <c r="E178" s="1">
        <f t="shared" si="62"/>
        <v>-5543.1404999999995</v>
      </c>
      <c r="F178" s="1">
        <f t="shared" si="63"/>
        <v>-2354.4</v>
      </c>
      <c r="G178" s="1">
        <f t="shared" si="64"/>
        <v>53006.373000000021</v>
      </c>
      <c r="H178" s="1">
        <f t="shared" si="65"/>
        <v>16480.8</v>
      </c>
      <c r="I178" s="1">
        <f t="shared" si="74"/>
        <v>0</v>
      </c>
      <c r="J178" s="1">
        <f t="shared" si="75"/>
        <v>0</v>
      </c>
      <c r="K178" s="1">
        <f t="shared" si="66"/>
        <v>78196967.544784009</v>
      </c>
      <c r="L178" s="1">
        <f t="shared" si="67"/>
        <v>24313087.460484717</v>
      </c>
      <c r="M178" s="1">
        <f t="shared" si="68"/>
        <v>-2668573.3646996836</v>
      </c>
      <c r="N178" s="1">
        <f t="shared" si="69"/>
        <v>-1133452.9820864068</v>
      </c>
      <c r="O178" s="1">
        <f t="shared" si="70"/>
        <v>78196967.544784009</v>
      </c>
      <c r="P178" s="1">
        <f t="shared" si="71"/>
        <v>24313087.460484717</v>
      </c>
      <c r="Q178">
        <f t="shared" si="76"/>
        <v>2668573.3646996836</v>
      </c>
      <c r="R178">
        <f t="shared" si="77"/>
        <v>1133452.9820864068</v>
      </c>
    </row>
    <row r="179" spans="1:18">
      <c r="A179" s="1">
        <v>145</v>
      </c>
      <c r="B179" s="17">
        <f t="shared" si="61"/>
        <v>18.125</v>
      </c>
      <c r="C179" s="1">
        <f t="shared" si="72"/>
        <v>0</v>
      </c>
      <c r="D179" s="1">
        <f t="shared" si="73"/>
        <v>0</v>
      </c>
      <c r="E179" s="1">
        <f t="shared" si="62"/>
        <v>-5615.6118749999987</v>
      </c>
      <c r="F179" s="1">
        <f t="shared" si="63"/>
        <v>-2354.4</v>
      </c>
      <c r="G179" s="1">
        <f t="shared" si="64"/>
        <v>52308.950976562512</v>
      </c>
      <c r="H179" s="1">
        <f t="shared" si="65"/>
        <v>16186.5</v>
      </c>
      <c r="I179" s="1">
        <f t="shared" si="74"/>
        <v>0</v>
      </c>
      <c r="J179" s="1">
        <f t="shared" si="75"/>
        <v>0</v>
      </c>
      <c r="K179" s="1">
        <f t="shared" si="66"/>
        <v>77168104.707257658</v>
      </c>
      <c r="L179" s="1">
        <f t="shared" si="67"/>
        <v>23878925.184404638</v>
      </c>
      <c r="M179" s="1">
        <f t="shared" si="68"/>
        <v>-2703462.4643045301</v>
      </c>
      <c r="N179" s="1">
        <f t="shared" si="69"/>
        <v>-1133452.9820864068</v>
      </c>
      <c r="O179" s="1">
        <f t="shared" si="70"/>
        <v>77168104.707257658</v>
      </c>
      <c r="P179" s="1">
        <f t="shared" si="71"/>
        <v>23878925.184404638</v>
      </c>
      <c r="Q179">
        <f t="shared" si="76"/>
        <v>2703462.4643045301</v>
      </c>
      <c r="R179">
        <f t="shared" si="77"/>
        <v>1133452.9820864068</v>
      </c>
    </row>
    <row r="180" spans="1:18">
      <c r="A180" s="1">
        <v>146</v>
      </c>
      <c r="B180" s="17">
        <f t="shared" si="61"/>
        <v>18.25</v>
      </c>
      <c r="C180" s="1">
        <f t="shared" si="72"/>
        <v>0</v>
      </c>
      <c r="D180" s="1">
        <f t="shared" si="73"/>
        <v>0</v>
      </c>
      <c r="E180" s="1">
        <f t="shared" si="62"/>
        <v>-5688.0832499999997</v>
      </c>
      <c r="F180" s="1">
        <f t="shared" si="63"/>
        <v>-2354.4</v>
      </c>
      <c r="G180" s="1">
        <f t="shared" si="64"/>
        <v>51602.470031249992</v>
      </c>
      <c r="H180" s="1">
        <f t="shared" si="65"/>
        <v>15892.199999999997</v>
      </c>
      <c r="I180" s="1">
        <f t="shared" si="74"/>
        <v>0</v>
      </c>
      <c r="J180" s="1">
        <f t="shared" si="75"/>
        <v>0</v>
      </c>
      <c r="K180" s="1">
        <f t="shared" si="66"/>
        <v>76125877.812170699</v>
      </c>
      <c r="L180" s="1">
        <f t="shared" si="67"/>
        <v>23444762.908324547</v>
      </c>
      <c r="M180" s="1">
        <f t="shared" si="68"/>
        <v>-2738351.5639093779</v>
      </c>
      <c r="N180" s="1">
        <f t="shared" si="69"/>
        <v>-1133452.9820864068</v>
      </c>
      <c r="O180" s="1">
        <f t="shared" si="70"/>
        <v>76125877.812170699</v>
      </c>
      <c r="P180" s="1">
        <f t="shared" si="71"/>
        <v>23444762.908324547</v>
      </c>
      <c r="Q180">
        <f t="shared" si="76"/>
        <v>2738351.5639093779</v>
      </c>
      <c r="R180">
        <f t="shared" si="77"/>
        <v>1133452.9820864068</v>
      </c>
    </row>
    <row r="181" spans="1:18">
      <c r="A181" s="1">
        <v>147</v>
      </c>
      <c r="B181" s="17">
        <f t="shared" si="61"/>
        <v>18.375</v>
      </c>
      <c r="C181" s="1">
        <f t="shared" si="72"/>
        <v>0</v>
      </c>
      <c r="D181" s="1">
        <f t="shared" si="73"/>
        <v>0</v>
      </c>
      <c r="E181" s="1">
        <f t="shared" si="62"/>
        <v>-5760.5546250000007</v>
      </c>
      <c r="F181" s="1">
        <f t="shared" si="63"/>
        <v>-2354.4</v>
      </c>
      <c r="G181" s="1">
        <f t="shared" si="64"/>
        <v>50886.930164062491</v>
      </c>
      <c r="H181" s="1">
        <f t="shared" si="65"/>
        <v>15597.899999999998</v>
      </c>
      <c r="I181" s="1">
        <f t="shared" si="74"/>
        <v>0</v>
      </c>
      <c r="J181" s="1">
        <f t="shared" si="75"/>
        <v>0</v>
      </c>
      <c r="K181" s="1">
        <f t="shared" si="66"/>
        <v>75070286.859523177</v>
      </c>
      <c r="L181" s="1">
        <f t="shared" si="67"/>
        <v>23010600.632244464</v>
      </c>
      <c r="M181" s="1">
        <f t="shared" si="68"/>
        <v>-2773240.6635142257</v>
      </c>
      <c r="N181" s="1">
        <f t="shared" si="69"/>
        <v>-1133452.9820864068</v>
      </c>
      <c r="O181" s="1">
        <f t="shared" si="70"/>
        <v>75070286.859523177</v>
      </c>
      <c r="P181" s="1">
        <f t="shared" si="71"/>
        <v>23010600.632244464</v>
      </c>
      <c r="Q181">
        <f t="shared" si="76"/>
        <v>2773240.6635142257</v>
      </c>
      <c r="R181">
        <f t="shared" si="77"/>
        <v>1133452.9820864068</v>
      </c>
    </row>
    <row r="182" spans="1:18">
      <c r="A182" s="1">
        <v>148</v>
      </c>
      <c r="B182" s="17">
        <f t="shared" si="61"/>
        <v>18.5</v>
      </c>
      <c r="C182" s="1">
        <f t="shared" si="72"/>
        <v>0</v>
      </c>
      <c r="D182" s="1">
        <f t="shared" si="73"/>
        <v>0</v>
      </c>
      <c r="E182" s="1">
        <f t="shared" si="62"/>
        <v>-5833.0260000000017</v>
      </c>
      <c r="F182" s="1">
        <f t="shared" si="63"/>
        <v>-2354.4</v>
      </c>
      <c r="G182" s="1">
        <f t="shared" si="64"/>
        <v>50162.331375000009</v>
      </c>
      <c r="H182" s="1">
        <f t="shared" si="65"/>
        <v>15303.599999999999</v>
      </c>
      <c r="I182" s="1">
        <f t="shared" si="74"/>
        <v>0</v>
      </c>
      <c r="J182" s="1">
        <f t="shared" si="75"/>
        <v>0</v>
      </c>
      <c r="K182" s="1">
        <f t="shared" si="66"/>
        <v>74001331.849315077</v>
      </c>
      <c r="L182" s="1">
        <f t="shared" si="67"/>
        <v>22576438.356164381</v>
      </c>
      <c r="M182" s="1">
        <f t="shared" si="68"/>
        <v>-2808129.7631190731</v>
      </c>
      <c r="N182" s="1">
        <f t="shared" si="69"/>
        <v>-1133452.9820864068</v>
      </c>
      <c r="O182" s="1">
        <f t="shared" si="70"/>
        <v>74001331.849315077</v>
      </c>
      <c r="P182" s="1">
        <f t="shared" si="71"/>
        <v>22576438.356164381</v>
      </c>
      <c r="Q182">
        <f t="shared" si="76"/>
        <v>2808129.7631190731</v>
      </c>
      <c r="R182">
        <f t="shared" si="77"/>
        <v>1133452.9820864068</v>
      </c>
    </row>
    <row r="183" spans="1:18">
      <c r="A183" s="1">
        <v>149</v>
      </c>
      <c r="B183" s="17">
        <f t="shared" si="61"/>
        <v>18.625</v>
      </c>
      <c r="C183" s="1">
        <f t="shared" si="72"/>
        <v>0</v>
      </c>
      <c r="D183" s="1">
        <f t="shared" si="73"/>
        <v>0</v>
      </c>
      <c r="E183" s="1">
        <f t="shared" si="62"/>
        <v>-5905.497374999999</v>
      </c>
      <c r="F183" s="1">
        <f t="shared" si="63"/>
        <v>-2354.4</v>
      </c>
      <c r="G183" s="1">
        <f t="shared" si="64"/>
        <v>49428.673664062502</v>
      </c>
      <c r="H183" s="1">
        <f t="shared" si="65"/>
        <v>15009.3</v>
      </c>
      <c r="I183" s="1">
        <f t="shared" si="74"/>
        <v>0</v>
      </c>
      <c r="J183" s="1">
        <f t="shared" si="75"/>
        <v>0</v>
      </c>
      <c r="K183" s="1">
        <f t="shared" si="66"/>
        <v>72919012.781546369</v>
      </c>
      <c r="L183" s="1">
        <f t="shared" si="67"/>
        <v>22142276.080084298</v>
      </c>
      <c r="M183" s="1">
        <f t="shared" si="68"/>
        <v>-2843018.8627239196</v>
      </c>
      <c r="N183" s="1">
        <f t="shared" si="69"/>
        <v>-1133452.9820864068</v>
      </c>
      <c r="O183" s="1">
        <f t="shared" si="70"/>
        <v>72919012.781546369</v>
      </c>
      <c r="P183" s="1">
        <f t="shared" si="71"/>
        <v>22142276.080084298</v>
      </c>
      <c r="Q183">
        <f t="shared" si="76"/>
        <v>2843018.8627239196</v>
      </c>
      <c r="R183">
        <f t="shared" si="77"/>
        <v>1133452.9820864068</v>
      </c>
    </row>
    <row r="184" spans="1:18">
      <c r="A184" s="1">
        <v>150</v>
      </c>
      <c r="B184" s="17">
        <f t="shared" si="61"/>
        <v>18.75</v>
      </c>
      <c r="C184" s="1">
        <f t="shared" si="72"/>
        <v>0</v>
      </c>
      <c r="D184" s="1">
        <f t="shared" si="73"/>
        <v>0</v>
      </c>
      <c r="E184" s="1">
        <f t="shared" si="62"/>
        <v>-5977.96875</v>
      </c>
      <c r="F184" s="1">
        <f t="shared" si="63"/>
        <v>-2354.4</v>
      </c>
      <c r="G184" s="1">
        <f t="shared" si="64"/>
        <v>48685.957031250015</v>
      </c>
      <c r="H184" s="1">
        <f t="shared" si="65"/>
        <v>14715</v>
      </c>
      <c r="I184" s="1">
        <f t="shared" si="74"/>
        <v>0</v>
      </c>
      <c r="J184" s="1">
        <f t="shared" si="75"/>
        <v>0</v>
      </c>
      <c r="K184" s="1">
        <f t="shared" si="66"/>
        <v>71823329.656217098</v>
      </c>
      <c r="L184" s="1">
        <f t="shared" si="67"/>
        <v>21708113.804004215</v>
      </c>
      <c r="M184" s="1">
        <f t="shared" si="68"/>
        <v>-2877907.9623287669</v>
      </c>
      <c r="N184" s="1">
        <f t="shared" si="69"/>
        <v>-1133452.9820864068</v>
      </c>
      <c r="O184" s="1">
        <f t="shared" si="70"/>
        <v>71823329.656217098</v>
      </c>
      <c r="P184" s="1">
        <f t="shared" si="71"/>
        <v>21708113.804004215</v>
      </c>
      <c r="Q184">
        <f t="shared" si="76"/>
        <v>2877907.9623287669</v>
      </c>
      <c r="R184">
        <f t="shared" si="77"/>
        <v>1133452.9820864068</v>
      </c>
    </row>
    <row r="185" spans="1:18">
      <c r="A185" s="1">
        <v>151</v>
      </c>
      <c r="B185" s="17">
        <f t="shared" si="61"/>
        <v>18.875</v>
      </c>
      <c r="C185" s="1">
        <f t="shared" si="72"/>
        <v>0</v>
      </c>
      <c r="D185" s="1">
        <f t="shared" si="73"/>
        <v>0</v>
      </c>
      <c r="E185" s="1">
        <f t="shared" si="62"/>
        <v>-6050.4401249999992</v>
      </c>
      <c r="F185" s="1">
        <f t="shared" si="63"/>
        <v>-2354.4</v>
      </c>
      <c r="G185" s="1">
        <f t="shared" si="64"/>
        <v>47934.181476562517</v>
      </c>
      <c r="H185" s="1">
        <f t="shared" si="65"/>
        <v>14420.699999999997</v>
      </c>
      <c r="I185" s="1">
        <f t="shared" si="74"/>
        <v>0</v>
      </c>
      <c r="J185" s="1">
        <f t="shared" si="75"/>
        <v>0</v>
      </c>
      <c r="K185" s="1">
        <f t="shared" si="66"/>
        <v>70714282.473327219</v>
      </c>
      <c r="L185" s="1">
        <f t="shared" si="67"/>
        <v>21273951.527924124</v>
      </c>
      <c r="M185" s="1">
        <f t="shared" si="68"/>
        <v>-2912797.0619336143</v>
      </c>
      <c r="N185" s="1">
        <f t="shared" si="69"/>
        <v>-1133452.9820864068</v>
      </c>
      <c r="O185" s="1">
        <f t="shared" si="70"/>
        <v>70714282.473327219</v>
      </c>
      <c r="P185" s="1">
        <f t="shared" si="71"/>
        <v>21273951.527924124</v>
      </c>
      <c r="Q185">
        <f t="shared" si="76"/>
        <v>2912797.0619336143</v>
      </c>
      <c r="R185">
        <f t="shared" si="77"/>
        <v>1133452.9820864068</v>
      </c>
    </row>
    <row r="186" spans="1:18">
      <c r="A186" s="1">
        <v>152</v>
      </c>
      <c r="B186" s="17">
        <f t="shared" si="61"/>
        <v>19</v>
      </c>
      <c r="C186" s="1">
        <f t="shared" si="72"/>
        <v>0</v>
      </c>
      <c r="D186" s="1">
        <f t="shared" si="73"/>
        <v>0</v>
      </c>
      <c r="E186" s="1">
        <f t="shared" si="62"/>
        <v>-6122.9115000000002</v>
      </c>
      <c r="F186" s="1">
        <f t="shared" si="63"/>
        <v>-2354.4</v>
      </c>
      <c r="G186" s="1">
        <f t="shared" si="64"/>
        <v>47173.346999999994</v>
      </c>
      <c r="H186" s="1">
        <f t="shared" si="65"/>
        <v>14126.399999999998</v>
      </c>
      <c r="I186" s="1">
        <f t="shared" si="74"/>
        <v>0</v>
      </c>
      <c r="J186" s="1">
        <f t="shared" si="75"/>
        <v>0</v>
      </c>
      <c r="K186" s="1">
        <f t="shared" si="66"/>
        <v>69591871.232876703</v>
      </c>
      <c r="L186" s="1">
        <f t="shared" si="67"/>
        <v>20839789.251844045</v>
      </c>
      <c r="M186" s="1">
        <f t="shared" si="68"/>
        <v>-2947686.1615384617</v>
      </c>
      <c r="N186" s="1">
        <f t="shared" si="69"/>
        <v>-1133452.9820864068</v>
      </c>
      <c r="O186" s="1">
        <f t="shared" si="70"/>
        <v>69591871.232876703</v>
      </c>
      <c r="P186" s="1">
        <f t="shared" si="71"/>
        <v>20839789.251844045</v>
      </c>
      <c r="Q186">
        <f t="shared" si="76"/>
        <v>2947686.1615384617</v>
      </c>
      <c r="R186">
        <f t="shared" si="77"/>
        <v>1133452.9820864068</v>
      </c>
    </row>
    <row r="187" spans="1:18">
      <c r="A187" s="1">
        <v>153</v>
      </c>
      <c r="B187" s="17">
        <f t="shared" si="61"/>
        <v>19.125</v>
      </c>
      <c r="C187" s="1">
        <f t="shared" si="72"/>
        <v>0</v>
      </c>
      <c r="D187" s="1">
        <f t="shared" si="73"/>
        <v>0</v>
      </c>
      <c r="E187" s="1">
        <f t="shared" si="62"/>
        <v>-6195.3828750000011</v>
      </c>
      <c r="F187" s="1">
        <f t="shared" si="63"/>
        <v>-2354.4</v>
      </c>
      <c r="G187" s="1">
        <f t="shared" si="64"/>
        <v>46403.453601562491</v>
      </c>
      <c r="H187" s="1">
        <f t="shared" si="65"/>
        <v>13832.099999999999</v>
      </c>
      <c r="I187" s="1">
        <f t="shared" si="74"/>
        <v>0</v>
      </c>
      <c r="J187" s="1">
        <f t="shared" si="75"/>
        <v>0</v>
      </c>
      <c r="K187" s="1">
        <f t="shared" si="66"/>
        <v>68456095.934865639</v>
      </c>
      <c r="L187" s="1">
        <f t="shared" si="67"/>
        <v>20405626.975763962</v>
      </c>
      <c r="M187" s="1">
        <f t="shared" si="68"/>
        <v>-2982575.2611433091</v>
      </c>
      <c r="N187" s="1">
        <f t="shared" si="69"/>
        <v>-1133452.9820864068</v>
      </c>
      <c r="O187" s="1">
        <f t="shared" si="70"/>
        <v>68456095.934865639</v>
      </c>
      <c r="P187" s="1">
        <f t="shared" si="71"/>
        <v>20405626.975763962</v>
      </c>
      <c r="Q187">
        <f t="shared" si="76"/>
        <v>2982575.2611433091</v>
      </c>
      <c r="R187">
        <f t="shared" si="77"/>
        <v>1133452.9820864068</v>
      </c>
    </row>
    <row r="188" spans="1:18">
      <c r="A188" s="1">
        <v>154</v>
      </c>
      <c r="B188" s="17">
        <f t="shared" si="61"/>
        <v>19.25</v>
      </c>
      <c r="C188" s="1">
        <f t="shared" si="72"/>
        <v>0</v>
      </c>
      <c r="D188" s="1">
        <f t="shared" si="73"/>
        <v>0</v>
      </c>
      <c r="E188" s="1">
        <f t="shared" si="62"/>
        <v>-6267.8542499999985</v>
      </c>
      <c r="F188" s="1">
        <f t="shared" si="63"/>
        <v>-2354.4</v>
      </c>
      <c r="G188" s="1">
        <f t="shared" si="64"/>
        <v>45624.501281250006</v>
      </c>
      <c r="H188" s="1">
        <f t="shared" si="65"/>
        <v>13537.8</v>
      </c>
      <c r="I188" s="1">
        <f t="shared" si="74"/>
        <v>0</v>
      </c>
      <c r="J188" s="1">
        <f t="shared" si="75"/>
        <v>0</v>
      </c>
      <c r="K188" s="1">
        <f t="shared" si="66"/>
        <v>67306956.579294011</v>
      </c>
      <c r="L188" s="1">
        <f t="shared" si="67"/>
        <v>19971464.699683879</v>
      </c>
      <c r="M188" s="1">
        <f t="shared" si="68"/>
        <v>-3017464.3607481555</v>
      </c>
      <c r="N188" s="1">
        <f t="shared" si="69"/>
        <v>-1133452.9820864068</v>
      </c>
      <c r="O188" s="1">
        <f t="shared" si="70"/>
        <v>67306956.579294011</v>
      </c>
      <c r="P188" s="1">
        <f t="shared" si="71"/>
        <v>19971464.699683879</v>
      </c>
      <c r="Q188">
        <f t="shared" si="76"/>
        <v>3017464.3607481555</v>
      </c>
      <c r="R188">
        <f t="shared" si="77"/>
        <v>1133452.9820864068</v>
      </c>
    </row>
    <row r="189" spans="1:18">
      <c r="A189" s="1">
        <v>155</v>
      </c>
      <c r="B189" s="17">
        <f t="shared" si="61"/>
        <v>19.375</v>
      </c>
      <c r="C189" s="1">
        <f t="shared" si="72"/>
        <v>0</v>
      </c>
      <c r="D189" s="1">
        <f t="shared" si="73"/>
        <v>0</v>
      </c>
      <c r="E189" s="1">
        <f t="shared" si="62"/>
        <v>-6340.3256249999995</v>
      </c>
      <c r="F189" s="1">
        <f t="shared" si="63"/>
        <v>-2354.4</v>
      </c>
      <c r="G189" s="1">
        <f t="shared" si="64"/>
        <v>44836.490039062526</v>
      </c>
      <c r="H189" s="1">
        <f t="shared" si="65"/>
        <v>13243.5</v>
      </c>
      <c r="I189" s="1">
        <f t="shared" si="74"/>
        <v>0</v>
      </c>
      <c r="J189" s="1">
        <f t="shared" si="75"/>
        <v>0</v>
      </c>
      <c r="K189" s="1">
        <f t="shared" si="66"/>
        <v>66144453.166161783</v>
      </c>
      <c r="L189" s="1">
        <f t="shared" si="67"/>
        <v>19537302.423603795</v>
      </c>
      <c r="M189" s="1">
        <f t="shared" si="68"/>
        <v>-3052353.4603530029</v>
      </c>
      <c r="N189" s="1">
        <f t="shared" si="69"/>
        <v>-1133452.9820864068</v>
      </c>
      <c r="O189" s="1">
        <f t="shared" si="70"/>
        <v>66144453.166161783</v>
      </c>
      <c r="P189" s="1">
        <f t="shared" si="71"/>
        <v>19537302.423603795</v>
      </c>
      <c r="Q189">
        <f t="shared" si="76"/>
        <v>3052353.4603530029</v>
      </c>
      <c r="R189">
        <f t="shared" si="77"/>
        <v>1133452.9820864068</v>
      </c>
    </row>
    <row r="190" spans="1:18">
      <c r="A190" s="1">
        <v>156</v>
      </c>
      <c r="B190" s="17">
        <f t="shared" si="61"/>
        <v>19.5</v>
      </c>
      <c r="C190" s="1">
        <f t="shared" si="72"/>
        <v>0</v>
      </c>
      <c r="D190" s="1">
        <f t="shared" si="73"/>
        <v>0</v>
      </c>
      <c r="E190" s="1">
        <f t="shared" si="62"/>
        <v>-6412.7970000000005</v>
      </c>
      <c r="F190" s="1">
        <f t="shared" si="63"/>
        <v>-2354.4</v>
      </c>
      <c r="G190" s="1">
        <f t="shared" si="64"/>
        <v>44039.419875000021</v>
      </c>
      <c r="H190" s="1">
        <f t="shared" si="65"/>
        <v>12949.199999999997</v>
      </c>
      <c r="I190" s="1">
        <f t="shared" si="74"/>
        <v>0</v>
      </c>
      <c r="J190" s="1">
        <f t="shared" si="75"/>
        <v>0</v>
      </c>
      <c r="K190" s="1">
        <f t="shared" si="66"/>
        <v>64968585.695468947</v>
      </c>
      <c r="L190" s="1">
        <f t="shared" si="67"/>
        <v>19103140.147523705</v>
      </c>
      <c r="M190" s="1">
        <f t="shared" si="68"/>
        <v>-3087242.5599578503</v>
      </c>
      <c r="N190" s="1">
        <f t="shared" si="69"/>
        <v>-1133452.9820864068</v>
      </c>
      <c r="O190" s="1">
        <f t="shared" si="70"/>
        <v>64968585.695468947</v>
      </c>
      <c r="P190" s="1">
        <f t="shared" si="71"/>
        <v>19103140.147523705</v>
      </c>
      <c r="Q190">
        <f t="shared" si="76"/>
        <v>3087242.5599578503</v>
      </c>
      <c r="R190">
        <f t="shared" si="77"/>
        <v>1133452.9820864068</v>
      </c>
    </row>
    <row r="191" spans="1:18">
      <c r="A191" s="1">
        <v>157</v>
      </c>
      <c r="B191" s="17">
        <f t="shared" si="61"/>
        <v>19.625</v>
      </c>
      <c r="C191" s="1">
        <f t="shared" si="72"/>
        <v>0</v>
      </c>
      <c r="D191" s="1">
        <f t="shared" si="73"/>
        <v>0</v>
      </c>
      <c r="E191" s="1">
        <f t="shared" si="62"/>
        <v>-6485.2683749999997</v>
      </c>
      <c r="F191" s="1">
        <f t="shared" si="63"/>
        <v>-2354.4</v>
      </c>
      <c r="G191" s="1">
        <f t="shared" si="64"/>
        <v>43233.290789062507</v>
      </c>
      <c r="H191" s="1">
        <f t="shared" si="65"/>
        <v>12654.899999999998</v>
      </c>
      <c r="I191" s="1">
        <f t="shared" si="74"/>
        <v>0</v>
      </c>
      <c r="J191" s="1">
        <f t="shared" si="75"/>
        <v>0</v>
      </c>
      <c r="K191" s="1">
        <f t="shared" si="66"/>
        <v>63779354.167215504</v>
      </c>
      <c r="L191" s="1">
        <f t="shared" si="67"/>
        <v>18668977.871443622</v>
      </c>
      <c r="M191" s="1">
        <f t="shared" si="68"/>
        <v>-3122131.6595626972</v>
      </c>
      <c r="N191" s="1">
        <f t="shared" si="69"/>
        <v>-1133452.9820864068</v>
      </c>
      <c r="O191" s="1">
        <f t="shared" si="70"/>
        <v>63779354.167215504</v>
      </c>
      <c r="P191" s="1">
        <f t="shared" si="71"/>
        <v>18668977.871443622</v>
      </c>
      <c r="Q191">
        <f t="shared" si="76"/>
        <v>3122131.6595626972</v>
      </c>
      <c r="R191">
        <f t="shared" si="77"/>
        <v>1133452.9820864068</v>
      </c>
    </row>
    <row r="192" spans="1:18">
      <c r="A192" s="1">
        <v>158</v>
      </c>
      <c r="B192" s="17">
        <f t="shared" si="61"/>
        <v>19.75</v>
      </c>
      <c r="C192" s="1">
        <f t="shared" si="72"/>
        <v>0</v>
      </c>
      <c r="D192" s="1">
        <f t="shared" si="73"/>
        <v>0</v>
      </c>
      <c r="E192" s="1">
        <f t="shared" si="62"/>
        <v>-6557.7397500000006</v>
      </c>
      <c r="F192" s="1">
        <f t="shared" si="63"/>
        <v>-2354.4</v>
      </c>
      <c r="G192" s="1">
        <f t="shared" si="64"/>
        <v>42418.102781249996</v>
      </c>
      <c r="H192" s="1">
        <f t="shared" si="65"/>
        <v>12360.599999999999</v>
      </c>
      <c r="I192" s="1">
        <f t="shared" si="74"/>
        <v>0</v>
      </c>
      <c r="J192" s="1">
        <f t="shared" si="75"/>
        <v>0</v>
      </c>
      <c r="K192" s="1">
        <f t="shared" si="66"/>
        <v>62576758.581401467</v>
      </c>
      <c r="L192" s="1">
        <f t="shared" si="67"/>
        <v>18234815.595363539</v>
      </c>
      <c r="M192" s="1">
        <f t="shared" si="68"/>
        <v>-3157020.7591675445</v>
      </c>
      <c r="N192" s="1">
        <f t="shared" si="69"/>
        <v>-1133452.9820864068</v>
      </c>
      <c r="O192" s="1">
        <f t="shared" si="70"/>
        <v>62576758.581401467</v>
      </c>
      <c r="P192" s="1">
        <f t="shared" si="71"/>
        <v>18234815.595363539</v>
      </c>
      <c r="Q192">
        <f t="shared" si="76"/>
        <v>3157020.7591675445</v>
      </c>
      <c r="R192">
        <f t="shared" si="77"/>
        <v>1133452.9820864068</v>
      </c>
    </row>
    <row r="193" spans="1:18">
      <c r="A193" s="1">
        <v>159</v>
      </c>
      <c r="B193" s="17">
        <f t="shared" si="61"/>
        <v>19.875</v>
      </c>
      <c r="C193" s="1">
        <f t="shared" si="72"/>
        <v>0</v>
      </c>
      <c r="D193" s="1">
        <f t="shared" si="73"/>
        <v>0</v>
      </c>
      <c r="E193" s="1">
        <f t="shared" si="62"/>
        <v>-6630.2111249999998</v>
      </c>
      <c r="F193" s="1">
        <f t="shared" si="63"/>
        <v>-2354.4</v>
      </c>
      <c r="G193" s="1">
        <f t="shared" si="64"/>
        <v>41593.855851562519</v>
      </c>
      <c r="H193" s="1">
        <f t="shared" si="65"/>
        <v>12066.3</v>
      </c>
      <c r="I193" s="1">
        <f t="shared" si="74"/>
        <v>0</v>
      </c>
      <c r="J193" s="1">
        <f t="shared" si="75"/>
        <v>0</v>
      </c>
      <c r="K193" s="1">
        <f t="shared" si="66"/>
        <v>61360798.93802689</v>
      </c>
      <c r="L193" s="1">
        <f t="shared" si="67"/>
        <v>17800653.319283456</v>
      </c>
      <c r="M193" s="1">
        <f t="shared" si="68"/>
        <v>-3191909.8587723919</v>
      </c>
      <c r="N193" s="1">
        <f t="shared" si="69"/>
        <v>-1133452.9820864068</v>
      </c>
      <c r="O193" s="1">
        <f t="shared" si="70"/>
        <v>61360798.93802689</v>
      </c>
      <c r="P193" s="1">
        <f t="shared" si="71"/>
        <v>17800653.319283456</v>
      </c>
      <c r="Q193">
        <f t="shared" si="76"/>
        <v>3191909.8587723919</v>
      </c>
      <c r="R193">
        <f t="shared" si="77"/>
        <v>1133452.9820864068</v>
      </c>
    </row>
    <row r="194" spans="1:18">
      <c r="A194" s="1">
        <v>160</v>
      </c>
      <c r="B194" s="17">
        <f t="shared" ref="B194:B234" si="78">length/length_division*A194</f>
        <v>20</v>
      </c>
      <c r="C194" s="1">
        <f t="shared" si="72"/>
        <v>0</v>
      </c>
      <c r="D194" s="1">
        <f t="shared" si="73"/>
        <v>0</v>
      </c>
      <c r="E194" s="1">
        <f t="shared" si="62"/>
        <v>-6702.682499999999</v>
      </c>
      <c r="F194" s="1">
        <f t="shared" si="63"/>
        <v>-2354.4</v>
      </c>
      <c r="G194" s="1">
        <f t="shared" si="64"/>
        <v>40760.550000000017</v>
      </c>
      <c r="H194" s="1">
        <f t="shared" si="65"/>
        <v>11772</v>
      </c>
      <c r="I194" s="1">
        <f t="shared" si="74"/>
        <v>0</v>
      </c>
      <c r="J194" s="1">
        <f t="shared" si="75"/>
        <v>0</v>
      </c>
      <c r="K194" s="1">
        <f t="shared" si="66"/>
        <v>60131475.237091705</v>
      </c>
      <c r="L194" s="1">
        <f t="shared" si="67"/>
        <v>17366491.043203373</v>
      </c>
      <c r="M194" s="1">
        <f t="shared" si="68"/>
        <v>-3226798.9583772384</v>
      </c>
      <c r="N194" s="1">
        <f t="shared" si="69"/>
        <v>-1133452.9820864068</v>
      </c>
      <c r="O194" s="1">
        <f t="shared" si="70"/>
        <v>60131475.237091705</v>
      </c>
      <c r="P194" s="1">
        <f t="shared" si="71"/>
        <v>17366491.043203373</v>
      </c>
      <c r="Q194">
        <f t="shared" si="76"/>
        <v>3226798.9583772384</v>
      </c>
      <c r="R194">
        <f t="shared" si="77"/>
        <v>1133452.9820864068</v>
      </c>
    </row>
    <row r="195" spans="1:18">
      <c r="A195" s="1">
        <v>161</v>
      </c>
      <c r="B195" s="17">
        <f t="shared" si="78"/>
        <v>20.125</v>
      </c>
      <c r="C195" s="1">
        <f t="shared" si="72"/>
        <v>0</v>
      </c>
      <c r="D195" s="1">
        <f t="shared" si="73"/>
        <v>0</v>
      </c>
      <c r="E195" s="1">
        <f t="shared" si="62"/>
        <v>-6775.153875</v>
      </c>
      <c r="F195" s="1">
        <f t="shared" si="63"/>
        <v>-2354.4</v>
      </c>
      <c r="G195" s="1">
        <f t="shared" si="64"/>
        <v>39918.18522656252</v>
      </c>
      <c r="H195" s="1">
        <f t="shared" si="65"/>
        <v>11477.699999999997</v>
      </c>
      <c r="I195" s="1">
        <f t="shared" si="74"/>
        <v>0</v>
      </c>
      <c r="J195" s="1">
        <f t="shared" si="75"/>
        <v>0</v>
      </c>
      <c r="K195" s="1">
        <f t="shared" si="66"/>
        <v>58888787.47859592</v>
      </c>
      <c r="L195" s="1">
        <f t="shared" si="67"/>
        <v>16932328.767123282</v>
      </c>
      <c r="M195" s="1">
        <f t="shared" si="68"/>
        <v>-3261688.0579820862</v>
      </c>
      <c r="N195" s="1">
        <f t="shared" si="69"/>
        <v>-1133452.9820864068</v>
      </c>
      <c r="O195" s="1">
        <f t="shared" si="70"/>
        <v>58888787.47859592</v>
      </c>
      <c r="P195" s="1">
        <f t="shared" si="71"/>
        <v>16932328.767123282</v>
      </c>
      <c r="Q195">
        <f t="shared" si="76"/>
        <v>3261688.0579820862</v>
      </c>
      <c r="R195">
        <f t="shared" si="77"/>
        <v>1133452.9820864068</v>
      </c>
    </row>
    <row r="196" spans="1:18">
      <c r="A196" s="1">
        <v>162</v>
      </c>
      <c r="B196" s="17">
        <f t="shared" si="78"/>
        <v>20.25</v>
      </c>
      <c r="C196" s="1">
        <f t="shared" si="72"/>
        <v>0</v>
      </c>
      <c r="D196" s="1">
        <f t="shared" si="73"/>
        <v>0</v>
      </c>
      <c r="E196" s="1">
        <f t="shared" si="62"/>
        <v>-6847.625250000001</v>
      </c>
      <c r="F196" s="1">
        <f t="shared" si="63"/>
        <v>-2354.4</v>
      </c>
      <c r="G196" s="1">
        <f t="shared" si="64"/>
        <v>39066.761531249984</v>
      </c>
      <c r="H196" s="1">
        <f t="shared" si="65"/>
        <v>11183.399999999998</v>
      </c>
      <c r="I196" s="1">
        <f t="shared" si="74"/>
        <v>0</v>
      </c>
      <c r="J196" s="1">
        <f t="shared" si="75"/>
        <v>0</v>
      </c>
      <c r="K196" s="1">
        <f t="shared" si="66"/>
        <v>57632735.662539497</v>
      </c>
      <c r="L196" s="1">
        <f t="shared" si="67"/>
        <v>16498166.491043203</v>
      </c>
      <c r="M196" s="1">
        <f t="shared" si="68"/>
        <v>-3296577.1575869345</v>
      </c>
      <c r="N196" s="1">
        <f t="shared" si="69"/>
        <v>-1133452.9820864068</v>
      </c>
      <c r="O196" s="1">
        <f t="shared" si="70"/>
        <v>57632735.662539497</v>
      </c>
      <c r="P196" s="1">
        <f t="shared" si="71"/>
        <v>16498166.491043203</v>
      </c>
      <c r="Q196">
        <f t="shared" si="76"/>
        <v>3296577.1575869345</v>
      </c>
      <c r="R196">
        <f t="shared" si="77"/>
        <v>1133452.9820864068</v>
      </c>
    </row>
    <row r="197" spans="1:18">
      <c r="A197" s="1">
        <v>163</v>
      </c>
      <c r="B197" s="17">
        <f t="shared" si="78"/>
        <v>20.375</v>
      </c>
      <c r="C197" s="1">
        <f t="shared" si="72"/>
        <v>0</v>
      </c>
      <c r="D197" s="1">
        <f t="shared" si="73"/>
        <v>0</v>
      </c>
      <c r="E197" s="1">
        <f t="shared" si="62"/>
        <v>-6920.0966250000001</v>
      </c>
      <c r="F197" s="1">
        <f t="shared" si="63"/>
        <v>-2354.4</v>
      </c>
      <c r="G197" s="1">
        <f t="shared" si="64"/>
        <v>38206.27891406251</v>
      </c>
      <c r="H197" s="1">
        <f t="shared" si="65"/>
        <v>10889.099999999999</v>
      </c>
      <c r="I197" s="1">
        <f t="shared" si="74"/>
        <v>0</v>
      </c>
      <c r="J197" s="1">
        <f t="shared" si="75"/>
        <v>0</v>
      </c>
      <c r="K197" s="1">
        <f t="shared" si="66"/>
        <v>56363319.788922571</v>
      </c>
      <c r="L197" s="1">
        <f t="shared" si="67"/>
        <v>16064004.214963119</v>
      </c>
      <c r="M197" s="1">
        <f t="shared" si="68"/>
        <v>-3331466.2571917805</v>
      </c>
      <c r="N197" s="1">
        <f t="shared" si="69"/>
        <v>-1133452.9820864068</v>
      </c>
      <c r="O197" s="1">
        <f t="shared" si="70"/>
        <v>56363319.788922571</v>
      </c>
      <c r="P197" s="1">
        <f t="shared" si="71"/>
        <v>16064004.214963119</v>
      </c>
      <c r="Q197">
        <f t="shared" si="76"/>
        <v>3331466.2571917805</v>
      </c>
      <c r="R197">
        <f t="shared" si="77"/>
        <v>1133452.9820864068</v>
      </c>
    </row>
    <row r="198" spans="1:18">
      <c r="A198" s="1">
        <v>164</v>
      </c>
      <c r="B198" s="17">
        <f t="shared" si="78"/>
        <v>20.5</v>
      </c>
      <c r="C198" s="1">
        <f t="shared" si="72"/>
        <v>0</v>
      </c>
      <c r="D198" s="1">
        <f t="shared" si="73"/>
        <v>0</v>
      </c>
      <c r="E198" s="1">
        <f t="shared" si="62"/>
        <v>-6992.5679999999993</v>
      </c>
      <c r="F198" s="1">
        <f t="shared" si="63"/>
        <v>-2354.4</v>
      </c>
      <c r="G198" s="1">
        <f t="shared" si="64"/>
        <v>37336.737374999997</v>
      </c>
      <c r="H198" s="1">
        <f t="shared" si="65"/>
        <v>10594.8</v>
      </c>
      <c r="I198" s="1">
        <f t="shared" si="74"/>
        <v>0</v>
      </c>
      <c r="J198" s="1">
        <f t="shared" si="75"/>
        <v>0</v>
      </c>
      <c r="K198" s="1">
        <f t="shared" si="66"/>
        <v>55080539.857744984</v>
      </c>
      <c r="L198" s="1">
        <f t="shared" si="67"/>
        <v>15629841.938883035</v>
      </c>
      <c r="M198" s="1">
        <f t="shared" si="68"/>
        <v>-3366355.3567966269</v>
      </c>
      <c r="N198" s="1">
        <f t="shared" si="69"/>
        <v>-1133452.9820864068</v>
      </c>
      <c r="O198" s="1">
        <f t="shared" si="70"/>
        <v>55080539.857744984</v>
      </c>
      <c r="P198" s="1">
        <f t="shared" si="71"/>
        <v>15629841.938883035</v>
      </c>
      <c r="Q198">
        <f t="shared" si="76"/>
        <v>3366355.3567966269</v>
      </c>
      <c r="R198">
        <f t="shared" si="77"/>
        <v>1133452.9820864068</v>
      </c>
    </row>
    <row r="199" spans="1:18">
      <c r="A199" s="1">
        <v>165</v>
      </c>
      <c r="B199" s="17">
        <f t="shared" si="78"/>
        <v>20.625</v>
      </c>
      <c r="C199" s="1">
        <f t="shared" si="72"/>
        <v>0</v>
      </c>
      <c r="D199" s="1">
        <f t="shared" si="73"/>
        <v>0</v>
      </c>
      <c r="E199" s="1">
        <f t="shared" ref="E199:E234" si="79">IF(B199&lt;force_position,ay-(mass_per_length*B199*gravity),ay-(mass_per_length*B199*gravity)-force)</f>
        <v>-7065.0393750000003</v>
      </c>
      <c r="F199" s="1">
        <f t="shared" ref="F199:F234" si="80">IF(B199&lt;force_position_0,ay_0-(mass_per_length_0*B199*gravity_0),ay_0-(mass_per_length_0*B199*gravity_0)-force_0)</f>
        <v>-2354.4</v>
      </c>
      <c r="G199" s="1">
        <f t="shared" ref="G199:G234" si="81">IF(B199&lt;force_position,(ay*B199)-(0.5*mass_per_length*gravity*B199*B199),(ay*B199)-(0.5*mass_per_length*gravity*B199*B199)-force*(B199-force_position))</f>
        <v>36458.136914062517</v>
      </c>
      <c r="H199" s="1">
        <f t="shared" ref="H199:H234" si="82">IF(B199&lt;force_position_0,(ay_0*B199)-(0.5*mass_per_length_0*gravity_0*B199*B199),(ay_0*B199)-(0.5*mass_per_length_0*gravity_0*B199*B199)-force_0*(B199-force_position_0))</f>
        <v>10300.499999999996</v>
      </c>
      <c r="I199" s="1">
        <f t="shared" si="74"/>
        <v>0</v>
      </c>
      <c r="J199" s="1">
        <f t="shared" si="75"/>
        <v>0</v>
      </c>
      <c r="K199" s="1">
        <f t="shared" ref="K199:K234" si="83">((G199*(0.5*h))/(ix))*(100000000/1000)</f>
        <v>53784395.86900688</v>
      </c>
      <c r="L199" s="1">
        <f t="shared" ref="L199:L234" si="84">(H199*(0.5*h_0/1000))/(ix_0/100000000)</f>
        <v>15195679.662802946</v>
      </c>
      <c r="M199" s="1">
        <f t="shared" ref="M199:M234" si="85">((E199*q)/(ix*thickness_web))*((100000000*1000)/1000000000)</f>
        <v>-3401244.4564014752</v>
      </c>
      <c r="N199" s="1">
        <f t="shared" ref="N199:N234" si="86">((F199*q)/(ix*thickness_web))*((100000000*1000)/1000000000)</f>
        <v>-1133452.9820864068</v>
      </c>
      <c r="O199" s="1">
        <f t="shared" ref="O199:O234" si="87">(I199+K199)/2+SQRT( ((I199+K199)/2)^2 + 0 )</f>
        <v>53784395.86900688</v>
      </c>
      <c r="P199" s="1">
        <f t="shared" ref="P199:P234" si="88">(J199+L199)/2+SQRT( ((J199+L199)/2)^2 + 0 )</f>
        <v>15195679.662802946</v>
      </c>
      <c r="Q199">
        <f t="shared" si="76"/>
        <v>3401244.4564014752</v>
      </c>
      <c r="R199">
        <f t="shared" si="77"/>
        <v>1133452.9820864068</v>
      </c>
    </row>
    <row r="200" spans="1:18">
      <c r="A200" s="1">
        <v>166</v>
      </c>
      <c r="B200" s="17">
        <f t="shared" si="78"/>
        <v>20.75</v>
      </c>
      <c r="C200" s="1">
        <f t="shared" si="72"/>
        <v>0</v>
      </c>
      <c r="D200" s="1">
        <f t="shared" si="73"/>
        <v>0</v>
      </c>
      <c r="E200" s="1">
        <f t="shared" si="79"/>
        <v>-7137.5107499999995</v>
      </c>
      <c r="F200" s="1">
        <f t="shared" si="80"/>
        <v>-2354.4</v>
      </c>
      <c r="G200" s="1">
        <f t="shared" si="81"/>
        <v>35570.477531250013</v>
      </c>
      <c r="H200" s="1">
        <f t="shared" si="82"/>
        <v>10006.199999999997</v>
      </c>
      <c r="I200" s="1">
        <f t="shared" si="74"/>
        <v>0</v>
      </c>
      <c r="J200" s="1">
        <f t="shared" si="75"/>
        <v>0</v>
      </c>
      <c r="K200" s="1">
        <f t="shared" si="83"/>
        <v>52474887.82270813</v>
      </c>
      <c r="L200" s="1">
        <f t="shared" si="84"/>
        <v>14761517.386722863</v>
      </c>
      <c r="M200" s="1">
        <f t="shared" si="85"/>
        <v>-3436133.5560063221</v>
      </c>
      <c r="N200" s="1">
        <f t="shared" si="86"/>
        <v>-1133452.9820864068</v>
      </c>
      <c r="O200" s="1">
        <f t="shared" si="87"/>
        <v>52474887.82270813</v>
      </c>
      <c r="P200" s="1">
        <f t="shared" si="88"/>
        <v>14761517.386722863</v>
      </c>
      <c r="Q200">
        <f t="shared" si="76"/>
        <v>3436133.5560063221</v>
      </c>
      <c r="R200">
        <f t="shared" si="77"/>
        <v>1133452.9820864068</v>
      </c>
    </row>
    <row r="201" spans="1:18">
      <c r="A201" s="1">
        <v>167</v>
      </c>
      <c r="B201" s="17">
        <f t="shared" si="78"/>
        <v>20.875</v>
      </c>
      <c r="C201" s="1">
        <f t="shared" si="72"/>
        <v>0</v>
      </c>
      <c r="D201" s="1">
        <f t="shared" si="73"/>
        <v>0</v>
      </c>
      <c r="E201" s="1">
        <f t="shared" si="79"/>
        <v>-7209.9821250000005</v>
      </c>
      <c r="F201" s="1">
        <f t="shared" si="80"/>
        <v>-2354.4</v>
      </c>
      <c r="G201" s="1">
        <f t="shared" si="81"/>
        <v>34673.759226562499</v>
      </c>
      <c r="H201" s="1">
        <f t="shared" si="82"/>
        <v>9711.8999999999978</v>
      </c>
      <c r="I201" s="1">
        <f t="shared" si="74"/>
        <v>0</v>
      </c>
      <c r="J201" s="1">
        <f t="shared" si="75"/>
        <v>0</v>
      </c>
      <c r="K201" s="1">
        <f t="shared" si="83"/>
        <v>51152015.718848787</v>
      </c>
      <c r="L201" s="1">
        <f t="shared" si="84"/>
        <v>14327355.11064278</v>
      </c>
      <c r="M201" s="1">
        <f t="shared" si="85"/>
        <v>-3471022.65561117</v>
      </c>
      <c r="N201" s="1">
        <f t="shared" si="86"/>
        <v>-1133452.9820864068</v>
      </c>
      <c r="O201" s="1">
        <f t="shared" si="87"/>
        <v>51152015.718848787</v>
      </c>
      <c r="P201" s="1">
        <f t="shared" si="88"/>
        <v>14327355.11064278</v>
      </c>
      <c r="Q201">
        <f t="shared" si="76"/>
        <v>3471022.65561117</v>
      </c>
      <c r="R201">
        <f t="shared" si="77"/>
        <v>1133452.9820864068</v>
      </c>
    </row>
    <row r="202" spans="1:18">
      <c r="A202" s="1">
        <v>168</v>
      </c>
      <c r="B202" s="17">
        <f t="shared" si="78"/>
        <v>21</v>
      </c>
      <c r="C202" s="1">
        <f t="shared" si="72"/>
        <v>0</v>
      </c>
      <c r="D202" s="1">
        <f t="shared" si="73"/>
        <v>0</v>
      </c>
      <c r="E202" s="1">
        <f t="shared" si="79"/>
        <v>-7282.4535000000014</v>
      </c>
      <c r="F202" s="1">
        <f t="shared" si="80"/>
        <v>-2354.4</v>
      </c>
      <c r="G202" s="1">
        <f t="shared" si="81"/>
        <v>33767.982000000004</v>
      </c>
      <c r="H202" s="1">
        <f t="shared" si="82"/>
        <v>9417.5999999999985</v>
      </c>
      <c r="I202" s="1">
        <f t="shared" si="74"/>
        <v>0</v>
      </c>
      <c r="J202" s="1">
        <f t="shared" si="75"/>
        <v>0</v>
      </c>
      <c r="K202" s="1">
        <f t="shared" si="83"/>
        <v>49815779.557428882</v>
      </c>
      <c r="L202" s="1">
        <f t="shared" si="84"/>
        <v>13893192.834562697</v>
      </c>
      <c r="M202" s="1">
        <f t="shared" si="85"/>
        <v>-3505911.7552160178</v>
      </c>
      <c r="N202" s="1">
        <f t="shared" si="86"/>
        <v>-1133452.9820864068</v>
      </c>
      <c r="O202" s="1">
        <f t="shared" si="87"/>
        <v>49815779.557428882</v>
      </c>
      <c r="P202" s="1">
        <f t="shared" si="88"/>
        <v>13893192.834562697</v>
      </c>
      <c r="Q202">
        <f t="shared" si="76"/>
        <v>3505911.7552160178</v>
      </c>
      <c r="R202">
        <f t="shared" si="77"/>
        <v>1133452.9820864068</v>
      </c>
    </row>
    <row r="203" spans="1:18">
      <c r="A203" s="1">
        <v>169</v>
      </c>
      <c r="B203" s="17">
        <f t="shared" si="78"/>
        <v>21.125</v>
      </c>
      <c r="C203" s="1">
        <f t="shared" si="72"/>
        <v>0</v>
      </c>
      <c r="D203" s="1">
        <f t="shared" si="73"/>
        <v>0</v>
      </c>
      <c r="E203" s="1">
        <f t="shared" si="79"/>
        <v>-7354.9248749999988</v>
      </c>
      <c r="F203" s="1">
        <f t="shared" si="80"/>
        <v>-2354.4</v>
      </c>
      <c r="G203" s="1">
        <f t="shared" si="81"/>
        <v>32853.145851562498</v>
      </c>
      <c r="H203" s="1">
        <f t="shared" si="82"/>
        <v>9123.2999999999956</v>
      </c>
      <c r="I203" s="1">
        <f t="shared" si="74"/>
        <v>0</v>
      </c>
      <c r="J203" s="1">
        <f t="shared" si="75"/>
        <v>0</v>
      </c>
      <c r="K203" s="1">
        <f t="shared" si="83"/>
        <v>48466179.338448368</v>
      </c>
      <c r="L203" s="1">
        <f t="shared" si="84"/>
        <v>13459030.558482608</v>
      </c>
      <c r="M203" s="1">
        <f t="shared" si="85"/>
        <v>-3540800.8548208638</v>
      </c>
      <c r="N203" s="1">
        <f t="shared" si="86"/>
        <v>-1133452.9820864068</v>
      </c>
      <c r="O203" s="1">
        <f t="shared" si="87"/>
        <v>48466179.338448368</v>
      </c>
      <c r="P203" s="1">
        <f t="shared" si="88"/>
        <v>13459030.558482608</v>
      </c>
      <c r="Q203">
        <f t="shared" si="76"/>
        <v>3540800.8548208638</v>
      </c>
      <c r="R203">
        <f t="shared" si="77"/>
        <v>1133452.9820864068</v>
      </c>
    </row>
    <row r="204" spans="1:18">
      <c r="A204" s="1">
        <v>170</v>
      </c>
      <c r="B204" s="17">
        <f t="shared" si="78"/>
        <v>21.25</v>
      </c>
      <c r="C204" s="1">
        <f t="shared" si="72"/>
        <v>0</v>
      </c>
      <c r="D204" s="1">
        <f t="shared" si="73"/>
        <v>0</v>
      </c>
      <c r="E204" s="1">
        <f t="shared" si="79"/>
        <v>-7427.3962499999998</v>
      </c>
      <c r="F204" s="1">
        <f t="shared" si="80"/>
        <v>-2354.4</v>
      </c>
      <c r="G204" s="1">
        <f t="shared" si="81"/>
        <v>31929.250781250026</v>
      </c>
      <c r="H204" s="1">
        <f t="shared" si="82"/>
        <v>8829</v>
      </c>
      <c r="I204" s="1">
        <f t="shared" si="74"/>
        <v>0</v>
      </c>
      <c r="J204" s="1">
        <f t="shared" si="75"/>
        <v>0</v>
      </c>
      <c r="K204" s="1">
        <f t="shared" si="83"/>
        <v>47103215.061907306</v>
      </c>
      <c r="L204" s="1">
        <f t="shared" si="84"/>
        <v>13024868.282402528</v>
      </c>
      <c r="M204" s="1">
        <f t="shared" si="85"/>
        <v>-3575689.9544257117</v>
      </c>
      <c r="N204" s="1">
        <f t="shared" si="86"/>
        <v>-1133452.9820864068</v>
      </c>
      <c r="O204" s="1">
        <f t="shared" si="87"/>
        <v>47103215.061907306</v>
      </c>
      <c r="P204" s="1">
        <f t="shared" si="88"/>
        <v>13024868.282402528</v>
      </c>
      <c r="Q204">
        <f t="shared" si="76"/>
        <v>3575689.9544257117</v>
      </c>
      <c r="R204">
        <f t="shared" si="77"/>
        <v>1133452.9820864068</v>
      </c>
    </row>
    <row r="205" spans="1:18">
      <c r="A205" s="1">
        <v>171</v>
      </c>
      <c r="B205" s="17">
        <f t="shared" si="78"/>
        <v>21.375</v>
      </c>
      <c r="C205" s="1">
        <f t="shared" si="72"/>
        <v>0</v>
      </c>
      <c r="D205" s="1">
        <f t="shared" si="73"/>
        <v>0</v>
      </c>
      <c r="E205" s="1">
        <f t="shared" si="79"/>
        <v>-7499.8676250000008</v>
      </c>
      <c r="F205" s="1">
        <f t="shared" si="80"/>
        <v>-2354.4</v>
      </c>
      <c r="G205" s="1">
        <f t="shared" si="81"/>
        <v>30996.2967890625</v>
      </c>
      <c r="H205" s="1">
        <f t="shared" si="82"/>
        <v>8534.6999999999971</v>
      </c>
      <c r="I205" s="1">
        <f t="shared" si="74"/>
        <v>0</v>
      </c>
      <c r="J205" s="1">
        <f t="shared" si="75"/>
        <v>0</v>
      </c>
      <c r="K205" s="1">
        <f t="shared" si="83"/>
        <v>45726886.727805592</v>
      </c>
      <c r="L205" s="1">
        <f t="shared" si="84"/>
        <v>12590706.00632244</v>
      </c>
      <c r="M205" s="1">
        <f t="shared" si="85"/>
        <v>-3610579.054030559</v>
      </c>
      <c r="N205" s="1">
        <f t="shared" si="86"/>
        <v>-1133452.9820864068</v>
      </c>
      <c r="O205" s="1">
        <f t="shared" si="87"/>
        <v>45726886.727805592</v>
      </c>
      <c r="P205" s="1">
        <f t="shared" si="88"/>
        <v>12590706.00632244</v>
      </c>
      <c r="Q205">
        <f t="shared" si="76"/>
        <v>3610579.054030559</v>
      </c>
      <c r="R205">
        <f t="shared" si="77"/>
        <v>1133452.9820864068</v>
      </c>
    </row>
    <row r="206" spans="1:18">
      <c r="A206" s="1">
        <v>172</v>
      </c>
      <c r="B206" s="17">
        <f t="shared" si="78"/>
        <v>21.5</v>
      </c>
      <c r="C206" s="1">
        <f t="shared" si="72"/>
        <v>0</v>
      </c>
      <c r="D206" s="1">
        <f t="shared" si="73"/>
        <v>0</v>
      </c>
      <c r="E206" s="1">
        <f t="shared" si="79"/>
        <v>-7572.3389999999999</v>
      </c>
      <c r="F206" s="1">
        <f t="shared" si="80"/>
        <v>-2354.4</v>
      </c>
      <c r="G206" s="1">
        <f t="shared" si="81"/>
        <v>30054.283874999994</v>
      </c>
      <c r="H206" s="1">
        <f t="shared" si="82"/>
        <v>8240.4000000000015</v>
      </c>
      <c r="I206" s="1">
        <f t="shared" si="74"/>
        <v>0</v>
      </c>
      <c r="J206" s="1">
        <f t="shared" si="75"/>
        <v>0</v>
      </c>
      <c r="K206" s="1">
        <f t="shared" si="83"/>
        <v>44337194.3361433</v>
      </c>
      <c r="L206" s="1">
        <f t="shared" si="84"/>
        <v>12156543.730242362</v>
      </c>
      <c r="M206" s="1">
        <f t="shared" si="85"/>
        <v>-3645468.1536354059</v>
      </c>
      <c r="N206" s="1">
        <f t="shared" si="86"/>
        <v>-1133452.9820864068</v>
      </c>
      <c r="O206" s="1">
        <f t="shared" si="87"/>
        <v>44337194.3361433</v>
      </c>
      <c r="P206" s="1">
        <f t="shared" si="88"/>
        <v>12156543.730242362</v>
      </c>
      <c r="Q206">
        <f t="shared" si="76"/>
        <v>3645468.1536354059</v>
      </c>
      <c r="R206">
        <f t="shared" si="77"/>
        <v>1133452.9820864068</v>
      </c>
    </row>
    <row r="207" spans="1:18">
      <c r="A207" s="1">
        <v>173</v>
      </c>
      <c r="B207" s="17">
        <f t="shared" si="78"/>
        <v>21.625</v>
      </c>
      <c r="C207" s="1">
        <f t="shared" si="72"/>
        <v>0</v>
      </c>
      <c r="D207" s="1">
        <f t="shared" si="73"/>
        <v>0</v>
      </c>
      <c r="E207" s="1">
        <f t="shared" si="79"/>
        <v>-7644.8103750000009</v>
      </c>
      <c r="F207" s="1">
        <f t="shared" si="80"/>
        <v>-2354.4</v>
      </c>
      <c r="G207" s="1">
        <f t="shared" si="81"/>
        <v>29103.212039062491</v>
      </c>
      <c r="H207" s="1">
        <f t="shared" si="82"/>
        <v>7946.0999999999985</v>
      </c>
      <c r="I207" s="1">
        <f t="shared" si="74"/>
        <v>0</v>
      </c>
      <c r="J207" s="1">
        <f t="shared" si="75"/>
        <v>0</v>
      </c>
      <c r="K207" s="1">
        <f t="shared" si="83"/>
        <v>42934137.88692043</v>
      </c>
      <c r="L207" s="1">
        <f t="shared" si="84"/>
        <v>11722381.454162274</v>
      </c>
      <c r="M207" s="1">
        <f t="shared" si="85"/>
        <v>-3680357.2532402533</v>
      </c>
      <c r="N207" s="1">
        <f t="shared" si="86"/>
        <v>-1133452.9820864068</v>
      </c>
      <c r="O207" s="1">
        <f t="shared" si="87"/>
        <v>42934137.88692043</v>
      </c>
      <c r="P207" s="1">
        <f t="shared" si="88"/>
        <v>11722381.454162274</v>
      </c>
      <c r="Q207">
        <f t="shared" si="76"/>
        <v>3680357.2532402533</v>
      </c>
      <c r="R207">
        <f t="shared" si="77"/>
        <v>1133452.9820864068</v>
      </c>
    </row>
    <row r="208" spans="1:18">
      <c r="A208" s="1">
        <v>174</v>
      </c>
      <c r="B208" s="17">
        <f t="shared" si="78"/>
        <v>21.75</v>
      </c>
      <c r="C208" s="1">
        <f t="shared" si="72"/>
        <v>0</v>
      </c>
      <c r="D208" s="1">
        <f t="shared" si="73"/>
        <v>0</v>
      </c>
      <c r="E208" s="1">
        <f t="shared" si="79"/>
        <v>-7717.2817499999983</v>
      </c>
      <c r="F208" s="1">
        <f t="shared" si="80"/>
        <v>-2354.4</v>
      </c>
      <c r="G208" s="1">
        <f t="shared" si="81"/>
        <v>28143.081281250023</v>
      </c>
      <c r="H208" s="1">
        <f t="shared" si="82"/>
        <v>7651.7999999999956</v>
      </c>
      <c r="I208" s="1">
        <f t="shared" si="74"/>
        <v>0</v>
      </c>
      <c r="J208" s="1">
        <f t="shared" si="75"/>
        <v>0</v>
      </c>
      <c r="K208" s="1">
        <f t="shared" si="83"/>
        <v>41517717.380137019</v>
      </c>
      <c r="L208" s="1">
        <f t="shared" si="84"/>
        <v>11288219.178082185</v>
      </c>
      <c r="M208" s="1">
        <f t="shared" si="85"/>
        <v>-3715246.3528450993</v>
      </c>
      <c r="N208" s="1">
        <f t="shared" si="86"/>
        <v>-1133452.9820864068</v>
      </c>
      <c r="O208" s="1">
        <f t="shared" si="87"/>
        <v>41517717.380137019</v>
      </c>
      <c r="P208" s="1">
        <f t="shared" si="88"/>
        <v>11288219.178082185</v>
      </c>
      <c r="Q208">
        <f t="shared" si="76"/>
        <v>3715246.3528450993</v>
      </c>
      <c r="R208">
        <f t="shared" si="77"/>
        <v>1133452.9820864068</v>
      </c>
    </row>
    <row r="209" spans="1:18">
      <c r="A209" s="1">
        <v>175</v>
      </c>
      <c r="B209" s="17">
        <f t="shared" si="78"/>
        <v>21.875</v>
      </c>
      <c r="C209" s="1">
        <f t="shared" si="72"/>
        <v>0</v>
      </c>
      <c r="D209" s="1">
        <f t="shared" si="73"/>
        <v>0</v>
      </c>
      <c r="E209" s="1">
        <f t="shared" si="79"/>
        <v>-7789.7531249999993</v>
      </c>
      <c r="F209" s="1">
        <f t="shared" si="80"/>
        <v>-2354.4</v>
      </c>
      <c r="G209" s="1">
        <f t="shared" si="81"/>
        <v>27173.8916015625</v>
      </c>
      <c r="H209" s="1">
        <f t="shared" si="82"/>
        <v>7357.5</v>
      </c>
      <c r="I209" s="1">
        <f t="shared" si="74"/>
        <v>0</v>
      </c>
      <c r="J209" s="1">
        <f t="shared" si="75"/>
        <v>0</v>
      </c>
      <c r="K209" s="1">
        <f t="shared" si="83"/>
        <v>40087932.815792941</v>
      </c>
      <c r="L209" s="1">
        <f t="shared" si="84"/>
        <v>10854056.902002107</v>
      </c>
      <c r="M209" s="1">
        <f t="shared" si="85"/>
        <v>-3750135.4524499476</v>
      </c>
      <c r="N209" s="1">
        <f t="shared" si="86"/>
        <v>-1133452.9820864068</v>
      </c>
      <c r="O209" s="1">
        <f t="shared" si="87"/>
        <v>40087932.815792941</v>
      </c>
      <c r="P209" s="1">
        <f t="shared" si="88"/>
        <v>10854056.902002107</v>
      </c>
      <c r="Q209">
        <f t="shared" si="76"/>
        <v>3750135.4524499476</v>
      </c>
      <c r="R209">
        <f t="shared" si="77"/>
        <v>1133452.9820864068</v>
      </c>
    </row>
    <row r="210" spans="1:18">
      <c r="A210" s="1">
        <v>176</v>
      </c>
      <c r="B210" s="17">
        <f t="shared" si="78"/>
        <v>22</v>
      </c>
      <c r="C210" s="1">
        <f t="shared" si="72"/>
        <v>0</v>
      </c>
      <c r="D210" s="1">
        <f t="shared" si="73"/>
        <v>0</v>
      </c>
      <c r="E210" s="1">
        <f t="shared" si="79"/>
        <v>-7862.2245000000003</v>
      </c>
      <c r="F210" s="1">
        <f t="shared" si="80"/>
        <v>-2354.4</v>
      </c>
      <c r="G210" s="1">
        <f t="shared" si="81"/>
        <v>26195.643000000011</v>
      </c>
      <c r="H210" s="1">
        <f t="shared" si="82"/>
        <v>7063.1999999999971</v>
      </c>
      <c r="I210" s="1">
        <f t="shared" si="74"/>
        <v>0</v>
      </c>
      <c r="J210" s="1">
        <f t="shared" si="75"/>
        <v>0</v>
      </c>
      <c r="K210" s="1">
        <f t="shared" si="83"/>
        <v>38644784.193888322</v>
      </c>
      <c r="L210" s="1">
        <f t="shared" si="84"/>
        <v>10419894.625922021</v>
      </c>
      <c r="M210" s="1">
        <f t="shared" si="85"/>
        <v>-3785024.552054795</v>
      </c>
      <c r="N210" s="1">
        <f t="shared" si="86"/>
        <v>-1133452.9820864068</v>
      </c>
      <c r="O210" s="1">
        <f t="shared" si="87"/>
        <v>38644784.193888322</v>
      </c>
      <c r="P210" s="1">
        <f t="shared" si="88"/>
        <v>10419894.625922021</v>
      </c>
      <c r="Q210">
        <f t="shared" si="76"/>
        <v>3785024.552054795</v>
      </c>
      <c r="R210">
        <f t="shared" si="77"/>
        <v>1133452.9820864068</v>
      </c>
    </row>
    <row r="211" spans="1:18">
      <c r="A211" s="1">
        <v>177</v>
      </c>
      <c r="B211" s="17">
        <f t="shared" si="78"/>
        <v>22.125</v>
      </c>
      <c r="C211" s="1">
        <f t="shared" si="72"/>
        <v>0</v>
      </c>
      <c r="D211" s="1">
        <f t="shared" si="73"/>
        <v>0</v>
      </c>
      <c r="E211" s="1">
        <f t="shared" si="79"/>
        <v>-7934.6958750000013</v>
      </c>
      <c r="F211" s="1">
        <f t="shared" si="80"/>
        <v>-2354.4</v>
      </c>
      <c r="G211" s="1">
        <f t="shared" si="81"/>
        <v>25208.335476562497</v>
      </c>
      <c r="H211" s="1">
        <f t="shared" si="82"/>
        <v>6768.9000000000015</v>
      </c>
      <c r="I211" s="1">
        <f t="shared" si="74"/>
        <v>0</v>
      </c>
      <c r="J211" s="1">
        <f t="shared" si="75"/>
        <v>0</v>
      </c>
      <c r="K211" s="1">
        <f t="shared" si="83"/>
        <v>37188271.514423072</v>
      </c>
      <c r="L211" s="1">
        <f t="shared" si="84"/>
        <v>9985732.3498419411</v>
      </c>
      <c r="M211" s="1">
        <f t="shared" si="85"/>
        <v>-3819913.6516596423</v>
      </c>
      <c r="N211" s="1">
        <f t="shared" si="86"/>
        <v>-1133452.9820864068</v>
      </c>
      <c r="O211" s="1">
        <f t="shared" si="87"/>
        <v>37188271.514423072</v>
      </c>
      <c r="P211" s="1">
        <f t="shared" si="88"/>
        <v>9985732.3498419411</v>
      </c>
      <c r="Q211">
        <f t="shared" si="76"/>
        <v>3819913.6516596423</v>
      </c>
      <c r="R211">
        <f t="shared" si="77"/>
        <v>1133452.9820864068</v>
      </c>
    </row>
    <row r="212" spans="1:18">
      <c r="A212" s="1">
        <v>178</v>
      </c>
      <c r="B212" s="17">
        <f t="shared" si="78"/>
        <v>22.25</v>
      </c>
      <c r="C212" s="1">
        <f t="shared" si="72"/>
        <v>0</v>
      </c>
      <c r="D212" s="1">
        <f t="shared" si="73"/>
        <v>0</v>
      </c>
      <c r="E212" s="1">
        <f t="shared" si="79"/>
        <v>-8007.1672500000004</v>
      </c>
      <c r="F212" s="1">
        <f t="shared" si="80"/>
        <v>-2354.4</v>
      </c>
      <c r="G212" s="1">
        <f t="shared" si="81"/>
        <v>24211.969031249988</v>
      </c>
      <c r="H212" s="1">
        <f t="shared" si="82"/>
        <v>6474.5999999999985</v>
      </c>
      <c r="I212" s="1">
        <f t="shared" si="74"/>
        <v>0</v>
      </c>
      <c r="J212" s="1">
        <f t="shared" si="75"/>
        <v>0</v>
      </c>
      <c r="K212" s="1">
        <f t="shared" si="83"/>
        <v>35718394.777397245</v>
      </c>
      <c r="L212" s="1">
        <f t="shared" si="84"/>
        <v>9551570.0737618525</v>
      </c>
      <c r="M212" s="1">
        <f t="shared" si="85"/>
        <v>-3854802.7512644893</v>
      </c>
      <c r="N212" s="1">
        <f t="shared" si="86"/>
        <v>-1133452.9820864068</v>
      </c>
      <c r="O212" s="1">
        <f t="shared" si="87"/>
        <v>35718394.777397245</v>
      </c>
      <c r="P212" s="1">
        <f t="shared" si="88"/>
        <v>9551570.0737618525</v>
      </c>
      <c r="Q212">
        <f t="shared" si="76"/>
        <v>3854802.7512644893</v>
      </c>
      <c r="R212">
        <f t="shared" si="77"/>
        <v>1133452.9820864068</v>
      </c>
    </row>
    <row r="213" spans="1:18">
      <c r="A213" s="1">
        <v>179</v>
      </c>
      <c r="B213" s="17">
        <f t="shared" si="78"/>
        <v>22.375</v>
      </c>
      <c r="C213" s="1">
        <f t="shared" si="72"/>
        <v>0</v>
      </c>
      <c r="D213" s="1">
        <f t="shared" si="73"/>
        <v>0</v>
      </c>
      <c r="E213" s="1">
        <f t="shared" si="79"/>
        <v>-8079.6386249999996</v>
      </c>
      <c r="F213" s="1">
        <f t="shared" si="80"/>
        <v>-2354.4</v>
      </c>
      <c r="G213" s="1">
        <f t="shared" si="81"/>
        <v>23206.543664062483</v>
      </c>
      <c r="H213" s="1">
        <f t="shared" si="82"/>
        <v>6180.2999999999956</v>
      </c>
      <c r="I213" s="1">
        <f t="shared" si="74"/>
        <v>0</v>
      </c>
      <c r="J213" s="1">
        <f t="shared" si="75"/>
        <v>0</v>
      </c>
      <c r="K213" s="1">
        <f t="shared" si="83"/>
        <v>34235153.982810825</v>
      </c>
      <c r="L213" s="1">
        <f t="shared" si="84"/>
        <v>9117407.7976817638</v>
      </c>
      <c r="M213" s="1">
        <f t="shared" si="85"/>
        <v>-3889691.8508693357</v>
      </c>
      <c r="N213" s="1">
        <f t="shared" si="86"/>
        <v>-1133452.9820864068</v>
      </c>
      <c r="O213" s="1">
        <f t="shared" si="87"/>
        <v>34235153.982810825</v>
      </c>
      <c r="P213" s="1">
        <f t="shared" si="88"/>
        <v>9117407.7976817638</v>
      </c>
      <c r="Q213">
        <f t="shared" si="76"/>
        <v>3889691.8508693357</v>
      </c>
      <c r="R213">
        <f t="shared" si="77"/>
        <v>1133452.9820864068</v>
      </c>
    </row>
    <row r="214" spans="1:18">
      <c r="A214" s="1">
        <v>180</v>
      </c>
      <c r="B214" s="17">
        <f t="shared" si="78"/>
        <v>22.5</v>
      </c>
      <c r="C214" s="1">
        <f t="shared" si="72"/>
        <v>0</v>
      </c>
      <c r="D214" s="1">
        <f t="shared" si="73"/>
        <v>0</v>
      </c>
      <c r="E214" s="1">
        <f t="shared" si="79"/>
        <v>-8152.1099999999988</v>
      </c>
      <c r="F214" s="1">
        <f t="shared" si="80"/>
        <v>-2354.4</v>
      </c>
      <c r="G214" s="1">
        <f t="shared" si="81"/>
        <v>22192.059375000012</v>
      </c>
      <c r="H214" s="1">
        <f t="shared" si="82"/>
        <v>5886</v>
      </c>
      <c r="I214" s="1">
        <f t="shared" si="74"/>
        <v>0</v>
      </c>
      <c r="J214" s="1">
        <f t="shared" si="75"/>
        <v>0</v>
      </c>
      <c r="K214" s="1">
        <f t="shared" si="83"/>
        <v>32738549.130663875</v>
      </c>
      <c r="L214" s="1">
        <f t="shared" si="84"/>
        <v>8683245.5216016863</v>
      </c>
      <c r="M214" s="1">
        <f t="shared" si="85"/>
        <v>-3924580.9504741831</v>
      </c>
      <c r="N214" s="1">
        <f t="shared" si="86"/>
        <v>-1133452.9820864068</v>
      </c>
      <c r="O214" s="1">
        <f t="shared" si="87"/>
        <v>32738549.130663875</v>
      </c>
      <c r="P214" s="1">
        <f t="shared" si="88"/>
        <v>8683245.5216016863</v>
      </c>
      <c r="Q214">
        <f t="shared" si="76"/>
        <v>3924580.9504741831</v>
      </c>
      <c r="R214">
        <f t="shared" si="77"/>
        <v>1133452.9820864068</v>
      </c>
    </row>
    <row r="215" spans="1:18">
      <c r="A215" s="1">
        <v>181</v>
      </c>
      <c r="B215" s="17">
        <f t="shared" si="78"/>
        <v>22.625</v>
      </c>
      <c r="C215" s="1">
        <f t="shared" si="72"/>
        <v>0</v>
      </c>
      <c r="D215" s="1">
        <f t="shared" si="73"/>
        <v>0</v>
      </c>
      <c r="E215" s="1">
        <f t="shared" si="79"/>
        <v>-8224.5813749999998</v>
      </c>
      <c r="F215" s="1">
        <f t="shared" si="80"/>
        <v>-2354.4</v>
      </c>
      <c r="G215" s="1">
        <f t="shared" si="81"/>
        <v>21168.516164062516</v>
      </c>
      <c r="H215" s="1">
        <f t="shared" si="82"/>
        <v>5591.6999999999971</v>
      </c>
      <c r="I215" s="1">
        <f t="shared" si="74"/>
        <v>0</v>
      </c>
      <c r="J215" s="1">
        <f t="shared" si="75"/>
        <v>0</v>
      </c>
      <c r="K215" s="1">
        <f t="shared" si="83"/>
        <v>31228580.220956292</v>
      </c>
      <c r="L215" s="1">
        <f t="shared" si="84"/>
        <v>8249083.2455215966</v>
      </c>
      <c r="M215" s="1">
        <f t="shared" si="85"/>
        <v>-3959470.0500790305</v>
      </c>
      <c r="N215" s="1">
        <f t="shared" si="86"/>
        <v>-1133452.9820864068</v>
      </c>
      <c r="O215" s="1">
        <f t="shared" si="87"/>
        <v>31228580.220956292</v>
      </c>
      <c r="P215" s="1">
        <f t="shared" si="88"/>
        <v>8249083.2455215966</v>
      </c>
      <c r="Q215">
        <f t="shared" si="76"/>
        <v>3959470.0500790305</v>
      </c>
      <c r="R215">
        <f t="shared" si="77"/>
        <v>1133452.9820864068</v>
      </c>
    </row>
    <row r="216" spans="1:18">
      <c r="A216" s="1">
        <v>182</v>
      </c>
      <c r="B216" s="17">
        <f t="shared" si="78"/>
        <v>22.75</v>
      </c>
      <c r="C216" s="1">
        <f t="shared" si="72"/>
        <v>0</v>
      </c>
      <c r="D216" s="1">
        <f t="shared" si="73"/>
        <v>0</v>
      </c>
      <c r="E216" s="1">
        <f t="shared" si="79"/>
        <v>-8297.0527500000007</v>
      </c>
      <c r="F216" s="1">
        <f t="shared" si="80"/>
        <v>-2354.4</v>
      </c>
      <c r="G216" s="1">
        <f t="shared" si="81"/>
        <v>20135.914031249995</v>
      </c>
      <c r="H216" s="1">
        <f t="shared" si="82"/>
        <v>5297.4000000000015</v>
      </c>
      <c r="I216" s="1">
        <f t="shared" si="74"/>
        <v>0</v>
      </c>
      <c r="J216" s="1">
        <f t="shared" si="75"/>
        <v>0</v>
      </c>
      <c r="K216" s="1">
        <f t="shared" si="83"/>
        <v>29705247.25368809</v>
      </c>
      <c r="L216" s="1">
        <f t="shared" si="84"/>
        <v>7814920.9694415201</v>
      </c>
      <c r="M216" s="1">
        <f t="shared" si="85"/>
        <v>-3994359.1496838778</v>
      </c>
      <c r="N216" s="1">
        <f t="shared" si="86"/>
        <v>-1133452.9820864068</v>
      </c>
      <c r="O216" s="1">
        <f t="shared" si="87"/>
        <v>29705247.25368809</v>
      </c>
      <c r="P216" s="1">
        <f t="shared" si="88"/>
        <v>7814920.9694415201</v>
      </c>
      <c r="Q216">
        <f t="shared" si="76"/>
        <v>3994359.1496838778</v>
      </c>
      <c r="R216">
        <f t="shared" si="77"/>
        <v>1133452.9820864068</v>
      </c>
    </row>
    <row r="217" spans="1:18">
      <c r="A217" s="1">
        <v>183</v>
      </c>
      <c r="B217" s="17">
        <f t="shared" si="78"/>
        <v>22.875</v>
      </c>
      <c r="C217" s="1">
        <f t="shared" si="72"/>
        <v>0</v>
      </c>
      <c r="D217" s="1">
        <f t="shared" si="73"/>
        <v>0</v>
      </c>
      <c r="E217" s="1">
        <f t="shared" si="79"/>
        <v>-8369.5241250000017</v>
      </c>
      <c r="F217" s="1">
        <f t="shared" si="80"/>
        <v>-2354.4</v>
      </c>
      <c r="G217" s="1">
        <f t="shared" si="81"/>
        <v>19094.252976562508</v>
      </c>
      <c r="H217" s="1">
        <f t="shared" si="82"/>
        <v>5003.0999999999985</v>
      </c>
      <c r="I217" s="1">
        <f t="shared" si="74"/>
        <v>0</v>
      </c>
      <c r="J217" s="1">
        <f t="shared" si="75"/>
        <v>0</v>
      </c>
      <c r="K217" s="1">
        <f t="shared" si="83"/>
        <v>28168550.228859335</v>
      </c>
      <c r="L217" s="1">
        <f t="shared" si="84"/>
        <v>7380758.6933614314</v>
      </c>
      <c r="M217" s="1">
        <f t="shared" si="85"/>
        <v>-4029248.2492887257</v>
      </c>
      <c r="N217" s="1">
        <f t="shared" si="86"/>
        <v>-1133452.9820864068</v>
      </c>
      <c r="O217" s="1">
        <f t="shared" si="87"/>
        <v>28168550.228859335</v>
      </c>
      <c r="P217" s="1">
        <f t="shared" si="88"/>
        <v>7380758.6933614314</v>
      </c>
      <c r="Q217">
        <f t="shared" si="76"/>
        <v>4029248.2492887257</v>
      </c>
      <c r="R217">
        <f t="shared" si="77"/>
        <v>1133452.9820864068</v>
      </c>
    </row>
    <row r="218" spans="1:18">
      <c r="A218" s="1">
        <v>184</v>
      </c>
      <c r="B218" s="17">
        <f t="shared" si="78"/>
        <v>23</v>
      </c>
      <c r="C218" s="1">
        <f t="shared" si="72"/>
        <v>0</v>
      </c>
      <c r="D218" s="1">
        <f t="shared" si="73"/>
        <v>0</v>
      </c>
      <c r="E218" s="1">
        <f t="shared" si="79"/>
        <v>-8441.9954999999991</v>
      </c>
      <c r="F218" s="1">
        <f t="shared" si="80"/>
        <v>-2354.4</v>
      </c>
      <c r="G218" s="1">
        <f t="shared" si="81"/>
        <v>18043.532999999996</v>
      </c>
      <c r="H218" s="1">
        <f t="shared" si="82"/>
        <v>4708.7999999999956</v>
      </c>
      <c r="I218" s="1">
        <f t="shared" si="74"/>
        <v>0</v>
      </c>
      <c r="J218" s="1">
        <f t="shared" si="75"/>
        <v>0</v>
      </c>
      <c r="K218" s="1">
        <f t="shared" si="83"/>
        <v>26618489.146469962</v>
      </c>
      <c r="L218" s="1">
        <f t="shared" si="84"/>
        <v>6946596.4172813427</v>
      </c>
      <c r="M218" s="1">
        <f t="shared" si="85"/>
        <v>-4064137.3488935716</v>
      </c>
      <c r="N218" s="1">
        <f t="shared" si="86"/>
        <v>-1133452.9820864068</v>
      </c>
      <c r="O218" s="1">
        <f t="shared" si="87"/>
        <v>26618489.146469962</v>
      </c>
      <c r="P218" s="1">
        <f t="shared" si="88"/>
        <v>6946596.4172813427</v>
      </c>
      <c r="Q218">
        <f t="shared" si="76"/>
        <v>4064137.3488935716</v>
      </c>
      <c r="R218">
        <f t="shared" si="77"/>
        <v>1133452.9820864068</v>
      </c>
    </row>
    <row r="219" spans="1:18">
      <c r="A219" s="1">
        <v>185</v>
      </c>
      <c r="B219" s="17">
        <f t="shared" si="78"/>
        <v>23.125</v>
      </c>
      <c r="C219" s="1">
        <f t="shared" si="72"/>
        <v>0</v>
      </c>
      <c r="D219" s="1">
        <f t="shared" si="73"/>
        <v>0</v>
      </c>
      <c r="E219" s="1">
        <f t="shared" si="79"/>
        <v>-8514.4668750000001</v>
      </c>
      <c r="F219" s="1">
        <f t="shared" si="80"/>
        <v>-2354.4</v>
      </c>
      <c r="G219" s="1">
        <f t="shared" si="81"/>
        <v>16983.754101562517</v>
      </c>
      <c r="H219" s="1">
        <f t="shared" si="82"/>
        <v>4414.5</v>
      </c>
      <c r="I219" s="1">
        <f t="shared" si="74"/>
        <v>0</v>
      </c>
      <c r="J219" s="1">
        <f t="shared" si="75"/>
        <v>0</v>
      </c>
      <c r="K219" s="1">
        <f t="shared" si="83"/>
        <v>25055064.006520048</v>
      </c>
      <c r="L219" s="1">
        <f t="shared" si="84"/>
        <v>6512434.1412012642</v>
      </c>
      <c r="M219" s="1">
        <f t="shared" si="85"/>
        <v>-4099026.4484984195</v>
      </c>
      <c r="N219" s="1">
        <f t="shared" si="86"/>
        <v>-1133452.9820864068</v>
      </c>
      <c r="O219" s="1">
        <f t="shared" si="87"/>
        <v>25055064.006520048</v>
      </c>
      <c r="P219" s="1">
        <f t="shared" si="88"/>
        <v>6512434.1412012642</v>
      </c>
      <c r="Q219">
        <f t="shared" si="76"/>
        <v>4099026.4484984195</v>
      </c>
      <c r="R219">
        <f t="shared" si="77"/>
        <v>1133452.9820864068</v>
      </c>
    </row>
    <row r="220" spans="1:18">
      <c r="A220" s="1">
        <v>186</v>
      </c>
      <c r="B220" s="17">
        <f t="shared" si="78"/>
        <v>23.25</v>
      </c>
      <c r="C220" s="1">
        <f t="shared" si="72"/>
        <v>0</v>
      </c>
      <c r="D220" s="1">
        <f t="shared" si="73"/>
        <v>0</v>
      </c>
      <c r="E220" s="1">
        <f t="shared" si="79"/>
        <v>-8586.9382499999992</v>
      </c>
      <c r="F220" s="1">
        <f t="shared" si="80"/>
        <v>-2354.4</v>
      </c>
      <c r="G220" s="1">
        <f t="shared" si="81"/>
        <v>15914.916281250014</v>
      </c>
      <c r="H220" s="1">
        <f t="shared" si="82"/>
        <v>4120.1999999999971</v>
      </c>
      <c r="I220" s="1">
        <f t="shared" si="74"/>
        <v>0</v>
      </c>
      <c r="J220" s="1">
        <f t="shared" si="75"/>
        <v>0</v>
      </c>
      <c r="K220" s="1">
        <f t="shared" si="83"/>
        <v>23478274.809009504</v>
      </c>
      <c r="L220" s="1">
        <f t="shared" si="84"/>
        <v>6078271.8651211755</v>
      </c>
      <c r="M220" s="1">
        <f t="shared" si="85"/>
        <v>-4133915.5481032664</v>
      </c>
      <c r="N220" s="1">
        <f t="shared" si="86"/>
        <v>-1133452.9820864068</v>
      </c>
      <c r="O220" s="1">
        <f t="shared" si="87"/>
        <v>23478274.809009504</v>
      </c>
      <c r="P220" s="1">
        <f t="shared" si="88"/>
        <v>6078271.8651211755</v>
      </c>
      <c r="Q220">
        <f t="shared" si="76"/>
        <v>4133915.5481032664</v>
      </c>
      <c r="R220">
        <f t="shared" si="77"/>
        <v>1133452.9820864068</v>
      </c>
    </row>
    <row r="221" spans="1:18">
      <c r="A221" s="1">
        <v>187</v>
      </c>
      <c r="B221" s="17">
        <f t="shared" si="78"/>
        <v>23.375</v>
      </c>
      <c r="C221" s="1">
        <f t="shared" si="72"/>
        <v>0</v>
      </c>
      <c r="D221" s="1">
        <f t="shared" si="73"/>
        <v>0</v>
      </c>
      <c r="E221" s="1">
        <f t="shared" si="79"/>
        <v>-8659.4096250000002</v>
      </c>
      <c r="F221" s="1">
        <f t="shared" si="80"/>
        <v>-2354.4</v>
      </c>
      <c r="G221" s="1">
        <f t="shared" si="81"/>
        <v>14837.019539062487</v>
      </c>
      <c r="H221" s="1">
        <f t="shared" si="82"/>
        <v>3825.9000000000015</v>
      </c>
      <c r="I221" s="1">
        <f t="shared" si="74"/>
        <v>0</v>
      </c>
      <c r="J221" s="1">
        <f t="shared" si="75"/>
        <v>0</v>
      </c>
      <c r="K221" s="1">
        <f t="shared" si="83"/>
        <v>21888121.553938337</v>
      </c>
      <c r="L221" s="1">
        <f t="shared" si="84"/>
        <v>5644109.589041098</v>
      </c>
      <c r="M221" s="1">
        <f t="shared" si="85"/>
        <v>-4168804.6477081138</v>
      </c>
      <c r="N221" s="1">
        <f t="shared" si="86"/>
        <v>-1133452.9820864068</v>
      </c>
      <c r="O221" s="1">
        <f t="shared" si="87"/>
        <v>21888121.553938337</v>
      </c>
      <c r="P221" s="1">
        <f t="shared" si="88"/>
        <v>5644109.589041098</v>
      </c>
      <c r="Q221">
        <f t="shared" si="76"/>
        <v>4168804.6477081138</v>
      </c>
      <c r="R221">
        <f t="shared" si="77"/>
        <v>1133452.9820864068</v>
      </c>
    </row>
    <row r="222" spans="1:18">
      <c r="A222" s="1">
        <v>188</v>
      </c>
      <c r="B222" s="17">
        <f t="shared" si="78"/>
        <v>23.5</v>
      </c>
      <c r="C222" s="1">
        <f t="shared" si="72"/>
        <v>0</v>
      </c>
      <c r="D222" s="1">
        <f t="shared" si="73"/>
        <v>0</v>
      </c>
      <c r="E222" s="1">
        <f t="shared" si="79"/>
        <v>-8731.8810000000012</v>
      </c>
      <c r="F222" s="1">
        <f t="shared" si="80"/>
        <v>-2354.4</v>
      </c>
      <c r="G222" s="1">
        <f t="shared" si="81"/>
        <v>13750.063874999993</v>
      </c>
      <c r="H222" s="1">
        <f t="shared" si="82"/>
        <v>3531.5999999999985</v>
      </c>
      <c r="I222" s="1">
        <f t="shared" si="74"/>
        <v>0</v>
      </c>
      <c r="J222" s="1">
        <f t="shared" si="75"/>
        <v>0</v>
      </c>
      <c r="K222" s="1">
        <f t="shared" si="83"/>
        <v>20284604.241306625</v>
      </c>
      <c r="L222" s="1">
        <f t="shared" si="84"/>
        <v>5209947.3129610103</v>
      </c>
      <c r="M222" s="1">
        <f t="shared" si="85"/>
        <v>-4203693.7473129611</v>
      </c>
      <c r="N222" s="1">
        <f t="shared" si="86"/>
        <v>-1133452.9820864068</v>
      </c>
      <c r="O222" s="1">
        <f t="shared" si="87"/>
        <v>20284604.241306625</v>
      </c>
      <c r="P222" s="1">
        <f t="shared" si="88"/>
        <v>5209947.3129610103</v>
      </c>
      <c r="Q222">
        <f t="shared" si="76"/>
        <v>4203693.7473129611</v>
      </c>
      <c r="R222">
        <f t="shared" si="77"/>
        <v>1133452.9820864068</v>
      </c>
    </row>
    <row r="223" spans="1:18">
      <c r="A223" s="1">
        <v>189</v>
      </c>
      <c r="B223" s="17">
        <f t="shared" si="78"/>
        <v>23.625</v>
      </c>
      <c r="C223" s="1">
        <f t="shared" si="72"/>
        <v>0</v>
      </c>
      <c r="D223" s="1">
        <f t="shared" si="73"/>
        <v>0</v>
      </c>
      <c r="E223" s="1">
        <f t="shared" si="79"/>
        <v>-8804.3523749999986</v>
      </c>
      <c r="F223" s="1">
        <f t="shared" si="80"/>
        <v>-2354.4</v>
      </c>
      <c r="G223" s="1">
        <f t="shared" si="81"/>
        <v>12654.049289062503</v>
      </c>
      <c r="H223" s="1">
        <f t="shared" si="82"/>
        <v>3237.2999999999956</v>
      </c>
      <c r="I223" s="1">
        <f t="shared" si="74"/>
        <v>0</v>
      </c>
      <c r="J223" s="1">
        <f t="shared" si="75"/>
        <v>0</v>
      </c>
      <c r="K223" s="1">
        <f t="shared" si="83"/>
        <v>18667722.871114336</v>
      </c>
      <c r="L223" s="1">
        <f t="shared" si="84"/>
        <v>4775785.0368809216</v>
      </c>
      <c r="M223" s="1">
        <f t="shared" si="85"/>
        <v>-4238582.8469178081</v>
      </c>
      <c r="N223" s="1">
        <f t="shared" si="86"/>
        <v>-1133452.9820864068</v>
      </c>
      <c r="O223" s="1">
        <f t="shared" si="87"/>
        <v>18667722.871114336</v>
      </c>
      <c r="P223" s="1">
        <f t="shared" si="88"/>
        <v>4775785.0368809216</v>
      </c>
      <c r="Q223">
        <f t="shared" si="76"/>
        <v>4238582.8469178081</v>
      </c>
      <c r="R223">
        <f t="shared" si="77"/>
        <v>1133452.9820864068</v>
      </c>
    </row>
    <row r="224" spans="1:18">
      <c r="A224" s="1">
        <v>190</v>
      </c>
      <c r="B224" s="17">
        <f t="shared" si="78"/>
        <v>23.75</v>
      </c>
      <c r="C224" s="1">
        <f t="shared" si="72"/>
        <v>0</v>
      </c>
      <c r="D224" s="1">
        <f t="shared" si="73"/>
        <v>0</v>
      </c>
      <c r="E224" s="1">
        <f t="shared" si="79"/>
        <v>-8876.8237499999996</v>
      </c>
      <c r="F224" s="1">
        <f t="shared" si="80"/>
        <v>-2354.4</v>
      </c>
      <c r="G224" s="1">
        <f t="shared" si="81"/>
        <v>11548.975781249988</v>
      </c>
      <c r="H224" s="1">
        <f t="shared" si="82"/>
        <v>2943</v>
      </c>
      <c r="I224" s="1">
        <f t="shared" si="74"/>
        <v>0</v>
      </c>
      <c r="J224" s="1">
        <f t="shared" si="75"/>
        <v>0</v>
      </c>
      <c r="K224" s="1">
        <f t="shared" si="83"/>
        <v>17037477.443361413</v>
      </c>
      <c r="L224" s="1">
        <f t="shared" si="84"/>
        <v>4341622.7608008431</v>
      </c>
      <c r="M224" s="1">
        <f t="shared" si="85"/>
        <v>-4273471.946522655</v>
      </c>
      <c r="N224" s="1">
        <f t="shared" si="86"/>
        <v>-1133452.9820864068</v>
      </c>
      <c r="O224" s="1">
        <f t="shared" si="87"/>
        <v>17037477.443361413</v>
      </c>
      <c r="P224" s="1">
        <f t="shared" si="88"/>
        <v>4341622.7608008431</v>
      </c>
      <c r="Q224">
        <f t="shared" si="76"/>
        <v>4273471.946522655</v>
      </c>
      <c r="R224">
        <f t="shared" si="77"/>
        <v>1133452.9820864068</v>
      </c>
    </row>
    <row r="225" spans="1:18">
      <c r="A225" s="1">
        <v>191</v>
      </c>
      <c r="B225" s="17">
        <f t="shared" si="78"/>
        <v>23.875</v>
      </c>
      <c r="C225" s="1">
        <f t="shared" si="72"/>
        <v>0</v>
      </c>
      <c r="D225" s="1">
        <f t="shared" si="73"/>
        <v>0</v>
      </c>
      <c r="E225" s="1">
        <f t="shared" si="79"/>
        <v>-8949.2951250000006</v>
      </c>
      <c r="F225" s="1">
        <f t="shared" si="80"/>
        <v>-2354.4</v>
      </c>
      <c r="G225" s="1">
        <f t="shared" si="81"/>
        <v>10434.843351562507</v>
      </c>
      <c r="H225" s="1">
        <f t="shared" si="82"/>
        <v>2648.6999999999971</v>
      </c>
      <c r="I225" s="1">
        <f t="shared" si="74"/>
        <v>0</v>
      </c>
      <c r="J225" s="1">
        <f t="shared" si="75"/>
        <v>0</v>
      </c>
      <c r="K225" s="1">
        <f t="shared" si="83"/>
        <v>15393867.958047958</v>
      </c>
      <c r="L225" s="1">
        <f t="shared" si="84"/>
        <v>3907460.4847207549</v>
      </c>
      <c r="M225" s="1">
        <f t="shared" si="85"/>
        <v>-4308361.0461275028</v>
      </c>
      <c r="N225" s="1">
        <f t="shared" si="86"/>
        <v>-1133452.9820864068</v>
      </c>
      <c r="O225" s="1">
        <f t="shared" si="87"/>
        <v>15393867.958047958</v>
      </c>
      <c r="P225" s="1">
        <f t="shared" si="88"/>
        <v>3907460.4847207549</v>
      </c>
      <c r="Q225">
        <f t="shared" si="76"/>
        <v>4308361.0461275028</v>
      </c>
      <c r="R225">
        <f t="shared" si="77"/>
        <v>1133452.9820864068</v>
      </c>
    </row>
    <row r="226" spans="1:18">
      <c r="A226" s="1">
        <v>192</v>
      </c>
      <c r="B226" s="17">
        <f t="shared" si="78"/>
        <v>24</v>
      </c>
      <c r="C226" s="1">
        <f t="shared" ref="C226:C237" si="89">ax</f>
        <v>0</v>
      </c>
      <c r="D226" s="1">
        <f t="shared" ref="D226:D237" si="90">ax_0</f>
        <v>0</v>
      </c>
      <c r="E226" s="1">
        <f t="shared" si="79"/>
        <v>-9021.7664999999997</v>
      </c>
      <c r="F226" s="1">
        <f t="shared" si="80"/>
        <v>-2354.4</v>
      </c>
      <c r="G226" s="1">
        <f t="shared" si="81"/>
        <v>9311.6520000000019</v>
      </c>
      <c r="H226" s="1">
        <f t="shared" si="82"/>
        <v>2354.3999999999942</v>
      </c>
      <c r="I226" s="1">
        <f t="shared" ref="I226:I237" si="91">ax/cross_section_area</f>
        <v>0</v>
      </c>
      <c r="J226" s="1">
        <f t="shared" ref="J226:J237" si="92">ax_0/cross_section_area_0</f>
        <v>0</v>
      </c>
      <c r="K226" s="1">
        <f t="shared" si="83"/>
        <v>13736894.41517387</v>
      </c>
      <c r="L226" s="1">
        <f t="shared" si="84"/>
        <v>3473298.2086406657</v>
      </c>
      <c r="M226" s="1">
        <f t="shared" si="85"/>
        <v>-4343250.1457323497</v>
      </c>
      <c r="N226" s="1">
        <f t="shared" si="86"/>
        <v>-1133452.9820864068</v>
      </c>
      <c r="O226" s="1">
        <f t="shared" si="87"/>
        <v>13736894.41517387</v>
      </c>
      <c r="P226" s="1">
        <f t="shared" si="88"/>
        <v>3473298.2086406657</v>
      </c>
      <c r="Q226">
        <f t="shared" si="76"/>
        <v>4343250.1457323497</v>
      </c>
      <c r="R226">
        <f t="shared" si="77"/>
        <v>1133452.9820864068</v>
      </c>
    </row>
    <row r="227" spans="1:18">
      <c r="A227" s="1">
        <v>193</v>
      </c>
      <c r="B227" s="17">
        <f t="shared" si="78"/>
        <v>24.125</v>
      </c>
      <c r="C227" s="1">
        <f t="shared" si="89"/>
        <v>0</v>
      </c>
      <c r="D227" s="1">
        <f t="shared" si="90"/>
        <v>0</v>
      </c>
      <c r="E227" s="1">
        <f t="shared" si="79"/>
        <v>-9094.2378750000007</v>
      </c>
      <c r="F227" s="1">
        <f t="shared" si="80"/>
        <v>-2354.4</v>
      </c>
      <c r="G227" s="1">
        <f t="shared" si="81"/>
        <v>8179.4017265625007</v>
      </c>
      <c r="H227" s="1">
        <f t="shared" si="82"/>
        <v>2060.0999999999985</v>
      </c>
      <c r="I227" s="1">
        <f t="shared" si="91"/>
        <v>0</v>
      </c>
      <c r="J227" s="1">
        <f t="shared" si="92"/>
        <v>0</v>
      </c>
      <c r="K227" s="1">
        <f t="shared" si="83"/>
        <v>12066556.814739199</v>
      </c>
      <c r="L227" s="1">
        <f t="shared" si="84"/>
        <v>3039135.9325605878</v>
      </c>
      <c r="M227" s="1">
        <f t="shared" si="85"/>
        <v>-4378139.2453371976</v>
      </c>
      <c r="N227" s="1">
        <f t="shared" si="86"/>
        <v>-1133452.9820864068</v>
      </c>
      <c r="O227" s="1">
        <f t="shared" si="87"/>
        <v>12066556.814739199</v>
      </c>
      <c r="P227" s="1">
        <f t="shared" si="88"/>
        <v>3039135.9325605878</v>
      </c>
      <c r="Q227">
        <f t="shared" ref="Q227:Q234" si="93">(0)/2+SQRT( ((0)/2)^2 + (M227)^2 )</f>
        <v>4378139.2453371976</v>
      </c>
      <c r="R227">
        <f t="shared" ref="R227:R234" si="94">(0)/2+SQRT( ((0)/2)^2 + (N227)^2 )</f>
        <v>1133452.9820864068</v>
      </c>
    </row>
    <row r="228" spans="1:18">
      <c r="A228" s="1">
        <v>194</v>
      </c>
      <c r="B228" s="17">
        <f t="shared" si="78"/>
        <v>24.25</v>
      </c>
      <c r="C228" s="1">
        <f t="shared" si="89"/>
        <v>0</v>
      </c>
      <c r="D228" s="1">
        <f t="shared" si="90"/>
        <v>0</v>
      </c>
      <c r="E228" s="1">
        <f t="shared" si="79"/>
        <v>-9166.7092499999999</v>
      </c>
      <c r="F228" s="1">
        <f t="shared" si="80"/>
        <v>-2354.4</v>
      </c>
      <c r="G228" s="1">
        <f t="shared" si="81"/>
        <v>7038.092531250004</v>
      </c>
      <c r="H228" s="1">
        <f t="shared" si="82"/>
        <v>1765.7999999999956</v>
      </c>
      <c r="I228" s="1">
        <f t="shared" si="91"/>
        <v>0</v>
      </c>
      <c r="J228" s="1">
        <f t="shared" si="92"/>
        <v>0</v>
      </c>
      <c r="K228" s="1">
        <f t="shared" si="83"/>
        <v>10382855.156743947</v>
      </c>
      <c r="L228" s="1">
        <f t="shared" si="84"/>
        <v>2604973.6564804995</v>
      </c>
      <c r="M228" s="1">
        <f t="shared" si="85"/>
        <v>-4413028.3449420435</v>
      </c>
      <c r="N228" s="1">
        <f t="shared" si="86"/>
        <v>-1133452.9820864068</v>
      </c>
      <c r="O228" s="1">
        <f t="shared" si="87"/>
        <v>10382855.156743947</v>
      </c>
      <c r="P228" s="1">
        <f t="shared" si="88"/>
        <v>2604973.6564804995</v>
      </c>
      <c r="Q228">
        <f t="shared" si="93"/>
        <v>4413028.3449420435</v>
      </c>
      <c r="R228">
        <f t="shared" si="94"/>
        <v>1133452.9820864068</v>
      </c>
    </row>
    <row r="229" spans="1:18">
      <c r="A229" s="1">
        <v>195</v>
      </c>
      <c r="B229" s="17">
        <f t="shared" si="78"/>
        <v>24.375</v>
      </c>
      <c r="C229" s="1">
        <f t="shared" si="89"/>
        <v>0</v>
      </c>
      <c r="D229" s="1">
        <f t="shared" si="90"/>
        <v>0</v>
      </c>
      <c r="E229" s="1">
        <f t="shared" si="79"/>
        <v>-9239.1806249999991</v>
      </c>
      <c r="F229" s="1">
        <f t="shared" si="80"/>
        <v>-2354.4</v>
      </c>
      <c r="G229" s="1">
        <f t="shared" si="81"/>
        <v>5887.7244140625116</v>
      </c>
      <c r="H229" s="1">
        <f t="shared" si="82"/>
        <v>1471.5</v>
      </c>
      <c r="I229" s="1">
        <f t="shared" si="91"/>
        <v>0</v>
      </c>
      <c r="J229" s="1">
        <f t="shared" si="92"/>
        <v>0</v>
      </c>
      <c r="K229" s="1">
        <f t="shared" si="83"/>
        <v>8685789.44118811</v>
      </c>
      <c r="L229" s="1">
        <f t="shared" si="84"/>
        <v>2170811.3804004216</v>
      </c>
      <c r="M229" s="1">
        <f t="shared" si="85"/>
        <v>-4447917.4445468914</v>
      </c>
      <c r="N229" s="1">
        <f t="shared" si="86"/>
        <v>-1133452.9820864068</v>
      </c>
      <c r="O229" s="1">
        <f t="shared" si="87"/>
        <v>8685789.44118811</v>
      </c>
      <c r="P229" s="1">
        <f t="shared" si="88"/>
        <v>2170811.3804004216</v>
      </c>
      <c r="Q229">
        <f t="shared" si="93"/>
        <v>4447917.4445468914</v>
      </c>
      <c r="R229">
        <f t="shared" si="94"/>
        <v>1133452.9820864068</v>
      </c>
    </row>
    <row r="230" spans="1:18">
      <c r="A230" s="1">
        <v>196</v>
      </c>
      <c r="B230" s="17">
        <f t="shared" si="78"/>
        <v>24.5</v>
      </c>
      <c r="C230" s="1">
        <f t="shared" si="89"/>
        <v>0</v>
      </c>
      <c r="D230" s="1">
        <f t="shared" si="90"/>
        <v>0</v>
      </c>
      <c r="E230" s="1">
        <f t="shared" si="79"/>
        <v>-9311.652</v>
      </c>
      <c r="F230" s="1">
        <f t="shared" si="80"/>
        <v>-2354.4</v>
      </c>
      <c r="G230" s="1">
        <f t="shared" si="81"/>
        <v>4728.2973750000237</v>
      </c>
      <c r="H230" s="1">
        <f t="shared" si="82"/>
        <v>1177.1999999999971</v>
      </c>
      <c r="I230" s="1">
        <f t="shared" si="91"/>
        <v>0</v>
      </c>
      <c r="J230" s="1">
        <f t="shared" si="92"/>
        <v>0</v>
      </c>
      <c r="K230" s="1">
        <f t="shared" si="83"/>
        <v>6975359.66807169</v>
      </c>
      <c r="L230" s="1">
        <f t="shared" si="84"/>
        <v>1736649.1043203329</v>
      </c>
      <c r="M230" s="1">
        <f t="shared" si="85"/>
        <v>-4482806.5441517383</v>
      </c>
      <c r="N230" s="1">
        <f t="shared" si="86"/>
        <v>-1133452.9820864068</v>
      </c>
      <c r="O230" s="1">
        <f t="shared" si="87"/>
        <v>6975359.66807169</v>
      </c>
      <c r="P230" s="1">
        <f t="shared" si="88"/>
        <v>1736649.1043203329</v>
      </c>
      <c r="Q230">
        <f t="shared" si="93"/>
        <v>4482806.5441517383</v>
      </c>
      <c r="R230">
        <f t="shared" si="94"/>
        <v>1133452.9820864068</v>
      </c>
    </row>
    <row r="231" spans="1:18">
      <c r="A231" s="1">
        <v>197</v>
      </c>
      <c r="B231" s="17">
        <f t="shared" si="78"/>
        <v>24.625</v>
      </c>
      <c r="C231" s="1">
        <f t="shared" si="89"/>
        <v>0</v>
      </c>
      <c r="D231" s="1">
        <f t="shared" si="90"/>
        <v>0</v>
      </c>
      <c r="E231" s="1">
        <f t="shared" si="79"/>
        <v>-9384.123375000001</v>
      </c>
      <c r="F231" s="1">
        <f t="shared" si="80"/>
        <v>-2354.4</v>
      </c>
      <c r="G231" s="1">
        <f t="shared" si="81"/>
        <v>3559.8114140625112</v>
      </c>
      <c r="H231" s="1">
        <f t="shared" si="82"/>
        <v>882.89999999999418</v>
      </c>
      <c r="I231" s="1">
        <f t="shared" si="91"/>
        <v>0</v>
      </c>
      <c r="J231" s="1">
        <f t="shared" si="92"/>
        <v>0</v>
      </c>
      <c r="K231" s="1">
        <f t="shared" si="83"/>
        <v>5251565.8373946426</v>
      </c>
      <c r="L231" s="1">
        <f t="shared" si="84"/>
        <v>1302486.8282402444</v>
      </c>
      <c r="M231" s="1">
        <f t="shared" si="85"/>
        <v>-4517695.6437565871</v>
      </c>
      <c r="N231" s="1">
        <f t="shared" si="86"/>
        <v>-1133452.9820864068</v>
      </c>
      <c r="O231" s="1">
        <f t="shared" si="87"/>
        <v>5251565.8373946426</v>
      </c>
      <c r="P231" s="1">
        <f t="shared" si="88"/>
        <v>1302486.8282402444</v>
      </c>
      <c r="Q231">
        <f t="shared" si="93"/>
        <v>4517695.6437565871</v>
      </c>
      <c r="R231">
        <f t="shared" si="94"/>
        <v>1133452.9820864068</v>
      </c>
    </row>
    <row r="232" spans="1:18">
      <c r="A232" s="1">
        <v>198</v>
      </c>
      <c r="B232" s="17">
        <f t="shared" si="78"/>
        <v>24.75</v>
      </c>
      <c r="C232" s="1">
        <f t="shared" si="89"/>
        <v>0</v>
      </c>
      <c r="D232" s="1">
        <f t="shared" si="90"/>
        <v>0</v>
      </c>
      <c r="E232" s="1">
        <f t="shared" si="79"/>
        <v>-9456.5947500000002</v>
      </c>
      <c r="F232" s="1">
        <f t="shared" si="80"/>
        <v>-2354.4</v>
      </c>
      <c r="G232" s="1">
        <f t="shared" si="81"/>
        <v>2382.266531250003</v>
      </c>
      <c r="H232" s="1">
        <f t="shared" si="82"/>
        <v>588.59999999999854</v>
      </c>
      <c r="I232" s="1">
        <f t="shared" si="91"/>
        <v>0</v>
      </c>
      <c r="J232" s="1">
        <f t="shared" si="92"/>
        <v>0</v>
      </c>
      <c r="K232" s="1">
        <f t="shared" si="83"/>
        <v>3514407.9491570117</v>
      </c>
      <c r="L232" s="1">
        <f t="shared" si="84"/>
        <v>868324.55216016644</v>
      </c>
      <c r="M232" s="1">
        <f t="shared" si="85"/>
        <v>-4552584.743361433</v>
      </c>
      <c r="N232" s="1">
        <f t="shared" si="86"/>
        <v>-1133452.9820864068</v>
      </c>
      <c r="O232" s="1">
        <f t="shared" si="87"/>
        <v>3514407.9491570117</v>
      </c>
      <c r="P232" s="1">
        <f t="shared" si="88"/>
        <v>868324.55216016644</v>
      </c>
      <c r="Q232">
        <f t="shared" si="93"/>
        <v>4552584.743361433</v>
      </c>
      <c r="R232">
        <f t="shared" si="94"/>
        <v>1133452.9820864068</v>
      </c>
    </row>
    <row r="233" spans="1:18">
      <c r="A233" s="1">
        <v>199</v>
      </c>
      <c r="B233" s="17">
        <f t="shared" si="78"/>
        <v>24.875</v>
      </c>
      <c r="C233" s="1">
        <f t="shared" si="89"/>
        <v>0</v>
      </c>
      <c r="D233" s="1">
        <f t="shared" si="90"/>
        <v>0</v>
      </c>
      <c r="E233" s="1">
        <f t="shared" si="79"/>
        <v>-9529.0661249999994</v>
      </c>
      <c r="F233" s="1">
        <f t="shared" si="80"/>
        <v>-2354.4</v>
      </c>
      <c r="G233" s="1">
        <f t="shared" si="81"/>
        <v>1195.6627265624993</v>
      </c>
      <c r="H233" s="1">
        <f t="shared" si="82"/>
        <v>294.29999999999563</v>
      </c>
      <c r="I233" s="1">
        <f t="shared" si="91"/>
        <v>0</v>
      </c>
      <c r="J233" s="1">
        <f t="shared" si="92"/>
        <v>0</v>
      </c>
      <c r="K233" s="1">
        <f t="shared" si="83"/>
        <v>1763886.0033587979</v>
      </c>
      <c r="L233" s="1">
        <f t="shared" si="84"/>
        <v>434162.27608007786</v>
      </c>
      <c r="M233" s="1">
        <f t="shared" si="85"/>
        <v>-4587473.8429662799</v>
      </c>
      <c r="N233" s="1">
        <f t="shared" si="86"/>
        <v>-1133452.9820864068</v>
      </c>
      <c r="O233" s="1">
        <f t="shared" si="87"/>
        <v>1763886.0033587979</v>
      </c>
      <c r="P233" s="1">
        <f t="shared" si="88"/>
        <v>434162.27608007786</v>
      </c>
      <c r="Q233">
        <f t="shared" si="93"/>
        <v>4587473.8429662799</v>
      </c>
      <c r="R233">
        <f t="shared" si="94"/>
        <v>1133452.9820864068</v>
      </c>
    </row>
    <row r="234" spans="1:18">
      <c r="A234" s="1">
        <v>200</v>
      </c>
      <c r="B234" s="17">
        <f t="shared" si="78"/>
        <v>25</v>
      </c>
      <c r="C234" s="1">
        <f t="shared" si="89"/>
        <v>0</v>
      </c>
      <c r="D234" s="1">
        <f t="shared" si="90"/>
        <v>0</v>
      </c>
      <c r="E234" s="1">
        <f t="shared" si="79"/>
        <v>-9601.5375000000004</v>
      </c>
      <c r="F234" s="1">
        <f t="shared" si="80"/>
        <v>-2354.4</v>
      </c>
      <c r="G234" s="1">
        <f t="shared" si="81"/>
        <v>0</v>
      </c>
      <c r="H234" s="1">
        <f t="shared" si="82"/>
        <v>0</v>
      </c>
      <c r="I234" s="1">
        <f t="shared" si="91"/>
        <v>0</v>
      </c>
      <c r="J234" s="1">
        <f t="shared" si="92"/>
        <v>0</v>
      </c>
      <c r="K234" s="1">
        <f t="shared" si="83"/>
        <v>0</v>
      </c>
      <c r="L234" s="1">
        <f t="shared" si="84"/>
        <v>0</v>
      </c>
      <c r="M234" s="1">
        <f t="shared" si="85"/>
        <v>-4622362.9425711278</v>
      </c>
      <c r="N234" s="1">
        <f t="shared" si="86"/>
        <v>-1133452.9820864068</v>
      </c>
      <c r="O234" s="1">
        <f t="shared" si="87"/>
        <v>0</v>
      </c>
      <c r="P234" s="1">
        <f t="shared" si="88"/>
        <v>0</v>
      </c>
      <c r="Q234">
        <f t="shared" si="93"/>
        <v>4622362.9425711278</v>
      </c>
      <c r="R234">
        <f t="shared" si="94"/>
        <v>1133452.9820864068</v>
      </c>
    </row>
    <row r="235" spans="1:18">
      <c r="B235" s="17">
        <f>(B234*1000-1)/1000</f>
        <v>24.998999999999999</v>
      </c>
      <c r="C235" s="1">
        <f t="shared" si="89"/>
        <v>0</v>
      </c>
      <c r="D235" s="1">
        <f t="shared" si="90"/>
        <v>0</v>
      </c>
      <c r="E235" s="1">
        <f t="shared" ref="E235:E237" si="95">IF(B235&lt;force_position,ay-(mass_per_length*B235*gravity),ay-(mass_per_length*B235*gravity)-force)</f>
        <v>-9600.9577289999997</v>
      </c>
      <c r="F235" s="1">
        <f t="shared" ref="F235:F237" si="96">IF(B235&lt;force_position_0,ay_0-(mass_per_length_0*B235*gravity_0),ay_0-(mass_per_length_0*B235*gravity_0)-force_0)</f>
        <v>-2354.4</v>
      </c>
      <c r="G235" s="1">
        <f t="shared" ref="G235:G237" si="97">IF(B235&lt;force_position,(ay*B235)-(0.5*mass_per_length*gravity*B235*B235),(ay*B235)-(0.5*mass_per_length*gravity*B235*B235)-force*(B235-force_position))</f>
        <v>9.6012476145187975</v>
      </c>
      <c r="H235" s="1">
        <f t="shared" ref="H235:H237" si="98">IF(B235&lt;force_position_0,(ay_0*B235)-(0.5*mass_per_length_0*gravity_0*B235*B235),(ay_0*B235)-(0.5*mass_per_length_0*gravity_0*B235*B235)-force_0*(B235-force_position_0))</f>
        <v>2.3544000000038068</v>
      </c>
      <c r="I235" s="1">
        <f t="shared" si="91"/>
        <v>0</v>
      </c>
      <c r="J235" s="1">
        <f t="shared" si="92"/>
        <v>0</v>
      </c>
      <c r="K235" s="1">
        <f t="shared" ref="K235:K237" si="99">((G235*(0.5*h))/(ix))*(100000000/1000)</f>
        <v>14164.116607298542</v>
      </c>
      <c r="L235" s="1">
        <f t="shared" ref="L235:L237" si="100">(H235*(0.5*h_0/1000))/(ix_0/100000000)</f>
        <v>3473.2982086462903</v>
      </c>
      <c r="M235" s="1">
        <f t="shared" ref="M235:M237" si="101">((E235*q)/(ix*thickness_web))*((100000000*1000)/1000000000)</f>
        <v>-4622083.8297742894</v>
      </c>
      <c r="N235" s="1">
        <f t="shared" ref="N235:N237" si="102">((F235*q)/(ix*thickness_web))*((100000000*1000)/1000000000)</f>
        <v>-1133452.9820864068</v>
      </c>
      <c r="O235" s="1">
        <f t="shared" ref="O235:O237" si="103">(I235+K235)/2+SQRT( ((I235+K235)/2)^2 + 0 )</f>
        <v>14164.116607298542</v>
      </c>
      <c r="P235" s="1">
        <f t="shared" ref="P235:P237" si="104">(J235+L235)/2+SQRT( ((J235+L235)/2)^2 + 0 )</f>
        <v>3473.2982086462903</v>
      </c>
      <c r="Q235">
        <f t="shared" ref="Q235:Q237" si="105">(0)/2+SQRT( ((0)/2)^2 + (M235)^2 )</f>
        <v>4622083.8297742894</v>
      </c>
      <c r="R235">
        <f t="shared" ref="R235:R237" si="106">(0)/2+SQRT( ((0)/2)^2 + (N235)^2 )</f>
        <v>1133452.9820864068</v>
      </c>
    </row>
    <row r="236" spans="1:18">
      <c r="B236" s="17">
        <f>force_position</f>
        <v>15</v>
      </c>
      <c r="C236" s="1">
        <f t="shared" si="89"/>
        <v>0</v>
      </c>
      <c r="D236" s="1">
        <f t="shared" si="90"/>
        <v>0</v>
      </c>
      <c r="E236" s="1">
        <f t="shared" si="95"/>
        <v>-3803.8274999999994</v>
      </c>
      <c r="F236" s="1">
        <f t="shared" si="96"/>
        <v>-2354.4</v>
      </c>
      <c r="G236" s="1">
        <f t="shared" si="97"/>
        <v>67026.825000000026</v>
      </c>
      <c r="H236" s="1">
        <f t="shared" si="98"/>
        <v>23544</v>
      </c>
      <c r="I236" s="1">
        <f t="shared" si="91"/>
        <v>0</v>
      </c>
      <c r="J236" s="1">
        <f t="shared" si="92"/>
        <v>0</v>
      </c>
      <c r="K236" s="1">
        <f t="shared" si="99"/>
        <v>98880458.377239227</v>
      </c>
      <c r="L236" s="1">
        <f t="shared" si="100"/>
        <v>34732982.086406745</v>
      </c>
      <c r="M236" s="1">
        <f t="shared" si="101"/>
        <v>-1831234.9741833506</v>
      </c>
      <c r="N236" s="1">
        <f t="shared" si="102"/>
        <v>-1133452.9820864068</v>
      </c>
      <c r="O236" s="1">
        <f t="shared" si="103"/>
        <v>98880458.377239227</v>
      </c>
      <c r="P236" s="1">
        <f t="shared" si="104"/>
        <v>34732982.086406745</v>
      </c>
      <c r="Q236">
        <f t="shared" si="105"/>
        <v>1831234.9741833506</v>
      </c>
      <c r="R236">
        <f t="shared" si="106"/>
        <v>1133452.9820864068</v>
      </c>
    </row>
    <row r="237" spans="1:18">
      <c r="B237" s="17">
        <f>(B236*1000-1)/1000</f>
        <v>14.999000000000001</v>
      </c>
      <c r="C237" s="1">
        <f t="shared" si="89"/>
        <v>0</v>
      </c>
      <c r="D237" s="1">
        <f t="shared" si="90"/>
        <v>0</v>
      </c>
      <c r="E237" s="1">
        <f t="shared" si="95"/>
        <v>120.75227099999938</v>
      </c>
      <c r="F237" s="1">
        <f t="shared" si="96"/>
        <v>1569.6</v>
      </c>
      <c r="G237" s="1">
        <f t="shared" si="97"/>
        <v>67026.704537614496</v>
      </c>
      <c r="H237" s="1">
        <f t="shared" si="98"/>
        <v>23542.430400000001</v>
      </c>
      <c r="I237" s="1">
        <f t="shared" si="91"/>
        <v>0</v>
      </c>
      <c r="J237" s="1">
        <f t="shared" si="92"/>
        <v>0</v>
      </c>
      <c r="K237" s="1">
        <f t="shared" si="99"/>
        <v>98880280.666659966</v>
      </c>
      <c r="L237" s="1">
        <f t="shared" si="100"/>
        <v>34730666.554267652</v>
      </c>
      <c r="M237" s="1">
        <f t="shared" si="101"/>
        <v>58132.442090832148</v>
      </c>
      <c r="N237" s="1">
        <f t="shared" si="102"/>
        <v>755635.32139093778</v>
      </c>
      <c r="O237" s="1">
        <f t="shared" si="103"/>
        <v>98880280.666659966</v>
      </c>
      <c r="P237" s="1">
        <f t="shared" si="104"/>
        <v>34730666.554267652</v>
      </c>
      <c r="Q237">
        <f t="shared" si="105"/>
        <v>58132.442090832148</v>
      </c>
      <c r="R237">
        <f t="shared" si="106"/>
        <v>755635.32139093778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7"/>
  <sheetViews>
    <sheetView topLeftCell="H3" workbookViewId="0">
      <selection activeCell="J28" sqref="J28"/>
    </sheetView>
  </sheetViews>
  <sheetFormatPr baseColWidth="10" defaultColWidth="8.83203125" defaultRowHeight="14" x14ac:dyDescent="0"/>
  <cols>
    <col min="1" max="1" width="29.33203125" bestFit="1" customWidth="1"/>
    <col min="2" max="2" width="12.83203125" bestFit="1" customWidth="1"/>
    <col min="3" max="3" width="16.6640625" bestFit="1" customWidth="1"/>
    <col min="5" max="5" width="13.5" bestFit="1" customWidth="1"/>
    <col min="6" max="6" width="15" bestFit="1" customWidth="1"/>
    <col min="7" max="7" width="19.1640625" bestFit="1" customWidth="1"/>
    <col min="8" max="8" width="15.5" bestFit="1" customWidth="1"/>
    <col min="9" max="9" width="24.1640625" bestFit="1" customWidth="1"/>
    <col min="10" max="10" width="14.1640625" bestFit="1" customWidth="1"/>
    <col min="11" max="11" width="22.83203125" bestFit="1" customWidth="1"/>
    <col min="12" max="12" width="20" bestFit="1" customWidth="1"/>
    <col min="13" max="13" width="1.5" customWidth="1"/>
    <col min="16" max="16" width="15.5" bestFit="1" customWidth="1"/>
    <col min="17" max="17" width="17" bestFit="1" customWidth="1"/>
    <col min="18" max="18" width="21.1640625" bestFit="1" customWidth="1"/>
    <col min="19" max="19" width="17.6640625" bestFit="1" customWidth="1"/>
    <col min="20" max="20" width="26.33203125" bestFit="1" customWidth="1"/>
    <col min="21" max="21" width="16.1640625" bestFit="1" customWidth="1"/>
    <col min="22" max="22" width="24.83203125" bestFit="1" customWidth="1"/>
    <col min="23" max="23" width="22.1640625" bestFit="1" customWidth="1"/>
  </cols>
  <sheetData>
    <row r="2" spans="1:3">
      <c r="B2" s="16" t="s">
        <v>92</v>
      </c>
      <c r="C2" s="16" t="s">
        <v>93</v>
      </c>
    </row>
    <row r="3" spans="1:3">
      <c r="A3" s="20" t="s">
        <v>238</v>
      </c>
      <c r="B3" s="32">
        <v>25</v>
      </c>
      <c r="C3" s="11">
        <f>sim2_beam_length</f>
        <v>25</v>
      </c>
    </row>
    <row r="4" spans="1:3">
      <c r="A4" s="20" t="s">
        <v>239</v>
      </c>
      <c r="B4" s="32">
        <v>15</v>
      </c>
      <c r="C4" s="11">
        <f>sim2_force_position</f>
        <v>15</v>
      </c>
    </row>
    <row r="5" spans="1:3">
      <c r="A5" s="20" t="s">
        <v>240</v>
      </c>
      <c r="B5" s="32">
        <v>400</v>
      </c>
      <c r="C5" s="11">
        <f>sim2_mass</f>
        <v>400</v>
      </c>
    </row>
    <row r="6" spans="1:3">
      <c r="A6" s="20" t="s">
        <v>241</v>
      </c>
      <c r="B6" s="32">
        <v>25</v>
      </c>
      <c r="C6" s="11">
        <f>sim2_l_tx</f>
        <v>25</v>
      </c>
    </row>
    <row r="7" spans="1:3">
      <c r="A7" s="20" t="s">
        <v>242</v>
      </c>
      <c r="B7" s="32">
        <v>10</v>
      </c>
      <c r="C7" s="11">
        <f>sim2_l_ty</f>
        <v>10</v>
      </c>
    </row>
    <row r="8" spans="1:3">
      <c r="A8" s="20" t="s">
        <v>243</v>
      </c>
      <c r="B8" s="32">
        <v>9.81</v>
      </c>
      <c r="C8" s="11">
        <f>sim2_gravity</f>
        <v>9.81</v>
      </c>
    </row>
    <row r="9" spans="1:3">
      <c r="A9" s="20" t="s">
        <v>244</v>
      </c>
      <c r="B9" s="32">
        <v>200</v>
      </c>
      <c r="C9" s="11">
        <f>sim2_division</f>
        <v>200</v>
      </c>
    </row>
    <row r="10" spans="1:3">
      <c r="A10" s="20" t="s">
        <v>245</v>
      </c>
      <c r="B10" s="43">
        <v>8541</v>
      </c>
      <c r="C10" s="11">
        <f>sim2_second_moment_x</f>
        <v>8541</v>
      </c>
    </row>
    <row r="11" spans="1:3">
      <c r="A11" s="21" t="s">
        <v>246</v>
      </c>
      <c r="B11" s="33">
        <v>345</v>
      </c>
      <c r="C11" s="11">
        <f>sim2_yield_strength</f>
        <v>345</v>
      </c>
    </row>
    <row r="12" spans="1:3">
      <c r="A12" s="21" t="s">
        <v>247</v>
      </c>
      <c r="B12" s="33">
        <v>59.1</v>
      </c>
      <c r="C12" s="32">
        <v>0</v>
      </c>
    </row>
    <row r="13" spans="1:3">
      <c r="A13" s="21" t="s">
        <v>248</v>
      </c>
      <c r="B13" s="33">
        <v>252</v>
      </c>
      <c r="C13" s="11">
        <f>sim2_depth_of_section</f>
        <v>252</v>
      </c>
    </row>
    <row r="14" spans="1:3">
      <c r="A14" s="21" t="s">
        <v>249</v>
      </c>
      <c r="B14" s="33">
        <v>177</v>
      </c>
      <c r="C14" s="11">
        <f>sim2_width_of_section</f>
        <v>177</v>
      </c>
    </row>
    <row r="15" spans="1:3">
      <c r="A15" s="21" t="s">
        <v>250</v>
      </c>
      <c r="B15" s="33">
        <v>15</v>
      </c>
      <c r="C15" s="11">
        <f>sim2_thickness_flange</f>
        <v>15</v>
      </c>
    </row>
    <row r="16" spans="1:3">
      <c r="A16" s="21" t="s">
        <v>251</v>
      </c>
      <c r="B16" s="33">
        <v>9</v>
      </c>
      <c r="C16" s="11">
        <f>sim2_thickness_web</f>
        <v>9</v>
      </c>
    </row>
    <row r="17" spans="1:23">
      <c r="A17" s="21" t="s">
        <v>252</v>
      </c>
      <c r="B17" s="33">
        <v>75.3</v>
      </c>
      <c r="C17" s="11">
        <f>sim2_cross_section_area</f>
        <v>75.3</v>
      </c>
    </row>
    <row r="18" spans="1:23">
      <c r="A18" s="22" t="s">
        <v>253</v>
      </c>
      <c r="B18" s="11">
        <f>sim2_gravity*sim2_mass</f>
        <v>3924</v>
      </c>
      <c r="C18" s="11">
        <f>sim2_force</f>
        <v>3924</v>
      </c>
    </row>
    <row r="19" spans="1:23">
      <c r="A19" s="22" t="s">
        <v>254</v>
      </c>
      <c r="B19" s="11">
        <f>( ( (sim2_depth_of_section/2) - (sim2_thickness_flange/2) ) * ( sim2_width_of_section * sim2_thickness_flange ) )+( ( ((sim2_depth_of_section/2)-sim2_thickness_flange)/ 2 ) * (sim2_thickness_web* ((sim2_depth_of_section/2)-sim2_thickness_flange)) )</f>
        <v>370062</v>
      </c>
      <c r="C19" s="11">
        <f>sim2_q</f>
        <v>370062</v>
      </c>
    </row>
    <row r="20" spans="1:23">
      <c r="A20" s="22" t="s">
        <v>255</v>
      </c>
      <c r="B20" s="11">
        <v>0</v>
      </c>
      <c r="C20" s="11">
        <v>0</v>
      </c>
    </row>
    <row r="21" spans="1:23">
      <c r="A21" s="22" t="s">
        <v>256</v>
      </c>
      <c r="B21" s="11">
        <f>sim2_mass_per_length*sim2_beam_length*sim2_gravity</f>
        <v>14494.275000000001</v>
      </c>
      <c r="C21" s="11">
        <f>sim2_mass_per_length_0*sim2_beam_length_0*sim2_gravity_0</f>
        <v>0</v>
      </c>
    </row>
    <row r="22" spans="1:23">
      <c r="A22" s="22" t="s">
        <v>257</v>
      </c>
      <c r="B22" s="11">
        <f>sim2_force_resultant+sim2_force</f>
        <v>18418.275000000001</v>
      </c>
      <c r="C22" s="11">
        <f>sim2_force_resultant_0+sim2_force_0</f>
        <v>3924</v>
      </c>
    </row>
    <row r="23" spans="1:23">
      <c r="A23" s="22" t="s">
        <v>260</v>
      </c>
      <c r="B23" s="11">
        <f>-1*((0.5*sim2_force_resultant*sim2_beam_length)+(sim2_force*sim2_force_position))</f>
        <v>-240038.43750000003</v>
      </c>
      <c r="C23" s="11">
        <f>-1*((0.5*sim2_force_resultant_0*sim2_beam_length_0)+(sim2_force_0*sim2_force_position_0))</f>
        <v>-58860</v>
      </c>
    </row>
    <row r="24" spans="1:23">
      <c r="A24" s="22" t="s">
        <v>258</v>
      </c>
      <c r="B24" s="17">
        <f>MAX(K28:K237)</f>
        <v>354113606.42781878</v>
      </c>
      <c r="C24" s="17">
        <f>MAX(V28:V237)</f>
        <v>86832455.216016859</v>
      </c>
    </row>
    <row r="25" spans="1:23">
      <c r="A25" s="22" t="s">
        <v>259</v>
      </c>
      <c r="B25" s="11">
        <f>sim2_yield_strength*1000000/B24</f>
        <v>0.97426360845110183</v>
      </c>
      <c r="C25" s="11">
        <f>sim2_yield_strength_0*1000000/C24</f>
        <v>3.9731687782146499</v>
      </c>
    </row>
    <row r="27" spans="1:23">
      <c r="B27" s="28" t="s">
        <v>41</v>
      </c>
      <c r="C27" s="27" t="s">
        <v>116</v>
      </c>
      <c r="D27" s="27" t="s">
        <v>117</v>
      </c>
      <c r="E27" s="23" t="s">
        <v>125</v>
      </c>
      <c r="F27" s="24" t="s">
        <v>124</v>
      </c>
      <c r="G27" s="25" t="s">
        <v>118</v>
      </c>
      <c r="H27" s="26" t="s">
        <v>123</v>
      </c>
      <c r="I27" s="26" t="s">
        <v>122</v>
      </c>
      <c r="J27" s="26" t="s">
        <v>121</v>
      </c>
      <c r="K27" s="26" t="s">
        <v>120</v>
      </c>
      <c r="L27" s="26" t="s">
        <v>119</v>
      </c>
      <c r="M27" s="29"/>
      <c r="N27" s="27" t="s">
        <v>126</v>
      </c>
      <c r="O27" s="27" t="s">
        <v>129</v>
      </c>
      <c r="P27" s="23" t="s">
        <v>130</v>
      </c>
      <c r="Q27" s="24" t="s">
        <v>131</v>
      </c>
      <c r="R27" s="25" t="s">
        <v>132</v>
      </c>
      <c r="S27" s="26" t="s">
        <v>133</v>
      </c>
      <c r="T27" s="26" t="s">
        <v>134</v>
      </c>
      <c r="U27" s="26" t="s">
        <v>135</v>
      </c>
      <c r="V27" s="26" t="s">
        <v>136</v>
      </c>
      <c r="W27" s="26" t="s">
        <v>137</v>
      </c>
    </row>
    <row r="28" spans="1:23">
      <c r="B28" s="16">
        <v>0</v>
      </c>
      <c r="C28">
        <f t="shared" ref="C28:C91" si="0">sim2_mass_per_length*B28*sim2_gravity</f>
        <v>0</v>
      </c>
      <c r="D28">
        <f t="shared" ref="D28:D33" si="1">IF(B28&lt;sim2_force_position,0,sim2_force)</f>
        <v>0</v>
      </c>
      <c r="E28">
        <f t="shared" ref="E28:E33" si="2">sim2_ay-C28-D28</f>
        <v>18418.275000000001</v>
      </c>
      <c r="F28">
        <v>0</v>
      </c>
      <c r="G28" s="1">
        <f t="shared" ref="G28:G33" si="3">( sim2_ay * B28 ) - (C28 * 0.5 *B28 ) - (D28 * ( B28 - sim2_force_position )) + sim2_ma</f>
        <v>-240038.43750000003</v>
      </c>
      <c r="H28">
        <f t="shared" ref="H28:H33" si="4">F28/sim2_cross_section_area*10000</f>
        <v>0</v>
      </c>
      <c r="I28" s="1">
        <f t="shared" ref="I28:I33" si="5">((G28*(0.5*sim2_depth_of_section))/(sim2_second_moment_x))*(100000000/1000)</f>
        <v>-354113606.42781878</v>
      </c>
      <c r="J28" s="1">
        <f t="shared" ref="J28:J33" si="6">((E28*sim2_q)/(sim2_second_moment_x*sim2_thickness_web))*((100000000*1000)/1000000000)</f>
        <v>8866908.2244467866</v>
      </c>
      <c r="K28" s="1">
        <f>(ABS(H28)+ABS(I28))/2+SQRT( ((ABS(H28)+ABS(I28))/2)^2 + 0 )</f>
        <v>354113606.42781878</v>
      </c>
      <c r="L28">
        <f>(H28)/2+SQRT( ((H28)/2)^2 + (J28)^2 )</f>
        <v>8866908.2244467866</v>
      </c>
      <c r="N28">
        <f t="shared" ref="N28:N33" si="7">sim2_mass_per_length_0*B28*sim2_gravity_0</f>
        <v>0</v>
      </c>
      <c r="O28">
        <f t="shared" ref="O28:O33" si="8">IF(B28&lt;sim2_force_position_0,0,sim2_force_0)</f>
        <v>0</v>
      </c>
      <c r="P28">
        <f t="shared" ref="P28:P33" si="9">sim2_ay_0-N28-O28</f>
        <v>3924</v>
      </c>
      <c r="Q28">
        <v>0</v>
      </c>
      <c r="R28">
        <f t="shared" ref="R28:R33" si="10">( sim2_ay_0 * B28 ) - (N28 * 0.5 *B28 ) - (O28 * ( B28 - sim2_force_position_0 )) + sim2_ma_0</f>
        <v>-58860</v>
      </c>
      <c r="S28">
        <f t="shared" ref="S28:S33" si="11">Q28/sim2_cross_section_area_0*10000</f>
        <v>0</v>
      </c>
      <c r="T28">
        <f t="shared" ref="T28:T33" si="12">((R28*(0.5*sim2_depth_of_section_0))/(sim2_second_moment_x_0))*(100000000/1000)</f>
        <v>-86832455.216016859</v>
      </c>
      <c r="U28">
        <f t="shared" ref="U28:U33" si="13">((P28*sim2_q_0)/(sim2_second_moment_x_0*sim2_thickness_web_0))*((100000000*1000)/1000000000)</f>
        <v>1889088.3034773448</v>
      </c>
      <c r="V28">
        <f>(ABS(S28)+ABS(T28))/2+SQRT( ((ABS(S28)+ABS(T28))/2)^2 + 0 )</f>
        <v>86832455.216016859</v>
      </c>
      <c r="W28">
        <f>(S28)/2+SQRT( ((S28)/2)^2 + (U28)^2 )</f>
        <v>1889088.3034773448</v>
      </c>
    </row>
    <row r="29" spans="1:23">
      <c r="B29" s="16">
        <v>5</v>
      </c>
      <c r="C29">
        <f t="shared" si="0"/>
        <v>2898.855</v>
      </c>
      <c r="D29">
        <f t="shared" si="1"/>
        <v>0</v>
      </c>
      <c r="E29">
        <f t="shared" si="2"/>
        <v>15519.420000000002</v>
      </c>
      <c r="F29">
        <v>0</v>
      </c>
      <c r="G29" s="1">
        <f t="shared" si="3"/>
        <v>-155194.20000000001</v>
      </c>
      <c r="H29">
        <f t="shared" si="4"/>
        <v>0</v>
      </c>
      <c r="I29" s="1">
        <f t="shared" si="5"/>
        <v>-228948240.2528978</v>
      </c>
      <c r="J29" s="1">
        <f t="shared" si="6"/>
        <v>7471344.240252899</v>
      </c>
      <c r="K29" s="1">
        <f t="shared" ref="K29:K33" si="14">(ABS(H29)+ABS(I29))/2+SQRT( ((ABS(H29)+ABS(I29))/2)^2 + 0 )</f>
        <v>228948240.2528978</v>
      </c>
      <c r="L29">
        <f t="shared" ref="L29:L33" si="15">(H29)/2+SQRT( ((H29)/2)^2 + (J29)^2 )</f>
        <v>7471344.240252899</v>
      </c>
      <c r="N29">
        <f t="shared" si="7"/>
        <v>0</v>
      </c>
      <c r="O29">
        <f t="shared" si="8"/>
        <v>0</v>
      </c>
      <c r="P29">
        <f t="shared" si="9"/>
        <v>3924</v>
      </c>
      <c r="Q29">
        <v>0</v>
      </c>
      <c r="R29">
        <f t="shared" si="10"/>
        <v>-39240</v>
      </c>
      <c r="S29">
        <f t="shared" si="11"/>
        <v>0</v>
      </c>
      <c r="T29">
        <f t="shared" si="12"/>
        <v>-57888303.477344573</v>
      </c>
      <c r="U29">
        <f t="shared" si="13"/>
        <v>1889088.3034773448</v>
      </c>
      <c r="V29">
        <f t="shared" ref="V29:V33" si="16">(ABS(S29)+ABS(T29))/2+SQRT( ((ABS(S29)+ABS(T29))/2)^2 + 0 )</f>
        <v>57888303.477344573</v>
      </c>
      <c r="W29">
        <f t="shared" ref="W29:W33" si="17">(S29)/2+SQRT( ((S29)/2)^2 + (U29)^2 )</f>
        <v>1889088.3034773448</v>
      </c>
    </row>
    <row r="30" spans="1:23">
      <c r="B30" s="16">
        <v>10</v>
      </c>
      <c r="C30">
        <f t="shared" si="0"/>
        <v>5797.71</v>
      </c>
      <c r="D30">
        <f t="shared" si="1"/>
        <v>0</v>
      </c>
      <c r="E30">
        <f t="shared" si="2"/>
        <v>12620.565000000002</v>
      </c>
      <c r="F30">
        <v>0</v>
      </c>
      <c r="G30" s="1">
        <f t="shared" si="3"/>
        <v>-84844.237500000017</v>
      </c>
      <c r="H30">
        <f t="shared" si="4"/>
        <v>0</v>
      </c>
      <c r="I30" s="1">
        <f t="shared" si="5"/>
        <v>-125165366.17492099</v>
      </c>
      <c r="J30" s="1">
        <f t="shared" si="6"/>
        <v>6075780.2560590105</v>
      </c>
      <c r="K30" s="1">
        <f t="shared" si="14"/>
        <v>125165366.17492099</v>
      </c>
      <c r="L30">
        <f t="shared" si="15"/>
        <v>6075780.2560590105</v>
      </c>
      <c r="N30">
        <f t="shared" si="7"/>
        <v>0</v>
      </c>
      <c r="O30">
        <f t="shared" si="8"/>
        <v>0</v>
      </c>
      <c r="P30">
        <f t="shared" si="9"/>
        <v>3924</v>
      </c>
      <c r="Q30">
        <v>0</v>
      </c>
      <c r="R30">
        <f t="shared" si="10"/>
        <v>-19620</v>
      </c>
      <c r="S30">
        <f t="shared" si="11"/>
        <v>0</v>
      </c>
      <c r="T30">
        <f t="shared" si="12"/>
        <v>-28944151.738672286</v>
      </c>
      <c r="U30">
        <f t="shared" si="13"/>
        <v>1889088.3034773448</v>
      </c>
      <c r="V30">
        <f t="shared" si="16"/>
        <v>28944151.738672286</v>
      </c>
      <c r="W30">
        <f t="shared" si="17"/>
        <v>1889088.3034773448</v>
      </c>
    </row>
    <row r="31" spans="1:23">
      <c r="B31" s="16">
        <v>15</v>
      </c>
      <c r="C31">
        <f t="shared" si="0"/>
        <v>8696.5650000000005</v>
      </c>
      <c r="D31">
        <f t="shared" si="1"/>
        <v>3924</v>
      </c>
      <c r="E31">
        <f t="shared" si="2"/>
        <v>5797.7100000000009</v>
      </c>
      <c r="F31">
        <v>0</v>
      </c>
      <c r="G31" s="1">
        <f t="shared" si="3"/>
        <v>-28988.550000000017</v>
      </c>
      <c r="H31">
        <f t="shared" si="4"/>
        <v>0</v>
      </c>
      <c r="I31" s="1">
        <f t="shared" si="5"/>
        <v>-42764984.193888329</v>
      </c>
      <c r="J31" s="1">
        <f t="shared" si="6"/>
        <v>2791127.968387777</v>
      </c>
      <c r="K31" s="1">
        <f t="shared" si="14"/>
        <v>42764984.193888329</v>
      </c>
      <c r="L31">
        <f t="shared" si="15"/>
        <v>2791127.968387777</v>
      </c>
      <c r="N31">
        <f t="shared" si="7"/>
        <v>0</v>
      </c>
      <c r="O31">
        <f t="shared" si="8"/>
        <v>3924</v>
      </c>
      <c r="P31">
        <f t="shared" si="9"/>
        <v>0</v>
      </c>
      <c r="Q31">
        <v>0</v>
      </c>
      <c r="R31">
        <f t="shared" si="10"/>
        <v>0</v>
      </c>
      <c r="S31">
        <f t="shared" si="11"/>
        <v>0</v>
      </c>
      <c r="T31">
        <f t="shared" si="12"/>
        <v>0</v>
      </c>
      <c r="U31">
        <f t="shared" si="13"/>
        <v>0</v>
      </c>
      <c r="V31">
        <f t="shared" si="16"/>
        <v>0</v>
      </c>
      <c r="W31">
        <f t="shared" si="17"/>
        <v>0</v>
      </c>
    </row>
    <row r="32" spans="1:23">
      <c r="B32" s="16">
        <v>20</v>
      </c>
      <c r="C32">
        <f t="shared" si="0"/>
        <v>11595.42</v>
      </c>
      <c r="D32">
        <f t="shared" si="1"/>
        <v>3924</v>
      </c>
      <c r="E32">
        <f t="shared" si="2"/>
        <v>2898.8550000000014</v>
      </c>
      <c r="F32">
        <v>0</v>
      </c>
      <c r="G32" s="1">
        <f t="shared" si="3"/>
        <v>-7247.1375000000407</v>
      </c>
      <c r="H32">
        <f t="shared" si="4"/>
        <v>0</v>
      </c>
      <c r="I32" s="1">
        <f t="shared" si="5"/>
        <v>-10691246.048472134</v>
      </c>
      <c r="J32" s="1">
        <f t="shared" si="6"/>
        <v>1395563.984193889</v>
      </c>
      <c r="K32" s="1">
        <f t="shared" si="14"/>
        <v>10691246.048472134</v>
      </c>
      <c r="L32">
        <f t="shared" si="15"/>
        <v>1395563.984193889</v>
      </c>
      <c r="N32">
        <f t="shared" si="7"/>
        <v>0</v>
      </c>
      <c r="O32">
        <f t="shared" si="8"/>
        <v>3924</v>
      </c>
      <c r="P32">
        <f t="shared" si="9"/>
        <v>0</v>
      </c>
      <c r="Q32">
        <v>0</v>
      </c>
      <c r="R32">
        <f t="shared" si="10"/>
        <v>0</v>
      </c>
      <c r="S32">
        <f t="shared" si="11"/>
        <v>0</v>
      </c>
      <c r="T32">
        <f t="shared" si="12"/>
        <v>0</v>
      </c>
      <c r="U32">
        <f t="shared" si="13"/>
        <v>0</v>
      </c>
      <c r="V32">
        <f t="shared" si="16"/>
        <v>0</v>
      </c>
      <c r="W32">
        <f t="shared" si="17"/>
        <v>0</v>
      </c>
    </row>
    <row r="33" spans="2:23">
      <c r="B33" s="16">
        <v>25</v>
      </c>
      <c r="C33">
        <f t="shared" si="0"/>
        <v>14494.275000000001</v>
      </c>
      <c r="D33">
        <f t="shared" si="1"/>
        <v>3924</v>
      </c>
      <c r="E33">
        <f t="shared" si="2"/>
        <v>0</v>
      </c>
      <c r="F33">
        <v>0</v>
      </c>
      <c r="G33" s="1">
        <f t="shared" si="3"/>
        <v>0</v>
      </c>
      <c r="H33">
        <f t="shared" si="4"/>
        <v>0</v>
      </c>
      <c r="I33" s="1">
        <f t="shared" si="5"/>
        <v>0</v>
      </c>
      <c r="J33" s="1">
        <f t="shared" si="6"/>
        <v>0</v>
      </c>
      <c r="K33" s="1">
        <f t="shared" si="14"/>
        <v>0</v>
      </c>
      <c r="L33">
        <f t="shared" si="15"/>
        <v>0</v>
      </c>
      <c r="N33">
        <f t="shared" si="7"/>
        <v>0</v>
      </c>
      <c r="O33">
        <f t="shared" si="8"/>
        <v>3924</v>
      </c>
      <c r="P33">
        <f t="shared" si="9"/>
        <v>0</v>
      </c>
      <c r="Q33">
        <v>0</v>
      </c>
      <c r="R33">
        <f t="shared" si="10"/>
        <v>0</v>
      </c>
      <c r="S33">
        <f t="shared" si="11"/>
        <v>0</v>
      </c>
      <c r="T33">
        <f t="shared" si="12"/>
        <v>0</v>
      </c>
      <c r="U33">
        <f t="shared" si="13"/>
        <v>0</v>
      </c>
      <c r="V33">
        <f t="shared" si="16"/>
        <v>0</v>
      </c>
      <c r="W33">
        <f t="shared" si="17"/>
        <v>0</v>
      </c>
    </row>
    <row r="34" spans="2:23">
      <c r="B34" s="1">
        <v>0</v>
      </c>
      <c r="C34">
        <f t="shared" si="0"/>
        <v>0</v>
      </c>
      <c r="D34">
        <f t="shared" ref="D34:D97" si="18">IF(B34&lt;sim2_force_position,0,sim2_force)</f>
        <v>0</v>
      </c>
      <c r="E34">
        <f t="shared" ref="E34:E97" si="19">sim2_ay-C34-D34</f>
        <v>18418.275000000001</v>
      </c>
      <c r="F34">
        <v>0</v>
      </c>
      <c r="G34" s="1">
        <f t="shared" ref="G34:G97" si="20">( sim2_ay * B34 ) - (C34 * 0.5 *B34 ) - (D34 * ( B34 - sim2_force_position )) + sim2_ma</f>
        <v>-240038.43750000003</v>
      </c>
      <c r="H34">
        <f t="shared" ref="H34:H97" si="21">F34/sim2_cross_section_area*10000</f>
        <v>0</v>
      </c>
      <c r="I34" s="1">
        <f t="shared" ref="I34:I97" si="22">((G34*(0.5*sim2_depth_of_section))/(sim2_second_moment_x))*(100000000/1000)</f>
        <v>-354113606.42781878</v>
      </c>
      <c r="J34" s="1">
        <f t="shared" ref="J34:J97" si="23">((E34*sim2_q)/(sim2_second_moment_x*sim2_thickness_web))*((100000000*1000)/1000000000)</f>
        <v>8866908.2244467866</v>
      </c>
      <c r="K34" s="1">
        <f t="shared" ref="K34:K97" si="24">(ABS(H34)+ABS(I34))/2+SQRT( ((ABS(H34)+ABS(I34))/2)^2 + 0 )</f>
        <v>354113606.42781878</v>
      </c>
      <c r="L34">
        <f t="shared" ref="L34:L97" si="25">(H34)/2+SQRT( ((H34)/2)^2 + (J34)^2 )</f>
        <v>8866908.2244467866</v>
      </c>
      <c r="N34">
        <f t="shared" ref="N34:N97" si="26">sim2_mass_per_length_0*B34*sim2_gravity_0</f>
        <v>0</v>
      </c>
      <c r="O34">
        <f t="shared" ref="O34:O97" si="27">IF(B34&lt;sim2_force_position_0,0,sim2_force_0)</f>
        <v>0</v>
      </c>
      <c r="P34">
        <f t="shared" ref="P34:P97" si="28">sim2_ay_0-N34-O34</f>
        <v>3924</v>
      </c>
      <c r="Q34">
        <v>0</v>
      </c>
      <c r="R34">
        <f t="shared" ref="R34:R97" si="29">( sim2_ay_0 * B34 ) - (N34 * 0.5 *B34 ) - (O34 * ( B34 - sim2_force_position_0 )) + sim2_ma_0</f>
        <v>-58860</v>
      </c>
      <c r="S34">
        <f t="shared" ref="S34:S97" si="30">Q34/sim2_cross_section_area_0*10000</f>
        <v>0</v>
      </c>
      <c r="T34">
        <f t="shared" ref="T34:T97" si="31">((R34*(0.5*sim2_depth_of_section_0))/(sim2_second_moment_x_0))*(100000000/1000)</f>
        <v>-86832455.216016859</v>
      </c>
      <c r="U34">
        <f t="shared" ref="U34:U97" si="32">((P34*sim2_q_0)/(sim2_second_moment_x_0*sim2_thickness_web_0))*((100000000*1000)/1000000000)</f>
        <v>1889088.3034773448</v>
      </c>
      <c r="V34">
        <f t="shared" ref="V34:V97" si="33">(ABS(S34)+ABS(T34))/2+SQRT( ((ABS(S34)+ABS(T34))/2)^2 + 0 )</f>
        <v>86832455.216016859</v>
      </c>
      <c r="W34">
        <f t="shared" ref="W34:W97" si="34">(S34)/2+SQRT( ((S34)/2)^2 + (U34)^2 )</f>
        <v>1889088.3034773448</v>
      </c>
    </row>
    <row r="35" spans="2:23">
      <c r="B35" s="1">
        <v>0.125</v>
      </c>
      <c r="C35">
        <f t="shared" si="0"/>
        <v>72.471375000000009</v>
      </c>
      <c r="D35">
        <f t="shared" si="18"/>
        <v>0</v>
      </c>
      <c r="E35">
        <f t="shared" si="19"/>
        <v>18345.803625</v>
      </c>
      <c r="F35">
        <v>0</v>
      </c>
      <c r="G35" s="1">
        <f t="shared" si="20"/>
        <v>-237740.68258593752</v>
      </c>
      <c r="H35">
        <f t="shared" si="21"/>
        <v>0</v>
      </c>
      <c r="I35" s="1">
        <f t="shared" si="22"/>
        <v>-350723873.15101421</v>
      </c>
      <c r="J35" s="1">
        <f t="shared" si="23"/>
        <v>8832019.1248419397</v>
      </c>
      <c r="K35" s="1">
        <f t="shared" si="24"/>
        <v>350723873.15101421</v>
      </c>
      <c r="L35">
        <f t="shared" si="25"/>
        <v>8832019.1248419397</v>
      </c>
      <c r="N35">
        <f t="shared" si="26"/>
        <v>0</v>
      </c>
      <c r="O35">
        <f t="shared" si="27"/>
        <v>0</v>
      </c>
      <c r="P35">
        <f t="shared" si="28"/>
        <v>3924</v>
      </c>
      <c r="Q35">
        <v>0</v>
      </c>
      <c r="R35">
        <f t="shared" si="29"/>
        <v>-58369.5</v>
      </c>
      <c r="S35">
        <f t="shared" si="30"/>
        <v>0</v>
      </c>
      <c r="T35">
        <f t="shared" si="31"/>
        <v>-86108851.422550052</v>
      </c>
      <c r="U35">
        <f t="shared" si="32"/>
        <v>1889088.3034773448</v>
      </c>
      <c r="V35">
        <f t="shared" si="33"/>
        <v>86108851.422550052</v>
      </c>
      <c r="W35">
        <f t="shared" si="34"/>
        <v>1889088.3034773448</v>
      </c>
    </row>
    <row r="36" spans="2:23">
      <c r="B36" s="1">
        <v>0.25</v>
      </c>
      <c r="C36">
        <f t="shared" si="0"/>
        <v>144.94275000000002</v>
      </c>
      <c r="D36">
        <f t="shared" si="18"/>
        <v>0</v>
      </c>
      <c r="E36">
        <f t="shared" si="19"/>
        <v>18273.332250000003</v>
      </c>
      <c r="F36">
        <v>0</v>
      </c>
      <c r="G36" s="1">
        <f t="shared" si="20"/>
        <v>-235451.98659375001</v>
      </c>
      <c r="H36">
        <f t="shared" si="21"/>
        <v>0</v>
      </c>
      <c r="I36" s="1">
        <f t="shared" si="22"/>
        <v>-347347503.93177032</v>
      </c>
      <c r="J36" s="1">
        <f t="shared" si="23"/>
        <v>8797130.0252370946</v>
      </c>
      <c r="K36" s="1">
        <f t="shared" si="24"/>
        <v>347347503.93177032</v>
      </c>
      <c r="L36">
        <f t="shared" si="25"/>
        <v>8797130.0252370946</v>
      </c>
      <c r="N36">
        <f t="shared" si="26"/>
        <v>0</v>
      </c>
      <c r="O36">
        <f t="shared" si="27"/>
        <v>0</v>
      </c>
      <c r="P36">
        <f t="shared" si="28"/>
        <v>3924</v>
      </c>
      <c r="Q36">
        <v>0</v>
      </c>
      <c r="R36">
        <f t="shared" si="29"/>
        <v>-57879</v>
      </c>
      <c r="S36">
        <f t="shared" si="30"/>
        <v>0</v>
      </c>
      <c r="T36">
        <f t="shared" si="31"/>
        <v>-85385247.629083246</v>
      </c>
      <c r="U36">
        <f t="shared" si="32"/>
        <v>1889088.3034773448</v>
      </c>
      <c r="V36">
        <f t="shared" si="33"/>
        <v>85385247.629083246</v>
      </c>
      <c r="W36">
        <f t="shared" si="34"/>
        <v>1889088.3034773448</v>
      </c>
    </row>
    <row r="37" spans="2:23">
      <c r="B37" s="1">
        <v>0.375</v>
      </c>
      <c r="C37">
        <f t="shared" si="0"/>
        <v>217.41412500000001</v>
      </c>
      <c r="D37">
        <f t="shared" si="18"/>
        <v>0</v>
      </c>
      <c r="E37">
        <f t="shared" si="19"/>
        <v>18200.860875000002</v>
      </c>
      <c r="F37">
        <v>0</v>
      </c>
      <c r="G37" s="1">
        <f t="shared" si="20"/>
        <v>-233172.34952343753</v>
      </c>
      <c r="H37">
        <f t="shared" si="21"/>
        <v>0</v>
      </c>
      <c r="I37" s="1">
        <f t="shared" si="22"/>
        <v>-343984498.770087</v>
      </c>
      <c r="J37" s="1">
        <f t="shared" si="23"/>
        <v>8762240.9256322458</v>
      </c>
      <c r="K37" s="1">
        <f t="shared" si="24"/>
        <v>343984498.770087</v>
      </c>
      <c r="L37">
        <f t="shared" si="25"/>
        <v>8762240.9256322458</v>
      </c>
      <c r="N37">
        <f t="shared" si="26"/>
        <v>0</v>
      </c>
      <c r="O37">
        <f t="shared" si="27"/>
        <v>0</v>
      </c>
      <c r="P37">
        <f t="shared" si="28"/>
        <v>3924</v>
      </c>
      <c r="Q37">
        <v>0</v>
      </c>
      <c r="R37">
        <f t="shared" si="29"/>
        <v>-57388.5</v>
      </c>
      <c r="S37">
        <f t="shared" si="30"/>
        <v>0</v>
      </c>
      <c r="T37">
        <f t="shared" si="31"/>
        <v>-84661643.83561644</v>
      </c>
      <c r="U37">
        <f t="shared" si="32"/>
        <v>1889088.3034773448</v>
      </c>
      <c r="V37">
        <f t="shared" si="33"/>
        <v>84661643.83561644</v>
      </c>
      <c r="W37">
        <f t="shared" si="34"/>
        <v>1889088.3034773448</v>
      </c>
    </row>
    <row r="38" spans="2:23">
      <c r="B38" s="1">
        <v>0.5</v>
      </c>
      <c r="C38">
        <f t="shared" si="0"/>
        <v>289.88550000000004</v>
      </c>
      <c r="D38">
        <f t="shared" si="18"/>
        <v>0</v>
      </c>
      <c r="E38">
        <f t="shared" si="19"/>
        <v>18128.389500000001</v>
      </c>
      <c r="F38">
        <v>0</v>
      </c>
      <c r="G38" s="1">
        <f t="shared" si="20"/>
        <v>-230901.77137500004</v>
      </c>
      <c r="H38">
        <f t="shared" si="21"/>
        <v>0</v>
      </c>
      <c r="I38" s="1">
        <f t="shared" si="22"/>
        <v>-340634857.66596425</v>
      </c>
      <c r="J38" s="1">
        <f t="shared" si="23"/>
        <v>8727351.8260273989</v>
      </c>
      <c r="K38" s="1">
        <f t="shared" si="24"/>
        <v>340634857.66596425</v>
      </c>
      <c r="L38">
        <f t="shared" si="25"/>
        <v>8727351.8260273989</v>
      </c>
      <c r="N38">
        <f t="shared" si="26"/>
        <v>0</v>
      </c>
      <c r="O38">
        <f t="shared" si="27"/>
        <v>0</v>
      </c>
      <c r="P38">
        <f t="shared" si="28"/>
        <v>3924</v>
      </c>
      <c r="Q38">
        <v>0</v>
      </c>
      <c r="R38">
        <f t="shared" si="29"/>
        <v>-56898</v>
      </c>
      <c r="S38">
        <f t="shared" si="30"/>
        <v>0</v>
      </c>
      <c r="T38">
        <f t="shared" si="31"/>
        <v>-83938040.042149633</v>
      </c>
      <c r="U38">
        <f t="shared" si="32"/>
        <v>1889088.3034773448</v>
      </c>
      <c r="V38">
        <f t="shared" si="33"/>
        <v>83938040.042149633</v>
      </c>
      <c r="W38">
        <f t="shared" si="34"/>
        <v>1889088.3034773448</v>
      </c>
    </row>
    <row r="39" spans="2:23">
      <c r="B39" s="1">
        <v>0.625</v>
      </c>
      <c r="C39">
        <f t="shared" si="0"/>
        <v>362.356875</v>
      </c>
      <c r="D39">
        <f t="shared" si="18"/>
        <v>0</v>
      </c>
      <c r="E39">
        <f t="shared" si="19"/>
        <v>18055.918125</v>
      </c>
      <c r="F39">
        <v>0</v>
      </c>
      <c r="G39" s="1">
        <f t="shared" si="20"/>
        <v>-228640.25214843752</v>
      </c>
      <c r="H39">
        <f t="shared" si="21"/>
        <v>0</v>
      </c>
      <c r="I39" s="1">
        <f t="shared" si="22"/>
        <v>-337298580.61940199</v>
      </c>
      <c r="J39" s="1">
        <f t="shared" si="23"/>
        <v>8692462.7264225502</v>
      </c>
      <c r="K39" s="1">
        <f t="shared" si="24"/>
        <v>337298580.61940199</v>
      </c>
      <c r="L39">
        <f t="shared" si="25"/>
        <v>8692462.7264225502</v>
      </c>
      <c r="N39">
        <f t="shared" si="26"/>
        <v>0</v>
      </c>
      <c r="O39">
        <f t="shared" si="27"/>
        <v>0</v>
      </c>
      <c r="P39">
        <f t="shared" si="28"/>
        <v>3924</v>
      </c>
      <c r="Q39">
        <v>0</v>
      </c>
      <c r="R39">
        <f t="shared" si="29"/>
        <v>-56407.5</v>
      </c>
      <c r="S39">
        <f t="shared" si="30"/>
        <v>0</v>
      </c>
      <c r="T39">
        <f t="shared" si="31"/>
        <v>-83214436.248682812</v>
      </c>
      <c r="U39">
        <f t="shared" si="32"/>
        <v>1889088.3034773448</v>
      </c>
      <c r="V39">
        <f t="shared" si="33"/>
        <v>83214436.248682812</v>
      </c>
      <c r="W39">
        <f t="shared" si="34"/>
        <v>1889088.3034773448</v>
      </c>
    </row>
    <row r="40" spans="2:23">
      <c r="B40" s="1">
        <v>0.75</v>
      </c>
      <c r="C40">
        <f t="shared" si="0"/>
        <v>434.82825000000003</v>
      </c>
      <c r="D40">
        <f t="shared" si="18"/>
        <v>0</v>
      </c>
      <c r="E40">
        <f t="shared" si="19"/>
        <v>17983.446750000003</v>
      </c>
      <c r="F40">
        <v>0</v>
      </c>
      <c r="G40" s="1">
        <f t="shared" si="20"/>
        <v>-226387.79184375002</v>
      </c>
      <c r="H40">
        <f t="shared" si="21"/>
        <v>0</v>
      </c>
      <c r="I40" s="1">
        <f t="shared" si="22"/>
        <v>-333975667.63040042</v>
      </c>
      <c r="J40" s="1">
        <f t="shared" si="23"/>
        <v>8657573.6268177032</v>
      </c>
      <c r="K40" s="1">
        <f t="shared" si="24"/>
        <v>333975667.63040042</v>
      </c>
      <c r="L40">
        <f t="shared" si="25"/>
        <v>8657573.6268177032</v>
      </c>
      <c r="N40">
        <f t="shared" si="26"/>
        <v>0</v>
      </c>
      <c r="O40">
        <f t="shared" si="27"/>
        <v>0</v>
      </c>
      <c r="P40">
        <f t="shared" si="28"/>
        <v>3924</v>
      </c>
      <c r="Q40">
        <v>0</v>
      </c>
      <c r="R40">
        <f t="shared" si="29"/>
        <v>-55917</v>
      </c>
      <c r="S40">
        <f t="shared" si="30"/>
        <v>0</v>
      </c>
      <c r="T40">
        <f t="shared" si="31"/>
        <v>-82490832.45521602</v>
      </c>
      <c r="U40">
        <f t="shared" si="32"/>
        <v>1889088.3034773448</v>
      </c>
      <c r="V40">
        <f t="shared" si="33"/>
        <v>82490832.45521602</v>
      </c>
      <c r="W40">
        <f t="shared" si="34"/>
        <v>1889088.3034773448</v>
      </c>
    </row>
    <row r="41" spans="2:23">
      <c r="B41" s="1">
        <v>0.875</v>
      </c>
      <c r="C41">
        <f t="shared" si="0"/>
        <v>507.29962499999999</v>
      </c>
      <c r="D41">
        <f t="shared" si="18"/>
        <v>0</v>
      </c>
      <c r="E41">
        <f t="shared" si="19"/>
        <v>17910.975375000002</v>
      </c>
      <c r="F41">
        <v>0</v>
      </c>
      <c r="G41" s="1">
        <f t="shared" si="20"/>
        <v>-224144.39046093752</v>
      </c>
      <c r="H41">
        <f t="shared" si="21"/>
        <v>0</v>
      </c>
      <c r="I41" s="1">
        <f t="shared" si="22"/>
        <v>-330666118.69895941</v>
      </c>
      <c r="J41" s="1">
        <f t="shared" si="23"/>
        <v>8622684.5272128563</v>
      </c>
      <c r="K41" s="1">
        <f t="shared" si="24"/>
        <v>330666118.69895941</v>
      </c>
      <c r="L41">
        <f t="shared" si="25"/>
        <v>8622684.5272128563</v>
      </c>
      <c r="N41">
        <f t="shared" si="26"/>
        <v>0</v>
      </c>
      <c r="O41">
        <f t="shared" si="27"/>
        <v>0</v>
      </c>
      <c r="P41">
        <f t="shared" si="28"/>
        <v>3924</v>
      </c>
      <c r="Q41">
        <v>0</v>
      </c>
      <c r="R41">
        <f t="shared" si="29"/>
        <v>-55426.5</v>
      </c>
      <c r="S41">
        <f t="shared" si="30"/>
        <v>0</v>
      </c>
      <c r="T41">
        <f t="shared" si="31"/>
        <v>-81767228.661749214</v>
      </c>
      <c r="U41">
        <f t="shared" si="32"/>
        <v>1889088.3034773448</v>
      </c>
      <c r="V41">
        <f t="shared" si="33"/>
        <v>81767228.661749214</v>
      </c>
      <c r="W41">
        <f t="shared" si="34"/>
        <v>1889088.3034773448</v>
      </c>
    </row>
    <row r="42" spans="2:23">
      <c r="B42" s="1">
        <v>1</v>
      </c>
      <c r="C42">
        <f t="shared" si="0"/>
        <v>579.77100000000007</v>
      </c>
      <c r="D42">
        <f t="shared" si="18"/>
        <v>0</v>
      </c>
      <c r="E42">
        <f t="shared" si="19"/>
        <v>17838.504000000001</v>
      </c>
      <c r="F42">
        <v>0</v>
      </c>
      <c r="G42" s="1">
        <f t="shared" si="20"/>
        <v>-221910.04800000004</v>
      </c>
      <c r="H42">
        <f t="shared" si="21"/>
        <v>0</v>
      </c>
      <c r="I42" s="1">
        <f t="shared" si="22"/>
        <v>-327369933.82507908</v>
      </c>
      <c r="J42" s="1">
        <f t="shared" si="23"/>
        <v>8587795.4276080076</v>
      </c>
      <c r="K42" s="1">
        <f t="shared" si="24"/>
        <v>327369933.82507908</v>
      </c>
      <c r="L42">
        <f t="shared" si="25"/>
        <v>8587795.4276080076</v>
      </c>
      <c r="N42">
        <f t="shared" si="26"/>
        <v>0</v>
      </c>
      <c r="O42">
        <f t="shared" si="27"/>
        <v>0</v>
      </c>
      <c r="P42">
        <f t="shared" si="28"/>
        <v>3924</v>
      </c>
      <c r="Q42">
        <v>0</v>
      </c>
      <c r="R42">
        <f t="shared" si="29"/>
        <v>-54936</v>
      </c>
      <c r="S42">
        <f t="shared" si="30"/>
        <v>0</v>
      </c>
      <c r="T42">
        <f t="shared" si="31"/>
        <v>-81043624.868282408</v>
      </c>
      <c r="U42">
        <f t="shared" si="32"/>
        <v>1889088.3034773448</v>
      </c>
      <c r="V42">
        <f t="shared" si="33"/>
        <v>81043624.868282408</v>
      </c>
      <c r="W42">
        <f t="shared" si="34"/>
        <v>1889088.3034773448</v>
      </c>
    </row>
    <row r="43" spans="2:23">
      <c r="B43" s="1">
        <v>1.125</v>
      </c>
      <c r="C43">
        <f t="shared" si="0"/>
        <v>652.24237500000004</v>
      </c>
      <c r="D43">
        <f t="shared" si="18"/>
        <v>0</v>
      </c>
      <c r="E43">
        <f t="shared" si="19"/>
        <v>17766.032625</v>
      </c>
      <c r="F43">
        <v>0</v>
      </c>
      <c r="G43" s="1">
        <f t="shared" si="20"/>
        <v>-219684.76446093753</v>
      </c>
      <c r="H43">
        <f t="shared" si="21"/>
        <v>0</v>
      </c>
      <c r="I43" s="1">
        <f t="shared" si="22"/>
        <v>-324087113.00875926</v>
      </c>
      <c r="J43" s="1">
        <f t="shared" si="23"/>
        <v>8552906.3280031607</v>
      </c>
      <c r="K43" s="1">
        <f t="shared" si="24"/>
        <v>324087113.00875926</v>
      </c>
      <c r="L43">
        <f t="shared" si="25"/>
        <v>8552906.3280031607</v>
      </c>
      <c r="N43">
        <f t="shared" si="26"/>
        <v>0</v>
      </c>
      <c r="O43">
        <f t="shared" si="27"/>
        <v>0</v>
      </c>
      <c r="P43">
        <f t="shared" si="28"/>
        <v>3924</v>
      </c>
      <c r="Q43">
        <v>0</v>
      </c>
      <c r="R43">
        <f t="shared" si="29"/>
        <v>-54445.5</v>
      </c>
      <c r="S43">
        <f t="shared" si="30"/>
        <v>0</v>
      </c>
      <c r="T43">
        <f t="shared" si="31"/>
        <v>-80320021.074815601</v>
      </c>
      <c r="U43">
        <f t="shared" si="32"/>
        <v>1889088.3034773448</v>
      </c>
      <c r="V43">
        <f t="shared" si="33"/>
        <v>80320021.074815601</v>
      </c>
      <c r="W43">
        <f t="shared" si="34"/>
        <v>1889088.3034773448</v>
      </c>
    </row>
    <row r="44" spans="2:23">
      <c r="B44" s="1">
        <v>1.25</v>
      </c>
      <c r="C44">
        <f t="shared" si="0"/>
        <v>724.71375</v>
      </c>
      <c r="D44">
        <f t="shared" si="18"/>
        <v>0</v>
      </c>
      <c r="E44">
        <f t="shared" si="19"/>
        <v>17693.561250000002</v>
      </c>
      <c r="F44">
        <v>0</v>
      </c>
      <c r="G44" s="1">
        <f t="shared" si="20"/>
        <v>-217468.53984375004</v>
      </c>
      <c r="H44">
        <f t="shared" si="21"/>
        <v>0</v>
      </c>
      <c r="I44" s="1">
        <f t="shared" si="22"/>
        <v>-320817656.25000006</v>
      </c>
      <c r="J44" s="1">
        <f t="shared" si="23"/>
        <v>8518017.2283983156</v>
      </c>
      <c r="K44" s="1">
        <f t="shared" si="24"/>
        <v>320817656.25000006</v>
      </c>
      <c r="L44">
        <f t="shared" si="25"/>
        <v>8518017.2283983156</v>
      </c>
      <c r="N44">
        <f t="shared" si="26"/>
        <v>0</v>
      </c>
      <c r="O44">
        <f t="shared" si="27"/>
        <v>0</v>
      </c>
      <c r="P44">
        <f t="shared" si="28"/>
        <v>3924</v>
      </c>
      <c r="Q44">
        <v>0</v>
      </c>
      <c r="R44">
        <f t="shared" si="29"/>
        <v>-53955</v>
      </c>
      <c r="S44">
        <f t="shared" si="30"/>
        <v>0</v>
      </c>
      <c r="T44">
        <f t="shared" si="31"/>
        <v>-79596417.28134878</v>
      </c>
      <c r="U44">
        <f t="shared" si="32"/>
        <v>1889088.3034773448</v>
      </c>
      <c r="V44">
        <f t="shared" si="33"/>
        <v>79596417.28134878</v>
      </c>
      <c r="W44">
        <f t="shared" si="34"/>
        <v>1889088.3034773448</v>
      </c>
    </row>
    <row r="45" spans="2:23">
      <c r="B45" s="1">
        <v>1.375</v>
      </c>
      <c r="C45">
        <f t="shared" si="0"/>
        <v>797.18512500000008</v>
      </c>
      <c r="D45">
        <f t="shared" si="18"/>
        <v>0</v>
      </c>
      <c r="E45">
        <f t="shared" si="19"/>
        <v>17621.089875000001</v>
      </c>
      <c r="F45">
        <v>0</v>
      </c>
      <c r="G45" s="1">
        <f t="shared" si="20"/>
        <v>-215261.37414843752</v>
      </c>
      <c r="H45">
        <f t="shared" si="21"/>
        <v>0</v>
      </c>
      <c r="I45" s="1">
        <f t="shared" si="22"/>
        <v>-317561563.54880142</v>
      </c>
      <c r="J45" s="1">
        <f t="shared" si="23"/>
        <v>8483128.1287934668</v>
      </c>
      <c r="K45" s="1">
        <f t="shared" si="24"/>
        <v>317561563.54880142</v>
      </c>
      <c r="L45">
        <f t="shared" si="25"/>
        <v>8483128.1287934668</v>
      </c>
      <c r="N45">
        <f t="shared" si="26"/>
        <v>0</v>
      </c>
      <c r="O45">
        <f t="shared" si="27"/>
        <v>0</v>
      </c>
      <c r="P45">
        <f t="shared" si="28"/>
        <v>3924</v>
      </c>
      <c r="Q45">
        <v>0</v>
      </c>
      <c r="R45">
        <f t="shared" si="29"/>
        <v>-53464.5</v>
      </c>
      <c r="S45">
        <f t="shared" si="30"/>
        <v>0</v>
      </c>
      <c r="T45">
        <f t="shared" si="31"/>
        <v>-78872813.487881973</v>
      </c>
      <c r="U45">
        <f t="shared" si="32"/>
        <v>1889088.3034773448</v>
      </c>
      <c r="V45">
        <f t="shared" si="33"/>
        <v>78872813.487881973</v>
      </c>
      <c r="W45">
        <f t="shared" si="34"/>
        <v>1889088.3034773448</v>
      </c>
    </row>
    <row r="46" spans="2:23">
      <c r="B46" s="1">
        <v>1.5</v>
      </c>
      <c r="C46">
        <f t="shared" si="0"/>
        <v>869.65650000000005</v>
      </c>
      <c r="D46">
        <f t="shared" si="18"/>
        <v>0</v>
      </c>
      <c r="E46">
        <f t="shared" si="19"/>
        <v>17548.6185</v>
      </c>
      <c r="F46">
        <v>0</v>
      </c>
      <c r="G46" s="1">
        <f t="shared" si="20"/>
        <v>-213063.26737500002</v>
      </c>
      <c r="H46">
        <f t="shared" si="21"/>
        <v>0</v>
      </c>
      <c r="I46" s="1">
        <f t="shared" si="22"/>
        <v>-314318834.90516341</v>
      </c>
      <c r="J46" s="1">
        <f t="shared" si="23"/>
        <v>8448239.0291886199</v>
      </c>
      <c r="K46" s="1">
        <f t="shared" si="24"/>
        <v>314318834.90516341</v>
      </c>
      <c r="L46">
        <f t="shared" si="25"/>
        <v>8448239.0291886199</v>
      </c>
      <c r="N46">
        <f t="shared" si="26"/>
        <v>0</v>
      </c>
      <c r="O46">
        <f t="shared" si="27"/>
        <v>0</v>
      </c>
      <c r="P46">
        <f t="shared" si="28"/>
        <v>3924</v>
      </c>
      <c r="Q46">
        <v>0</v>
      </c>
      <c r="R46">
        <f t="shared" si="29"/>
        <v>-52974</v>
      </c>
      <c r="S46">
        <f t="shared" si="30"/>
        <v>0</v>
      </c>
      <c r="T46">
        <f t="shared" si="31"/>
        <v>-78149209.694415167</v>
      </c>
      <c r="U46">
        <f t="shared" si="32"/>
        <v>1889088.3034773448</v>
      </c>
      <c r="V46">
        <f t="shared" si="33"/>
        <v>78149209.694415167</v>
      </c>
      <c r="W46">
        <f t="shared" si="34"/>
        <v>1889088.3034773448</v>
      </c>
    </row>
    <row r="47" spans="2:23">
      <c r="B47" s="1">
        <v>1.625</v>
      </c>
      <c r="C47">
        <f t="shared" si="0"/>
        <v>942.12787500000013</v>
      </c>
      <c r="D47">
        <f t="shared" si="18"/>
        <v>0</v>
      </c>
      <c r="E47">
        <f t="shared" si="19"/>
        <v>17476.147125000003</v>
      </c>
      <c r="F47">
        <v>0</v>
      </c>
      <c r="G47" s="1">
        <f t="shared" si="20"/>
        <v>-210874.21952343752</v>
      </c>
      <c r="H47">
        <f t="shared" si="21"/>
        <v>0</v>
      </c>
      <c r="I47" s="1">
        <f t="shared" si="22"/>
        <v>-311089470.3190859</v>
      </c>
      <c r="J47" s="1">
        <f t="shared" si="23"/>
        <v>8413349.9295837749</v>
      </c>
      <c r="K47" s="1">
        <f t="shared" si="24"/>
        <v>311089470.3190859</v>
      </c>
      <c r="L47">
        <f t="shared" si="25"/>
        <v>8413349.9295837749</v>
      </c>
      <c r="N47">
        <f t="shared" si="26"/>
        <v>0</v>
      </c>
      <c r="O47">
        <f t="shared" si="27"/>
        <v>0</v>
      </c>
      <c r="P47">
        <f t="shared" si="28"/>
        <v>3924</v>
      </c>
      <c r="Q47">
        <v>0</v>
      </c>
      <c r="R47">
        <f t="shared" si="29"/>
        <v>-52483.5</v>
      </c>
      <c r="S47">
        <f t="shared" si="30"/>
        <v>0</v>
      </c>
      <c r="T47">
        <f t="shared" si="31"/>
        <v>-77425605.900948375</v>
      </c>
      <c r="U47">
        <f t="shared" si="32"/>
        <v>1889088.3034773448</v>
      </c>
      <c r="V47">
        <f t="shared" si="33"/>
        <v>77425605.900948375</v>
      </c>
      <c r="W47">
        <f t="shared" si="34"/>
        <v>1889088.3034773448</v>
      </c>
    </row>
    <row r="48" spans="2:23">
      <c r="B48" s="1">
        <v>1.75</v>
      </c>
      <c r="C48">
        <f t="shared" si="0"/>
        <v>1014.59925</v>
      </c>
      <c r="D48">
        <f t="shared" si="18"/>
        <v>0</v>
      </c>
      <c r="E48">
        <f t="shared" si="19"/>
        <v>17403.675750000002</v>
      </c>
      <c r="F48">
        <v>0</v>
      </c>
      <c r="G48" s="1">
        <f t="shared" si="20"/>
        <v>-208694.23059375002</v>
      </c>
      <c r="H48">
        <f t="shared" si="21"/>
        <v>0</v>
      </c>
      <c r="I48" s="1">
        <f t="shared" si="22"/>
        <v>-307873469.79056907</v>
      </c>
      <c r="J48" s="1">
        <f t="shared" si="23"/>
        <v>8378460.829978927</v>
      </c>
      <c r="K48" s="1">
        <f t="shared" si="24"/>
        <v>307873469.79056907</v>
      </c>
      <c r="L48">
        <f t="shared" si="25"/>
        <v>8378460.829978927</v>
      </c>
      <c r="N48">
        <f t="shared" si="26"/>
        <v>0</v>
      </c>
      <c r="O48">
        <f t="shared" si="27"/>
        <v>0</v>
      </c>
      <c r="P48">
        <f t="shared" si="28"/>
        <v>3924</v>
      </c>
      <c r="Q48">
        <v>0</v>
      </c>
      <c r="R48">
        <f t="shared" si="29"/>
        <v>-51993</v>
      </c>
      <c r="S48">
        <f t="shared" si="30"/>
        <v>0</v>
      </c>
      <c r="T48">
        <f t="shared" si="31"/>
        <v>-76702002.107481569</v>
      </c>
      <c r="U48">
        <f t="shared" si="32"/>
        <v>1889088.3034773448</v>
      </c>
      <c r="V48">
        <f t="shared" si="33"/>
        <v>76702002.107481569</v>
      </c>
      <c r="W48">
        <f t="shared" si="34"/>
        <v>1889088.3034773448</v>
      </c>
    </row>
    <row r="49" spans="2:23">
      <c r="B49" s="1">
        <v>1.875</v>
      </c>
      <c r="C49">
        <f t="shared" si="0"/>
        <v>1087.0706250000001</v>
      </c>
      <c r="D49">
        <f t="shared" si="18"/>
        <v>0</v>
      </c>
      <c r="E49">
        <f t="shared" si="19"/>
        <v>17331.204375000001</v>
      </c>
      <c r="F49">
        <v>0</v>
      </c>
      <c r="G49" s="1">
        <f t="shared" si="20"/>
        <v>-206523.30058593751</v>
      </c>
      <c r="H49">
        <f t="shared" si="21"/>
        <v>0</v>
      </c>
      <c r="I49" s="1">
        <f t="shared" si="22"/>
        <v>-304670833.3196128</v>
      </c>
      <c r="J49" s="1">
        <f t="shared" si="23"/>
        <v>8343571.7303740773</v>
      </c>
      <c r="K49" s="1">
        <f t="shared" si="24"/>
        <v>304670833.3196128</v>
      </c>
      <c r="L49">
        <f t="shared" si="25"/>
        <v>8343571.7303740773</v>
      </c>
      <c r="N49">
        <f t="shared" si="26"/>
        <v>0</v>
      </c>
      <c r="O49">
        <f t="shared" si="27"/>
        <v>0</v>
      </c>
      <c r="P49">
        <f t="shared" si="28"/>
        <v>3924</v>
      </c>
      <c r="Q49">
        <v>0</v>
      </c>
      <c r="R49">
        <f t="shared" si="29"/>
        <v>-51502.5</v>
      </c>
      <c r="S49">
        <f t="shared" si="30"/>
        <v>0</v>
      </c>
      <c r="T49">
        <f t="shared" si="31"/>
        <v>-75978398.314014748</v>
      </c>
      <c r="U49">
        <f t="shared" si="32"/>
        <v>1889088.3034773448</v>
      </c>
      <c r="V49">
        <f t="shared" si="33"/>
        <v>75978398.314014748</v>
      </c>
      <c r="W49">
        <f t="shared" si="34"/>
        <v>1889088.3034773448</v>
      </c>
    </row>
    <row r="50" spans="2:23">
      <c r="B50" s="1">
        <v>2</v>
      </c>
      <c r="C50">
        <f t="shared" si="0"/>
        <v>1159.5420000000001</v>
      </c>
      <c r="D50">
        <f t="shared" si="18"/>
        <v>0</v>
      </c>
      <c r="E50">
        <f t="shared" si="19"/>
        <v>17258.733</v>
      </c>
      <c r="F50">
        <v>0</v>
      </c>
      <c r="G50" s="1">
        <f t="shared" si="20"/>
        <v>-204361.42950000003</v>
      </c>
      <c r="H50">
        <f t="shared" si="21"/>
        <v>0</v>
      </c>
      <c r="I50" s="1">
        <f t="shared" si="22"/>
        <v>-301481560.9062171</v>
      </c>
      <c r="J50" s="1">
        <f t="shared" si="23"/>
        <v>8308682.6307692304</v>
      </c>
      <c r="K50" s="1">
        <f t="shared" si="24"/>
        <v>301481560.9062171</v>
      </c>
      <c r="L50">
        <f t="shared" si="25"/>
        <v>8308682.6307692304</v>
      </c>
      <c r="N50">
        <f t="shared" si="26"/>
        <v>0</v>
      </c>
      <c r="O50">
        <f t="shared" si="27"/>
        <v>0</v>
      </c>
      <c r="P50">
        <f t="shared" si="28"/>
        <v>3924</v>
      </c>
      <c r="Q50">
        <v>0</v>
      </c>
      <c r="R50">
        <f t="shared" si="29"/>
        <v>-51012</v>
      </c>
      <c r="S50">
        <f t="shared" si="30"/>
        <v>0</v>
      </c>
      <c r="T50">
        <f t="shared" si="31"/>
        <v>-75254794.520547941</v>
      </c>
      <c r="U50">
        <f t="shared" si="32"/>
        <v>1889088.3034773448</v>
      </c>
      <c r="V50">
        <f t="shared" si="33"/>
        <v>75254794.520547941</v>
      </c>
      <c r="W50">
        <f t="shared" si="34"/>
        <v>1889088.3034773448</v>
      </c>
    </row>
    <row r="51" spans="2:23">
      <c r="B51" s="1">
        <v>2.125</v>
      </c>
      <c r="C51">
        <f t="shared" si="0"/>
        <v>1232.0133750000002</v>
      </c>
      <c r="D51">
        <f t="shared" si="18"/>
        <v>0</v>
      </c>
      <c r="E51">
        <f t="shared" si="19"/>
        <v>17186.261625000003</v>
      </c>
      <c r="F51">
        <v>0</v>
      </c>
      <c r="G51" s="1">
        <f t="shared" si="20"/>
        <v>-202208.61733593751</v>
      </c>
      <c r="H51">
        <f t="shared" si="21"/>
        <v>0</v>
      </c>
      <c r="I51" s="1">
        <f t="shared" si="22"/>
        <v>-298305652.55038202</v>
      </c>
      <c r="J51" s="1">
        <f t="shared" si="23"/>
        <v>8273793.5311643844</v>
      </c>
      <c r="K51" s="1">
        <f t="shared" si="24"/>
        <v>298305652.55038202</v>
      </c>
      <c r="L51">
        <f t="shared" si="25"/>
        <v>8273793.5311643844</v>
      </c>
      <c r="N51">
        <f t="shared" si="26"/>
        <v>0</v>
      </c>
      <c r="O51">
        <f t="shared" si="27"/>
        <v>0</v>
      </c>
      <c r="P51">
        <f t="shared" si="28"/>
        <v>3924</v>
      </c>
      <c r="Q51">
        <v>0</v>
      </c>
      <c r="R51">
        <f t="shared" si="29"/>
        <v>-50521.5</v>
      </c>
      <c r="S51">
        <f t="shared" si="30"/>
        <v>0</v>
      </c>
      <c r="T51">
        <f t="shared" si="31"/>
        <v>-74531190.727081135</v>
      </c>
      <c r="U51">
        <f t="shared" si="32"/>
        <v>1889088.3034773448</v>
      </c>
      <c r="V51">
        <f t="shared" si="33"/>
        <v>74531190.727081135</v>
      </c>
      <c r="W51">
        <f t="shared" si="34"/>
        <v>1889088.3034773448</v>
      </c>
    </row>
    <row r="52" spans="2:23">
      <c r="B52" s="1">
        <v>2.25</v>
      </c>
      <c r="C52">
        <f t="shared" si="0"/>
        <v>1304.4847500000001</v>
      </c>
      <c r="D52">
        <f t="shared" si="18"/>
        <v>0</v>
      </c>
      <c r="E52">
        <f t="shared" si="19"/>
        <v>17113.790250000002</v>
      </c>
      <c r="F52">
        <v>0</v>
      </c>
      <c r="G52" s="1">
        <f t="shared" si="20"/>
        <v>-200064.86409375002</v>
      </c>
      <c r="H52">
        <f t="shared" si="21"/>
        <v>0</v>
      </c>
      <c r="I52" s="1">
        <f t="shared" si="22"/>
        <v>-295143108.2521075</v>
      </c>
      <c r="J52" s="1">
        <f t="shared" si="23"/>
        <v>8238904.4315595366</v>
      </c>
      <c r="K52" s="1">
        <f t="shared" si="24"/>
        <v>295143108.2521075</v>
      </c>
      <c r="L52">
        <f t="shared" si="25"/>
        <v>8238904.4315595366</v>
      </c>
      <c r="N52">
        <f t="shared" si="26"/>
        <v>0</v>
      </c>
      <c r="O52">
        <f t="shared" si="27"/>
        <v>0</v>
      </c>
      <c r="P52">
        <f t="shared" si="28"/>
        <v>3924</v>
      </c>
      <c r="Q52">
        <v>0</v>
      </c>
      <c r="R52">
        <f t="shared" si="29"/>
        <v>-50031</v>
      </c>
      <c r="S52">
        <f t="shared" si="30"/>
        <v>0</v>
      </c>
      <c r="T52">
        <f t="shared" si="31"/>
        <v>-73807586.933614329</v>
      </c>
      <c r="U52">
        <f t="shared" si="32"/>
        <v>1889088.3034773448</v>
      </c>
      <c r="V52">
        <f t="shared" si="33"/>
        <v>73807586.933614329</v>
      </c>
      <c r="W52">
        <f t="shared" si="34"/>
        <v>1889088.3034773448</v>
      </c>
    </row>
    <row r="53" spans="2:23">
      <c r="B53" s="1">
        <v>2.375</v>
      </c>
      <c r="C53">
        <f t="shared" si="0"/>
        <v>1376.9561250000002</v>
      </c>
      <c r="D53">
        <f t="shared" si="18"/>
        <v>0</v>
      </c>
      <c r="E53">
        <f t="shared" si="19"/>
        <v>17041.318875000001</v>
      </c>
      <c r="F53">
        <v>0</v>
      </c>
      <c r="G53" s="1">
        <f t="shared" si="20"/>
        <v>-197930.16977343752</v>
      </c>
      <c r="H53">
        <f t="shared" si="21"/>
        <v>0</v>
      </c>
      <c r="I53" s="1">
        <f t="shared" si="22"/>
        <v>-291993928.01139361</v>
      </c>
      <c r="J53" s="1">
        <f t="shared" si="23"/>
        <v>8204015.3319546897</v>
      </c>
      <c r="K53" s="1">
        <f t="shared" si="24"/>
        <v>291993928.01139361</v>
      </c>
      <c r="L53">
        <f t="shared" si="25"/>
        <v>8204015.3319546897</v>
      </c>
      <c r="N53">
        <f t="shared" si="26"/>
        <v>0</v>
      </c>
      <c r="O53">
        <f t="shared" si="27"/>
        <v>0</v>
      </c>
      <c r="P53">
        <f t="shared" si="28"/>
        <v>3924</v>
      </c>
      <c r="Q53">
        <v>0</v>
      </c>
      <c r="R53">
        <f t="shared" si="29"/>
        <v>-49540.5</v>
      </c>
      <c r="S53">
        <f t="shared" si="30"/>
        <v>0</v>
      </c>
      <c r="T53">
        <f t="shared" si="31"/>
        <v>-73083983.140147522</v>
      </c>
      <c r="U53">
        <f t="shared" si="32"/>
        <v>1889088.3034773448</v>
      </c>
      <c r="V53">
        <f t="shared" si="33"/>
        <v>73083983.140147522</v>
      </c>
      <c r="W53">
        <f t="shared" si="34"/>
        <v>1889088.3034773448</v>
      </c>
    </row>
    <row r="54" spans="2:23">
      <c r="B54" s="1">
        <v>2.5</v>
      </c>
      <c r="C54">
        <f t="shared" si="0"/>
        <v>1449.4275</v>
      </c>
      <c r="D54">
        <f t="shared" si="18"/>
        <v>0</v>
      </c>
      <c r="E54">
        <f t="shared" si="19"/>
        <v>16968.8475</v>
      </c>
      <c r="F54">
        <v>0</v>
      </c>
      <c r="G54" s="1">
        <f t="shared" si="20"/>
        <v>-195804.53437500005</v>
      </c>
      <c r="H54">
        <f t="shared" si="21"/>
        <v>0</v>
      </c>
      <c r="I54" s="1">
        <f t="shared" si="22"/>
        <v>-288858111.82824033</v>
      </c>
      <c r="J54" s="1">
        <f t="shared" si="23"/>
        <v>8169126.2323498419</v>
      </c>
      <c r="K54" s="1">
        <f t="shared" si="24"/>
        <v>288858111.82824033</v>
      </c>
      <c r="L54">
        <f t="shared" si="25"/>
        <v>8169126.2323498419</v>
      </c>
      <c r="N54">
        <f t="shared" si="26"/>
        <v>0</v>
      </c>
      <c r="O54">
        <f t="shared" si="27"/>
        <v>0</v>
      </c>
      <c r="P54">
        <f t="shared" si="28"/>
        <v>3924</v>
      </c>
      <c r="Q54">
        <v>0</v>
      </c>
      <c r="R54">
        <f t="shared" si="29"/>
        <v>-49050</v>
      </c>
      <c r="S54">
        <f t="shared" si="30"/>
        <v>0</v>
      </c>
      <c r="T54">
        <f t="shared" si="31"/>
        <v>-72360379.346680716</v>
      </c>
      <c r="U54">
        <f t="shared" si="32"/>
        <v>1889088.3034773448</v>
      </c>
      <c r="V54">
        <f t="shared" si="33"/>
        <v>72360379.346680716</v>
      </c>
      <c r="W54">
        <f t="shared" si="34"/>
        <v>1889088.3034773448</v>
      </c>
    </row>
    <row r="55" spans="2:23">
      <c r="B55" s="1">
        <v>2.625</v>
      </c>
      <c r="C55">
        <f t="shared" si="0"/>
        <v>1521.8988750000003</v>
      </c>
      <c r="D55">
        <f t="shared" si="18"/>
        <v>0</v>
      </c>
      <c r="E55">
        <f t="shared" si="19"/>
        <v>16896.376125000003</v>
      </c>
      <c r="F55">
        <v>0</v>
      </c>
      <c r="G55" s="1">
        <f t="shared" si="20"/>
        <v>-193687.95789843751</v>
      </c>
      <c r="H55">
        <f t="shared" si="21"/>
        <v>0</v>
      </c>
      <c r="I55" s="1">
        <f t="shared" si="22"/>
        <v>-285735659.70264751</v>
      </c>
      <c r="J55" s="1">
        <f t="shared" si="23"/>
        <v>8134237.1327449959</v>
      </c>
      <c r="K55" s="1">
        <f t="shared" si="24"/>
        <v>285735659.70264751</v>
      </c>
      <c r="L55">
        <f t="shared" si="25"/>
        <v>8134237.1327449959</v>
      </c>
      <c r="N55">
        <f t="shared" si="26"/>
        <v>0</v>
      </c>
      <c r="O55">
        <f t="shared" si="27"/>
        <v>0</v>
      </c>
      <c r="P55">
        <f t="shared" si="28"/>
        <v>3924</v>
      </c>
      <c r="Q55">
        <v>0</v>
      </c>
      <c r="R55">
        <f t="shared" si="29"/>
        <v>-48559.5</v>
      </c>
      <c r="S55">
        <f t="shared" si="30"/>
        <v>0</v>
      </c>
      <c r="T55">
        <f t="shared" si="31"/>
        <v>-71636775.553213909</v>
      </c>
      <c r="U55">
        <f t="shared" si="32"/>
        <v>1889088.3034773448</v>
      </c>
      <c r="V55">
        <f t="shared" si="33"/>
        <v>71636775.553213909</v>
      </c>
      <c r="W55">
        <f t="shared" si="34"/>
        <v>1889088.3034773448</v>
      </c>
    </row>
    <row r="56" spans="2:23">
      <c r="B56" s="1">
        <v>2.75</v>
      </c>
      <c r="C56">
        <f t="shared" si="0"/>
        <v>1594.3702500000002</v>
      </c>
      <c r="D56">
        <f t="shared" si="18"/>
        <v>0</v>
      </c>
      <c r="E56">
        <f t="shared" si="19"/>
        <v>16823.904750000002</v>
      </c>
      <c r="F56">
        <v>0</v>
      </c>
      <c r="G56" s="1">
        <f t="shared" si="20"/>
        <v>-191580.44034375003</v>
      </c>
      <c r="H56">
        <f t="shared" si="21"/>
        <v>0</v>
      </c>
      <c r="I56" s="1">
        <f t="shared" si="22"/>
        <v>-282626571.63461542</v>
      </c>
      <c r="J56" s="1">
        <f t="shared" si="23"/>
        <v>8099348.033140149</v>
      </c>
      <c r="K56" s="1">
        <f t="shared" si="24"/>
        <v>282626571.63461542</v>
      </c>
      <c r="L56">
        <f t="shared" si="25"/>
        <v>8099348.033140149</v>
      </c>
      <c r="N56">
        <f t="shared" si="26"/>
        <v>0</v>
      </c>
      <c r="O56">
        <f t="shared" si="27"/>
        <v>0</v>
      </c>
      <c r="P56">
        <f t="shared" si="28"/>
        <v>3924</v>
      </c>
      <c r="Q56">
        <v>0</v>
      </c>
      <c r="R56">
        <f t="shared" si="29"/>
        <v>-48069</v>
      </c>
      <c r="S56">
        <f t="shared" si="30"/>
        <v>0</v>
      </c>
      <c r="T56">
        <f t="shared" si="31"/>
        <v>-70913171.759747103</v>
      </c>
      <c r="U56">
        <f t="shared" si="32"/>
        <v>1889088.3034773448</v>
      </c>
      <c r="V56">
        <f t="shared" si="33"/>
        <v>70913171.759747103</v>
      </c>
      <c r="W56">
        <f t="shared" si="34"/>
        <v>1889088.3034773448</v>
      </c>
    </row>
    <row r="57" spans="2:23">
      <c r="B57" s="1">
        <v>2.875</v>
      </c>
      <c r="C57">
        <f t="shared" si="0"/>
        <v>1666.841625</v>
      </c>
      <c r="D57">
        <f t="shared" si="18"/>
        <v>0</v>
      </c>
      <c r="E57">
        <f t="shared" si="19"/>
        <v>16751.433375000001</v>
      </c>
      <c r="F57">
        <v>0</v>
      </c>
      <c r="G57" s="1">
        <f t="shared" si="20"/>
        <v>-189481.98171093751</v>
      </c>
      <c r="H57">
        <f t="shared" si="21"/>
        <v>0</v>
      </c>
      <c r="I57" s="1">
        <f t="shared" si="22"/>
        <v>-279530847.6241439</v>
      </c>
      <c r="J57" s="1">
        <f t="shared" si="23"/>
        <v>8064458.9335353011</v>
      </c>
      <c r="K57" s="1">
        <f t="shared" si="24"/>
        <v>279530847.6241439</v>
      </c>
      <c r="L57">
        <f t="shared" si="25"/>
        <v>8064458.9335353011</v>
      </c>
      <c r="N57">
        <f t="shared" si="26"/>
        <v>0</v>
      </c>
      <c r="O57">
        <f t="shared" si="27"/>
        <v>0</v>
      </c>
      <c r="P57">
        <f t="shared" si="28"/>
        <v>3924</v>
      </c>
      <c r="Q57">
        <v>0</v>
      </c>
      <c r="R57">
        <f t="shared" si="29"/>
        <v>-47578.5</v>
      </c>
      <c r="S57">
        <f t="shared" si="30"/>
        <v>0</v>
      </c>
      <c r="T57">
        <f t="shared" si="31"/>
        <v>-70189567.966280296</v>
      </c>
      <c r="U57">
        <f t="shared" si="32"/>
        <v>1889088.3034773448</v>
      </c>
      <c r="V57">
        <f t="shared" si="33"/>
        <v>70189567.966280296</v>
      </c>
      <c r="W57">
        <f t="shared" si="34"/>
        <v>1889088.3034773448</v>
      </c>
    </row>
    <row r="58" spans="2:23">
      <c r="B58" s="1">
        <v>3</v>
      </c>
      <c r="C58">
        <f t="shared" si="0"/>
        <v>1739.3130000000001</v>
      </c>
      <c r="D58">
        <f t="shared" si="18"/>
        <v>0</v>
      </c>
      <c r="E58">
        <f t="shared" si="19"/>
        <v>16678.962</v>
      </c>
      <c r="F58">
        <v>0</v>
      </c>
      <c r="G58" s="1">
        <f t="shared" si="20"/>
        <v>-187392.58200000002</v>
      </c>
      <c r="H58">
        <f t="shared" si="21"/>
        <v>0</v>
      </c>
      <c r="I58" s="1">
        <f t="shared" si="22"/>
        <v>-276448487.67123288</v>
      </c>
      <c r="J58" s="1">
        <f t="shared" si="23"/>
        <v>8029569.8339304533</v>
      </c>
      <c r="K58" s="1">
        <f t="shared" si="24"/>
        <v>276448487.67123288</v>
      </c>
      <c r="L58">
        <f t="shared" si="25"/>
        <v>8029569.8339304533</v>
      </c>
      <c r="N58">
        <f t="shared" si="26"/>
        <v>0</v>
      </c>
      <c r="O58">
        <f t="shared" si="27"/>
        <v>0</v>
      </c>
      <c r="P58">
        <f t="shared" si="28"/>
        <v>3924</v>
      </c>
      <c r="Q58">
        <v>0</v>
      </c>
      <c r="R58">
        <f t="shared" si="29"/>
        <v>-47088</v>
      </c>
      <c r="S58">
        <f t="shared" si="30"/>
        <v>0</v>
      </c>
      <c r="T58">
        <f t="shared" si="31"/>
        <v>-69465964.17281349</v>
      </c>
      <c r="U58">
        <f t="shared" si="32"/>
        <v>1889088.3034773448</v>
      </c>
      <c r="V58">
        <f t="shared" si="33"/>
        <v>69465964.17281349</v>
      </c>
      <c r="W58">
        <f t="shared" si="34"/>
        <v>1889088.3034773448</v>
      </c>
    </row>
    <row r="59" spans="2:23">
      <c r="B59" s="1">
        <v>3.125</v>
      </c>
      <c r="C59">
        <f t="shared" si="0"/>
        <v>1811.7843750000002</v>
      </c>
      <c r="D59">
        <f t="shared" si="18"/>
        <v>0</v>
      </c>
      <c r="E59">
        <f t="shared" si="19"/>
        <v>16606.490625000002</v>
      </c>
      <c r="F59">
        <v>0</v>
      </c>
      <c r="G59" s="1">
        <f t="shared" si="20"/>
        <v>-185312.24121093753</v>
      </c>
      <c r="H59">
        <f t="shared" si="21"/>
        <v>0</v>
      </c>
      <c r="I59" s="1">
        <f t="shared" si="22"/>
        <v>-273379491.77588254</v>
      </c>
      <c r="J59" s="1">
        <f t="shared" si="23"/>
        <v>7994680.7343256064</v>
      </c>
      <c r="K59" s="1">
        <f t="shared" si="24"/>
        <v>273379491.77588254</v>
      </c>
      <c r="L59">
        <f t="shared" si="25"/>
        <v>7994680.7343256064</v>
      </c>
      <c r="N59">
        <f t="shared" si="26"/>
        <v>0</v>
      </c>
      <c r="O59">
        <f t="shared" si="27"/>
        <v>0</v>
      </c>
      <c r="P59">
        <f t="shared" si="28"/>
        <v>3924</v>
      </c>
      <c r="Q59">
        <v>0</v>
      </c>
      <c r="R59">
        <f t="shared" si="29"/>
        <v>-46597.5</v>
      </c>
      <c r="S59">
        <f t="shared" si="30"/>
        <v>0</v>
      </c>
      <c r="T59">
        <f t="shared" si="31"/>
        <v>-68742360.379346684</v>
      </c>
      <c r="U59">
        <f t="shared" si="32"/>
        <v>1889088.3034773448</v>
      </c>
      <c r="V59">
        <f t="shared" si="33"/>
        <v>68742360.379346684</v>
      </c>
      <c r="W59">
        <f t="shared" si="34"/>
        <v>1889088.3034773448</v>
      </c>
    </row>
    <row r="60" spans="2:23">
      <c r="B60" s="1">
        <v>3.25</v>
      </c>
      <c r="C60">
        <f t="shared" si="0"/>
        <v>1884.2557500000003</v>
      </c>
      <c r="D60">
        <f t="shared" si="18"/>
        <v>0</v>
      </c>
      <c r="E60">
        <f t="shared" si="19"/>
        <v>16534.019250000001</v>
      </c>
      <c r="F60">
        <v>0</v>
      </c>
      <c r="G60" s="1">
        <f t="shared" si="20"/>
        <v>-183240.95934375003</v>
      </c>
      <c r="H60">
        <f t="shared" si="21"/>
        <v>0</v>
      </c>
      <c r="I60" s="1">
        <f t="shared" si="22"/>
        <v>-270323859.93809277</v>
      </c>
      <c r="J60" s="1">
        <f t="shared" si="23"/>
        <v>7959791.6347207585</v>
      </c>
      <c r="K60" s="1">
        <f t="shared" si="24"/>
        <v>270323859.93809277</v>
      </c>
      <c r="L60">
        <f t="shared" si="25"/>
        <v>7959791.6347207585</v>
      </c>
      <c r="N60">
        <f t="shared" si="26"/>
        <v>0</v>
      </c>
      <c r="O60">
        <f t="shared" si="27"/>
        <v>0</v>
      </c>
      <c r="P60">
        <f t="shared" si="28"/>
        <v>3924</v>
      </c>
      <c r="Q60">
        <v>0</v>
      </c>
      <c r="R60">
        <f t="shared" si="29"/>
        <v>-46107</v>
      </c>
      <c r="S60">
        <f t="shared" si="30"/>
        <v>0</v>
      </c>
      <c r="T60">
        <f t="shared" si="31"/>
        <v>-68018756.585879877</v>
      </c>
      <c r="U60">
        <f t="shared" si="32"/>
        <v>1889088.3034773448</v>
      </c>
      <c r="V60">
        <f t="shared" si="33"/>
        <v>68018756.585879877</v>
      </c>
      <c r="W60">
        <f t="shared" si="34"/>
        <v>1889088.3034773448</v>
      </c>
    </row>
    <row r="61" spans="2:23">
      <c r="B61" s="1">
        <v>3.375</v>
      </c>
      <c r="C61">
        <f t="shared" si="0"/>
        <v>1956.7271250000001</v>
      </c>
      <c r="D61">
        <f t="shared" si="18"/>
        <v>0</v>
      </c>
      <c r="E61">
        <f t="shared" si="19"/>
        <v>16461.547875</v>
      </c>
      <c r="F61">
        <v>0</v>
      </c>
      <c r="G61" s="1">
        <f t="shared" si="20"/>
        <v>-181178.73639843753</v>
      </c>
      <c r="H61">
        <f t="shared" si="21"/>
        <v>0</v>
      </c>
      <c r="I61" s="1">
        <f t="shared" si="22"/>
        <v>-267281592.15786359</v>
      </c>
      <c r="J61" s="1">
        <f t="shared" si="23"/>
        <v>7924902.5351159116</v>
      </c>
      <c r="K61" s="1">
        <f t="shared" si="24"/>
        <v>267281592.15786359</v>
      </c>
      <c r="L61">
        <f t="shared" si="25"/>
        <v>7924902.5351159116</v>
      </c>
      <c r="N61">
        <f t="shared" si="26"/>
        <v>0</v>
      </c>
      <c r="O61">
        <f t="shared" si="27"/>
        <v>0</v>
      </c>
      <c r="P61">
        <f t="shared" si="28"/>
        <v>3924</v>
      </c>
      <c r="Q61">
        <v>0</v>
      </c>
      <c r="R61">
        <f t="shared" si="29"/>
        <v>-45616.5</v>
      </c>
      <c r="S61">
        <f t="shared" si="30"/>
        <v>0</v>
      </c>
      <c r="T61">
        <f t="shared" si="31"/>
        <v>-67295152.792413071</v>
      </c>
      <c r="U61">
        <f t="shared" si="32"/>
        <v>1889088.3034773448</v>
      </c>
      <c r="V61">
        <f t="shared" si="33"/>
        <v>67295152.792413071</v>
      </c>
      <c r="W61">
        <f t="shared" si="34"/>
        <v>1889088.3034773448</v>
      </c>
    </row>
    <row r="62" spans="2:23">
      <c r="B62" s="1">
        <v>3.5</v>
      </c>
      <c r="C62">
        <f t="shared" si="0"/>
        <v>2029.1985</v>
      </c>
      <c r="D62">
        <f t="shared" si="18"/>
        <v>0</v>
      </c>
      <c r="E62">
        <f t="shared" si="19"/>
        <v>16389.076500000003</v>
      </c>
      <c r="F62">
        <v>0</v>
      </c>
      <c r="G62" s="1">
        <f t="shared" si="20"/>
        <v>-179125.57237500002</v>
      </c>
      <c r="H62">
        <f t="shared" si="21"/>
        <v>0</v>
      </c>
      <c r="I62" s="1">
        <f t="shared" si="22"/>
        <v>-264252688.43519497</v>
      </c>
      <c r="J62" s="1">
        <f t="shared" si="23"/>
        <v>7890013.4355110656</v>
      </c>
      <c r="K62" s="1">
        <f t="shared" si="24"/>
        <v>264252688.43519497</v>
      </c>
      <c r="L62">
        <f t="shared" si="25"/>
        <v>7890013.4355110656</v>
      </c>
      <c r="N62">
        <f t="shared" si="26"/>
        <v>0</v>
      </c>
      <c r="O62">
        <f t="shared" si="27"/>
        <v>0</v>
      </c>
      <c r="P62">
        <f t="shared" si="28"/>
        <v>3924</v>
      </c>
      <c r="Q62">
        <v>0</v>
      </c>
      <c r="R62">
        <f t="shared" si="29"/>
        <v>-45126</v>
      </c>
      <c r="S62">
        <f t="shared" si="30"/>
        <v>0</v>
      </c>
      <c r="T62">
        <f t="shared" si="31"/>
        <v>-66571548.998946264</v>
      </c>
      <c r="U62">
        <f t="shared" si="32"/>
        <v>1889088.3034773448</v>
      </c>
      <c r="V62">
        <f t="shared" si="33"/>
        <v>66571548.998946264</v>
      </c>
      <c r="W62">
        <f t="shared" si="34"/>
        <v>1889088.3034773448</v>
      </c>
    </row>
    <row r="63" spans="2:23">
      <c r="B63" s="1">
        <v>3.625</v>
      </c>
      <c r="C63">
        <f t="shared" si="0"/>
        <v>2101.669875</v>
      </c>
      <c r="D63">
        <f t="shared" si="18"/>
        <v>0</v>
      </c>
      <c r="E63">
        <f t="shared" si="19"/>
        <v>16316.605125000002</v>
      </c>
      <c r="F63">
        <v>0</v>
      </c>
      <c r="G63" s="1">
        <f t="shared" si="20"/>
        <v>-177081.46727343753</v>
      </c>
      <c r="H63">
        <f t="shared" si="21"/>
        <v>0</v>
      </c>
      <c r="I63" s="1">
        <f t="shared" si="22"/>
        <v>-261237148.77008697</v>
      </c>
      <c r="J63" s="1">
        <f t="shared" si="23"/>
        <v>7855124.3359062178</v>
      </c>
      <c r="K63" s="1">
        <f t="shared" si="24"/>
        <v>261237148.77008697</v>
      </c>
      <c r="L63">
        <f t="shared" si="25"/>
        <v>7855124.3359062178</v>
      </c>
      <c r="N63">
        <f t="shared" si="26"/>
        <v>0</v>
      </c>
      <c r="O63">
        <f t="shared" si="27"/>
        <v>0</v>
      </c>
      <c r="P63">
        <f t="shared" si="28"/>
        <v>3924</v>
      </c>
      <c r="Q63">
        <v>0</v>
      </c>
      <c r="R63">
        <f t="shared" si="29"/>
        <v>-44635.5</v>
      </c>
      <c r="S63">
        <f t="shared" si="30"/>
        <v>0</v>
      </c>
      <c r="T63">
        <f t="shared" si="31"/>
        <v>-65847945.205479451</v>
      </c>
      <c r="U63">
        <f t="shared" si="32"/>
        <v>1889088.3034773448</v>
      </c>
      <c r="V63">
        <f t="shared" si="33"/>
        <v>65847945.205479451</v>
      </c>
      <c r="W63">
        <f t="shared" si="34"/>
        <v>1889088.3034773448</v>
      </c>
    </row>
    <row r="64" spans="2:23">
      <c r="B64" s="1">
        <v>3.75</v>
      </c>
      <c r="C64">
        <f t="shared" si="0"/>
        <v>2174.1412500000001</v>
      </c>
      <c r="D64">
        <f t="shared" si="18"/>
        <v>0</v>
      </c>
      <c r="E64">
        <f t="shared" si="19"/>
        <v>16244.133750000001</v>
      </c>
      <c r="F64">
        <v>0</v>
      </c>
      <c r="G64" s="1">
        <f t="shared" si="20"/>
        <v>-175046.42109375005</v>
      </c>
      <c r="H64">
        <f t="shared" si="21"/>
        <v>0</v>
      </c>
      <c r="I64" s="1">
        <f t="shared" si="22"/>
        <v>-258234973.16253957</v>
      </c>
      <c r="J64" s="1">
        <f t="shared" si="23"/>
        <v>7820235.2363013709</v>
      </c>
      <c r="K64" s="1">
        <f t="shared" si="24"/>
        <v>258234973.16253957</v>
      </c>
      <c r="L64">
        <f t="shared" si="25"/>
        <v>7820235.2363013709</v>
      </c>
      <c r="N64">
        <f t="shared" si="26"/>
        <v>0</v>
      </c>
      <c r="O64">
        <f t="shared" si="27"/>
        <v>0</v>
      </c>
      <c r="P64">
        <f t="shared" si="28"/>
        <v>3924</v>
      </c>
      <c r="Q64">
        <v>0</v>
      </c>
      <c r="R64">
        <f t="shared" si="29"/>
        <v>-44145</v>
      </c>
      <c r="S64">
        <f t="shared" si="30"/>
        <v>0</v>
      </c>
      <c r="T64">
        <f t="shared" si="31"/>
        <v>-65124341.412012644</v>
      </c>
      <c r="U64">
        <f t="shared" si="32"/>
        <v>1889088.3034773448</v>
      </c>
      <c r="V64">
        <f t="shared" si="33"/>
        <v>65124341.412012644</v>
      </c>
      <c r="W64">
        <f t="shared" si="34"/>
        <v>1889088.3034773448</v>
      </c>
    </row>
    <row r="65" spans="2:23">
      <c r="B65" s="1">
        <v>3.875</v>
      </c>
      <c r="C65">
        <f t="shared" si="0"/>
        <v>2246.6126250000002</v>
      </c>
      <c r="D65">
        <f t="shared" si="18"/>
        <v>0</v>
      </c>
      <c r="E65">
        <f t="shared" si="19"/>
        <v>16171.662375000002</v>
      </c>
      <c r="F65">
        <v>0</v>
      </c>
      <c r="G65" s="1">
        <f t="shared" si="20"/>
        <v>-173020.43383593753</v>
      </c>
      <c r="H65">
        <f t="shared" si="21"/>
        <v>0</v>
      </c>
      <c r="I65" s="1">
        <f t="shared" si="22"/>
        <v>-255246161.61255276</v>
      </c>
      <c r="J65" s="1">
        <f t="shared" si="23"/>
        <v>7785346.1366965231</v>
      </c>
      <c r="K65" s="1">
        <f t="shared" si="24"/>
        <v>255246161.61255276</v>
      </c>
      <c r="L65">
        <f t="shared" si="25"/>
        <v>7785346.1366965231</v>
      </c>
      <c r="N65">
        <f t="shared" si="26"/>
        <v>0</v>
      </c>
      <c r="O65">
        <f t="shared" si="27"/>
        <v>0</v>
      </c>
      <c r="P65">
        <f t="shared" si="28"/>
        <v>3924</v>
      </c>
      <c r="Q65">
        <v>0</v>
      </c>
      <c r="R65">
        <f t="shared" si="29"/>
        <v>-43654.5</v>
      </c>
      <c r="S65">
        <f t="shared" si="30"/>
        <v>0</v>
      </c>
      <c r="T65">
        <f t="shared" si="31"/>
        <v>-64400737.618545838</v>
      </c>
      <c r="U65">
        <f t="shared" si="32"/>
        <v>1889088.3034773448</v>
      </c>
      <c r="V65">
        <f t="shared" si="33"/>
        <v>64400737.618545838</v>
      </c>
      <c r="W65">
        <f t="shared" si="34"/>
        <v>1889088.3034773448</v>
      </c>
    </row>
    <row r="66" spans="2:23">
      <c r="B66" s="1">
        <v>4</v>
      </c>
      <c r="C66">
        <f t="shared" si="0"/>
        <v>2319.0840000000003</v>
      </c>
      <c r="D66">
        <f t="shared" si="18"/>
        <v>0</v>
      </c>
      <c r="E66">
        <f t="shared" si="19"/>
        <v>16099.191000000001</v>
      </c>
      <c r="F66">
        <v>0</v>
      </c>
      <c r="G66" s="1">
        <f t="shared" si="20"/>
        <v>-171003.50550000003</v>
      </c>
      <c r="H66">
        <f t="shared" si="21"/>
        <v>0</v>
      </c>
      <c r="I66" s="1">
        <f t="shared" si="22"/>
        <v>-252270714.12012652</v>
      </c>
      <c r="J66" s="1">
        <f t="shared" si="23"/>
        <v>7750457.0370916761</v>
      </c>
      <c r="K66" s="1">
        <f t="shared" si="24"/>
        <v>252270714.12012652</v>
      </c>
      <c r="L66">
        <f t="shared" si="25"/>
        <v>7750457.0370916761</v>
      </c>
      <c r="N66">
        <f t="shared" si="26"/>
        <v>0</v>
      </c>
      <c r="O66">
        <f t="shared" si="27"/>
        <v>0</v>
      </c>
      <c r="P66">
        <f t="shared" si="28"/>
        <v>3924</v>
      </c>
      <c r="Q66">
        <v>0</v>
      </c>
      <c r="R66">
        <f t="shared" si="29"/>
        <v>-43164</v>
      </c>
      <c r="S66">
        <f t="shared" si="30"/>
        <v>0</v>
      </c>
      <c r="T66">
        <f t="shared" si="31"/>
        <v>-63677133.825079031</v>
      </c>
      <c r="U66">
        <f t="shared" si="32"/>
        <v>1889088.3034773448</v>
      </c>
      <c r="V66">
        <f t="shared" si="33"/>
        <v>63677133.825079031</v>
      </c>
      <c r="W66">
        <f t="shared" si="34"/>
        <v>1889088.3034773448</v>
      </c>
    </row>
    <row r="67" spans="2:23">
      <c r="B67" s="1">
        <v>4.125</v>
      </c>
      <c r="C67">
        <f t="shared" si="0"/>
        <v>2391.5553749999999</v>
      </c>
      <c r="D67">
        <f t="shared" si="18"/>
        <v>0</v>
      </c>
      <c r="E67">
        <f t="shared" si="19"/>
        <v>16026.719625000002</v>
      </c>
      <c r="F67">
        <v>0</v>
      </c>
      <c r="G67" s="1">
        <f t="shared" si="20"/>
        <v>-168995.63608593753</v>
      </c>
      <c r="H67">
        <f t="shared" si="21"/>
        <v>0</v>
      </c>
      <c r="I67" s="1">
        <f t="shared" si="22"/>
        <v>-249308630.68526086</v>
      </c>
      <c r="J67" s="1">
        <f t="shared" si="23"/>
        <v>7715567.9374868302</v>
      </c>
      <c r="K67" s="1">
        <f t="shared" si="24"/>
        <v>249308630.68526086</v>
      </c>
      <c r="L67">
        <f t="shared" si="25"/>
        <v>7715567.9374868302</v>
      </c>
      <c r="N67">
        <f t="shared" si="26"/>
        <v>0</v>
      </c>
      <c r="O67">
        <f t="shared" si="27"/>
        <v>0</v>
      </c>
      <c r="P67">
        <f t="shared" si="28"/>
        <v>3924</v>
      </c>
      <c r="Q67">
        <v>0</v>
      </c>
      <c r="R67">
        <f t="shared" si="29"/>
        <v>-42673.5</v>
      </c>
      <c r="S67">
        <f t="shared" si="30"/>
        <v>0</v>
      </c>
      <c r="T67">
        <f t="shared" si="31"/>
        <v>-62953530.031612232</v>
      </c>
      <c r="U67">
        <f t="shared" si="32"/>
        <v>1889088.3034773448</v>
      </c>
      <c r="V67">
        <f t="shared" si="33"/>
        <v>62953530.031612232</v>
      </c>
      <c r="W67">
        <f t="shared" si="34"/>
        <v>1889088.3034773448</v>
      </c>
    </row>
    <row r="68" spans="2:23">
      <c r="B68" s="1">
        <v>4.25</v>
      </c>
      <c r="C68">
        <f t="shared" si="0"/>
        <v>2464.0267500000004</v>
      </c>
      <c r="D68">
        <f t="shared" si="18"/>
        <v>0</v>
      </c>
      <c r="E68">
        <f t="shared" si="19"/>
        <v>15954.248250000001</v>
      </c>
      <c r="F68">
        <v>0</v>
      </c>
      <c r="G68" s="1">
        <f t="shared" si="20"/>
        <v>-166996.82559375002</v>
      </c>
      <c r="H68">
        <f t="shared" si="21"/>
        <v>0</v>
      </c>
      <c r="I68" s="1">
        <f t="shared" si="22"/>
        <v>-246359911.30795574</v>
      </c>
      <c r="J68" s="1">
        <f t="shared" si="23"/>
        <v>7680678.8378819823</v>
      </c>
      <c r="K68" s="1">
        <f t="shared" si="24"/>
        <v>246359911.30795574</v>
      </c>
      <c r="L68">
        <f t="shared" si="25"/>
        <v>7680678.8378819823</v>
      </c>
      <c r="N68">
        <f t="shared" si="26"/>
        <v>0</v>
      </c>
      <c r="O68">
        <f t="shared" si="27"/>
        <v>0</v>
      </c>
      <c r="P68">
        <f t="shared" si="28"/>
        <v>3924</v>
      </c>
      <c r="Q68">
        <v>0</v>
      </c>
      <c r="R68">
        <f t="shared" si="29"/>
        <v>-42183</v>
      </c>
      <c r="S68">
        <f t="shared" si="30"/>
        <v>0</v>
      </c>
      <c r="T68">
        <f t="shared" si="31"/>
        <v>-62229926.238145411</v>
      </c>
      <c r="U68">
        <f t="shared" si="32"/>
        <v>1889088.3034773448</v>
      </c>
      <c r="V68">
        <f t="shared" si="33"/>
        <v>62229926.238145411</v>
      </c>
      <c r="W68">
        <f t="shared" si="34"/>
        <v>1889088.3034773448</v>
      </c>
    </row>
    <row r="69" spans="2:23">
      <c r="B69" s="1">
        <v>4.375</v>
      </c>
      <c r="C69">
        <f t="shared" si="0"/>
        <v>2536.4981250000001</v>
      </c>
      <c r="D69">
        <f t="shared" si="18"/>
        <v>0</v>
      </c>
      <c r="E69">
        <f t="shared" si="19"/>
        <v>15881.776875000001</v>
      </c>
      <c r="F69">
        <v>0</v>
      </c>
      <c r="G69" s="1">
        <f t="shared" si="20"/>
        <v>-165007.07402343751</v>
      </c>
      <c r="H69">
        <f t="shared" si="21"/>
        <v>0</v>
      </c>
      <c r="I69" s="1">
        <f t="shared" si="22"/>
        <v>-243424555.9882113</v>
      </c>
      <c r="J69" s="1">
        <f t="shared" si="23"/>
        <v>7645789.7382771336</v>
      </c>
      <c r="K69" s="1">
        <f t="shared" si="24"/>
        <v>243424555.9882113</v>
      </c>
      <c r="L69">
        <f t="shared" si="25"/>
        <v>7645789.7382771336</v>
      </c>
      <c r="N69">
        <f t="shared" si="26"/>
        <v>0</v>
      </c>
      <c r="O69">
        <f t="shared" si="27"/>
        <v>0</v>
      </c>
      <c r="P69">
        <f t="shared" si="28"/>
        <v>3924</v>
      </c>
      <c r="Q69">
        <v>0</v>
      </c>
      <c r="R69">
        <f t="shared" si="29"/>
        <v>-41692.5</v>
      </c>
      <c r="S69">
        <f t="shared" si="30"/>
        <v>0</v>
      </c>
      <c r="T69">
        <f t="shared" si="31"/>
        <v>-61506322.444678605</v>
      </c>
      <c r="U69">
        <f t="shared" si="32"/>
        <v>1889088.3034773448</v>
      </c>
      <c r="V69">
        <f t="shared" si="33"/>
        <v>61506322.444678605</v>
      </c>
      <c r="W69">
        <f t="shared" si="34"/>
        <v>1889088.3034773448</v>
      </c>
    </row>
    <row r="70" spans="2:23">
      <c r="B70" s="1">
        <v>4.5</v>
      </c>
      <c r="C70">
        <f t="shared" si="0"/>
        <v>2608.9695000000002</v>
      </c>
      <c r="D70">
        <f t="shared" si="18"/>
        <v>0</v>
      </c>
      <c r="E70">
        <f t="shared" si="19"/>
        <v>15809.305500000002</v>
      </c>
      <c r="F70">
        <v>0</v>
      </c>
      <c r="G70" s="1">
        <f t="shared" si="20"/>
        <v>-163026.38137500003</v>
      </c>
      <c r="H70">
        <f t="shared" si="21"/>
        <v>0</v>
      </c>
      <c r="I70" s="1">
        <f t="shared" si="22"/>
        <v>-240502564.72602746</v>
      </c>
      <c r="J70" s="1">
        <f t="shared" si="23"/>
        <v>7610900.6386722876</v>
      </c>
      <c r="K70" s="1">
        <f t="shared" si="24"/>
        <v>240502564.72602746</v>
      </c>
      <c r="L70">
        <f t="shared" si="25"/>
        <v>7610900.6386722876</v>
      </c>
      <c r="N70">
        <f t="shared" si="26"/>
        <v>0</v>
      </c>
      <c r="O70">
        <f t="shared" si="27"/>
        <v>0</v>
      </c>
      <c r="P70">
        <f t="shared" si="28"/>
        <v>3924</v>
      </c>
      <c r="Q70">
        <v>0</v>
      </c>
      <c r="R70">
        <f t="shared" si="29"/>
        <v>-41202</v>
      </c>
      <c r="S70">
        <f t="shared" si="30"/>
        <v>0</v>
      </c>
      <c r="T70">
        <f t="shared" si="31"/>
        <v>-60782718.651211806</v>
      </c>
      <c r="U70">
        <f t="shared" si="32"/>
        <v>1889088.3034773448</v>
      </c>
      <c r="V70">
        <f t="shared" si="33"/>
        <v>60782718.651211806</v>
      </c>
      <c r="W70">
        <f t="shared" si="34"/>
        <v>1889088.3034773448</v>
      </c>
    </row>
    <row r="71" spans="2:23">
      <c r="B71" s="1">
        <v>4.625</v>
      </c>
      <c r="C71">
        <f t="shared" si="0"/>
        <v>2681.4408750000007</v>
      </c>
      <c r="D71">
        <f t="shared" si="18"/>
        <v>0</v>
      </c>
      <c r="E71">
        <f t="shared" si="19"/>
        <v>15736.834125000001</v>
      </c>
      <c r="F71">
        <v>0</v>
      </c>
      <c r="G71" s="1">
        <f t="shared" si="20"/>
        <v>-161054.74764843751</v>
      </c>
      <c r="H71">
        <f t="shared" si="21"/>
        <v>0</v>
      </c>
      <c r="I71" s="1">
        <f t="shared" si="22"/>
        <v>-237593937.52140412</v>
      </c>
      <c r="J71" s="1">
        <f t="shared" si="23"/>
        <v>7576011.5390674397</v>
      </c>
      <c r="K71" s="1">
        <f t="shared" si="24"/>
        <v>237593937.52140412</v>
      </c>
      <c r="L71">
        <f t="shared" si="25"/>
        <v>7576011.5390674397</v>
      </c>
      <c r="N71">
        <f t="shared" si="26"/>
        <v>0</v>
      </c>
      <c r="O71">
        <f t="shared" si="27"/>
        <v>0</v>
      </c>
      <c r="P71">
        <f t="shared" si="28"/>
        <v>3924</v>
      </c>
      <c r="Q71">
        <v>0</v>
      </c>
      <c r="R71">
        <f t="shared" si="29"/>
        <v>-40711.5</v>
      </c>
      <c r="S71">
        <f t="shared" si="30"/>
        <v>0</v>
      </c>
      <c r="T71">
        <f t="shared" si="31"/>
        <v>-60059114.857744999</v>
      </c>
      <c r="U71">
        <f t="shared" si="32"/>
        <v>1889088.3034773448</v>
      </c>
      <c r="V71">
        <f t="shared" si="33"/>
        <v>60059114.857744999</v>
      </c>
      <c r="W71">
        <f t="shared" si="34"/>
        <v>1889088.3034773448</v>
      </c>
    </row>
    <row r="72" spans="2:23">
      <c r="B72" s="1">
        <v>4.75</v>
      </c>
      <c r="C72">
        <f t="shared" si="0"/>
        <v>2753.9122500000003</v>
      </c>
      <c r="D72">
        <f t="shared" si="18"/>
        <v>0</v>
      </c>
      <c r="E72">
        <f t="shared" si="19"/>
        <v>15664.36275</v>
      </c>
      <c r="F72">
        <v>0</v>
      </c>
      <c r="G72" s="1">
        <f t="shared" si="20"/>
        <v>-159092.17284375004</v>
      </c>
      <c r="H72">
        <f t="shared" si="21"/>
        <v>0</v>
      </c>
      <c r="I72" s="1">
        <f t="shared" si="22"/>
        <v>-234698674.37434146</v>
      </c>
      <c r="J72" s="1">
        <f t="shared" si="23"/>
        <v>7541122.4394625928</v>
      </c>
      <c r="K72" s="1">
        <f t="shared" si="24"/>
        <v>234698674.37434146</v>
      </c>
      <c r="L72">
        <f t="shared" si="25"/>
        <v>7541122.4394625928</v>
      </c>
      <c r="N72">
        <f t="shared" si="26"/>
        <v>0</v>
      </c>
      <c r="O72">
        <f t="shared" si="27"/>
        <v>0</v>
      </c>
      <c r="P72">
        <f t="shared" si="28"/>
        <v>3924</v>
      </c>
      <c r="Q72">
        <v>0</v>
      </c>
      <c r="R72">
        <f t="shared" si="29"/>
        <v>-40221</v>
      </c>
      <c r="S72">
        <f t="shared" si="30"/>
        <v>0</v>
      </c>
      <c r="T72">
        <f t="shared" si="31"/>
        <v>-59335511.064278185</v>
      </c>
      <c r="U72">
        <f t="shared" si="32"/>
        <v>1889088.3034773448</v>
      </c>
      <c r="V72">
        <f t="shared" si="33"/>
        <v>59335511.064278185</v>
      </c>
      <c r="W72">
        <f t="shared" si="34"/>
        <v>1889088.3034773448</v>
      </c>
    </row>
    <row r="73" spans="2:23">
      <c r="B73" s="1">
        <v>4.875</v>
      </c>
      <c r="C73">
        <f t="shared" si="0"/>
        <v>2826.3836250000004</v>
      </c>
      <c r="D73">
        <f t="shared" si="18"/>
        <v>0</v>
      </c>
      <c r="E73">
        <f t="shared" si="19"/>
        <v>15591.891375000001</v>
      </c>
      <c r="F73">
        <v>0</v>
      </c>
      <c r="G73" s="1">
        <f t="shared" si="20"/>
        <v>-157138.65696093751</v>
      </c>
      <c r="H73">
        <f t="shared" si="21"/>
        <v>0</v>
      </c>
      <c r="I73" s="1">
        <f t="shared" si="22"/>
        <v>-231816775.28483933</v>
      </c>
      <c r="J73" s="1">
        <f t="shared" si="23"/>
        <v>7506233.339857745</v>
      </c>
      <c r="K73" s="1">
        <f t="shared" si="24"/>
        <v>231816775.28483933</v>
      </c>
      <c r="L73">
        <f t="shared" si="25"/>
        <v>7506233.339857745</v>
      </c>
      <c r="N73">
        <f t="shared" si="26"/>
        <v>0</v>
      </c>
      <c r="O73">
        <f t="shared" si="27"/>
        <v>0</v>
      </c>
      <c r="P73">
        <f t="shared" si="28"/>
        <v>3924</v>
      </c>
      <c r="Q73">
        <v>0</v>
      </c>
      <c r="R73">
        <f t="shared" si="29"/>
        <v>-39730.5</v>
      </c>
      <c r="S73">
        <f t="shared" si="30"/>
        <v>0</v>
      </c>
      <c r="T73">
        <f t="shared" si="31"/>
        <v>-58611907.270811379</v>
      </c>
      <c r="U73">
        <f t="shared" si="32"/>
        <v>1889088.3034773448</v>
      </c>
      <c r="V73">
        <f t="shared" si="33"/>
        <v>58611907.270811379</v>
      </c>
      <c r="W73">
        <f t="shared" si="34"/>
        <v>1889088.3034773448</v>
      </c>
    </row>
    <row r="74" spans="2:23">
      <c r="B74" s="1">
        <v>5</v>
      </c>
      <c r="C74">
        <f t="shared" si="0"/>
        <v>2898.855</v>
      </c>
      <c r="D74">
        <f t="shared" si="18"/>
        <v>0</v>
      </c>
      <c r="E74">
        <f t="shared" si="19"/>
        <v>15519.420000000002</v>
      </c>
      <c r="F74">
        <v>0</v>
      </c>
      <c r="G74" s="1">
        <f t="shared" si="20"/>
        <v>-155194.20000000001</v>
      </c>
      <c r="H74">
        <f t="shared" si="21"/>
        <v>0</v>
      </c>
      <c r="I74" s="1">
        <f t="shared" si="22"/>
        <v>-228948240.2528978</v>
      </c>
      <c r="J74" s="1">
        <f t="shared" si="23"/>
        <v>7471344.240252899</v>
      </c>
      <c r="K74" s="1">
        <f t="shared" si="24"/>
        <v>228948240.2528978</v>
      </c>
      <c r="L74">
        <f t="shared" si="25"/>
        <v>7471344.240252899</v>
      </c>
      <c r="N74">
        <f t="shared" si="26"/>
        <v>0</v>
      </c>
      <c r="O74">
        <f t="shared" si="27"/>
        <v>0</v>
      </c>
      <c r="P74">
        <f t="shared" si="28"/>
        <v>3924</v>
      </c>
      <c r="Q74">
        <v>0</v>
      </c>
      <c r="R74">
        <f t="shared" si="29"/>
        <v>-39240</v>
      </c>
      <c r="S74">
        <f t="shared" si="30"/>
        <v>0</v>
      </c>
      <c r="T74">
        <f t="shared" si="31"/>
        <v>-57888303.477344573</v>
      </c>
      <c r="U74">
        <f t="shared" si="32"/>
        <v>1889088.3034773448</v>
      </c>
      <c r="V74">
        <f t="shared" si="33"/>
        <v>57888303.477344573</v>
      </c>
      <c r="W74">
        <f t="shared" si="34"/>
        <v>1889088.3034773448</v>
      </c>
    </row>
    <row r="75" spans="2:23">
      <c r="B75" s="1">
        <v>5.125</v>
      </c>
      <c r="C75">
        <f t="shared" si="0"/>
        <v>2971.3263750000001</v>
      </c>
      <c r="D75">
        <f t="shared" si="18"/>
        <v>0</v>
      </c>
      <c r="E75">
        <f t="shared" si="19"/>
        <v>15446.948625000001</v>
      </c>
      <c r="F75">
        <v>0</v>
      </c>
      <c r="G75" s="1">
        <f t="shared" si="20"/>
        <v>-153258.80196093753</v>
      </c>
      <c r="H75">
        <f t="shared" si="21"/>
        <v>0</v>
      </c>
      <c r="I75" s="1">
        <f t="shared" si="22"/>
        <v>-226093069.27851689</v>
      </c>
      <c r="J75" s="1">
        <f t="shared" si="23"/>
        <v>7436455.1406480521</v>
      </c>
      <c r="K75" s="1">
        <f t="shared" si="24"/>
        <v>226093069.27851689</v>
      </c>
      <c r="L75">
        <f t="shared" si="25"/>
        <v>7436455.1406480521</v>
      </c>
      <c r="N75">
        <f t="shared" si="26"/>
        <v>0</v>
      </c>
      <c r="O75">
        <f t="shared" si="27"/>
        <v>0</v>
      </c>
      <c r="P75">
        <f t="shared" si="28"/>
        <v>3924</v>
      </c>
      <c r="Q75">
        <v>0</v>
      </c>
      <c r="R75">
        <f t="shared" si="29"/>
        <v>-38749.5</v>
      </c>
      <c r="S75">
        <f t="shared" si="30"/>
        <v>0</v>
      </c>
      <c r="T75">
        <f t="shared" si="31"/>
        <v>-57164699.683877766</v>
      </c>
      <c r="U75">
        <f t="shared" si="32"/>
        <v>1889088.3034773448</v>
      </c>
      <c r="V75">
        <f t="shared" si="33"/>
        <v>57164699.683877766</v>
      </c>
      <c r="W75">
        <f t="shared" si="34"/>
        <v>1889088.3034773448</v>
      </c>
    </row>
    <row r="76" spans="2:23">
      <c r="B76" s="1">
        <v>5.25</v>
      </c>
      <c r="C76">
        <f t="shared" si="0"/>
        <v>3043.7977500000006</v>
      </c>
      <c r="D76">
        <f t="shared" si="18"/>
        <v>0</v>
      </c>
      <c r="E76">
        <f t="shared" si="19"/>
        <v>15374.47725</v>
      </c>
      <c r="F76">
        <v>0</v>
      </c>
      <c r="G76" s="1">
        <f t="shared" si="20"/>
        <v>-151332.46284375002</v>
      </c>
      <c r="H76">
        <f t="shared" si="21"/>
        <v>0</v>
      </c>
      <c r="I76" s="1">
        <f t="shared" si="22"/>
        <v>-223251262.36169657</v>
      </c>
      <c r="J76" s="1">
        <f t="shared" si="23"/>
        <v>7401566.0410432043</v>
      </c>
      <c r="K76" s="1">
        <f t="shared" si="24"/>
        <v>223251262.36169657</v>
      </c>
      <c r="L76">
        <f t="shared" si="25"/>
        <v>7401566.0410432043</v>
      </c>
      <c r="N76">
        <f t="shared" si="26"/>
        <v>0</v>
      </c>
      <c r="O76">
        <f t="shared" si="27"/>
        <v>0</v>
      </c>
      <c r="P76">
        <f t="shared" si="28"/>
        <v>3924</v>
      </c>
      <c r="Q76">
        <v>0</v>
      </c>
      <c r="R76">
        <f t="shared" si="29"/>
        <v>-38259</v>
      </c>
      <c r="S76">
        <f t="shared" si="30"/>
        <v>0</v>
      </c>
      <c r="T76">
        <f t="shared" si="31"/>
        <v>-56441095.89041096</v>
      </c>
      <c r="U76">
        <f t="shared" si="32"/>
        <v>1889088.3034773448</v>
      </c>
      <c r="V76">
        <f t="shared" si="33"/>
        <v>56441095.89041096</v>
      </c>
      <c r="W76">
        <f t="shared" si="34"/>
        <v>1889088.3034773448</v>
      </c>
    </row>
    <row r="77" spans="2:23">
      <c r="B77" s="1">
        <v>5.375</v>
      </c>
      <c r="C77">
        <f t="shared" si="0"/>
        <v>3116.2691250000003</v>
      </c>
      <c r="D77">
        <f t="shared" si="18"/>
        <v>0</v>
      </c>
      <c r="E77">
        <f t="shared" si="19"/>
        <v>15302.005875000001</v>
      </c>
      <c r="F77">
        <v>0</v>
      </c>
      <c r="G77" s="1">
        <f t="shared" si="20"/>
        <v>-149415.18264843751</v>
      </c>
      <c r="H77">
        <f t="shared" si="21"/>
        <v>0</v>
      </c>
      <c r="I77" s="1">
        <f t="shared" si="22"/>
        <v>-220422819.50243679</v>
      </c>
      <c r="J77" s="1">
        <f t="shared" si="23"/>
        <v>7366676.9414383564</v>
      </c>
      <c r="K77" s="1">
        <f t="shared" si="24"/>
        <v>220422819.50243679</v>
      </c>
      <c r="L77">
        <f t="shared" si="25"/>
        <v>7366676.9414383564</v>
      </c>
      <c r="N77">
        <f t="shared" si="26"/>
        <v>0</v>
      </c>
      <c r="O77">
        <f t="shared" si="27"/>
        <v>0</v>
      </c>
      <c r="P77">
        <f t="shared" si="28"/>
        <v>3924</v>
      </c>
      <c r="Q77">
        <v>0</v>
      </c>
      <c r="R77">
        <f t="shared" si="29"/>
        <v>-37768.5</v>
      </c>
      <c r="S77">
        <f t="shared" si="30"/>
        <v>0</v>
      </c>
      <c r="T77">
        <f t="shared" si="31"/>
        <v>-55717492.096944146</v>
      </c>
      <c r="U77">
        <f t="shared" si="32"/>
        <v>1889088.3034773448</v>
      </c>
      <c r="V77">
        <f t="shared" si="33"/>
        <v>55717492.096944146</v>
      </c>
      <c r="W77">
        <f t="shared" si="34"/>
        <v>1889088.3034773448</v>
      </c>
    </row>
    <row r="78" spans="2:23">
      <c r="B78" s="1">
        <v>5.5</v>
      </c>
      <c r="C78">
        <f t="shared" si="0"/>
        <v>3188.7405000000003</v>
      </c>
      <c r="D78">
        <f t="shared" si="18"/>
        <v>0</v>
      </c>
      <c r="E78">
        <f t="shared" si="19"/>
        <v>15229.534500000002</v>
      </c>
      <c r="F78">
        <v>0</v>
      </c>
      <c r="G78" s="1">
        <f t="shared" si="20"/>
        <v>-147506.96137500001</v>
      </c>
      <c r="H78">
        <f t="shared" si="21"/>
        <v>0</v>
      </c>
      <c r="I78" s="1">
        <f t="shared" si="22"/>
        <v>-217607740.70073763</v>
      </c>
      <c r="J78" s="1">
        <f t="shared" si="23"/>
        <v>7331787.8418335095</v>
      </c>
      <c r="K78" s="1">
        <f t="shared" si="24"/>
        <v>217607740.70073763</v>
      </c>
      <c r="L78">
        <f t="shared" si="25"/>
        <v>7331787.8418335095</v>
      </c>
      <c r="N78">
        <f t="shared" si="26"/>
        <v>0</v>
      </c>
      <c r="O78">
        <f t="shared" si="27"/>
        <v>0</v>
      </c>
      <c r="P78">
        <f t="shared" si="28"/>
        <v>3924</v>
      </c>
      <c r="Q78">
        <v>0</v>
      </c>
      <c r="R78">
        <f t="shared" si="29"/>
        <v>-37278</v>
      </c>
      <c r="S78">
        <f t="shared" si="30"/>
        <v>0</v>
      </c>
      <c r="T78">
        <f t="shared" si="31"/>
        <v>-54993888.303477339</v>
      </c>
      <c r="U78">
        <f t="shared" si="32"/>
        <v>1889088.3034773448</v>
      </c>
      <c r="V78">
        <f t="shared" si="33"/>
        <v>54993888.303477339</v>
      </c>
      <c r="W78">
        <f t="shared" si="34"/>
        <v>1889088.3034773448</v>
      </c>
    </row>
    <row r="79" spans="2:23">
      <c r="B79" s="1">
        <v>5.625</v>
      </c>
      <c r="C79">
        <f t="shared" si="0"/>
        <v>3261.211875</v>
      </c>
      <c r="D79">
        <f t="shared" si="18"/>
        <v>0</v>
      </c>
      <c r="E79">
        <f t="shared" si="19"/>
        <v>15157.063125000001</v>
      </c>
      <c r="F79">
        <v>0</v>
      </c>
      <c r="G79" s="1">
        <f t="shared" si="20"/>
        <v>-145607.79902343752</v>
      </c>
      <c r="H79">
        <f t="shared" si="21"/>
        <v>0</v>
      </c>
      <c r="I79" s="1">
        <f t="shared" si="22"/>
        <v>-214806025.95659906</v>
      </c>
      <c r="J79" s="1">
        <f t="shared" si="23"/>
        <v>7296898.7422286617</v>
      </c>
      <c r="K79" s="1">
        <f t="shared" si="24"/>
        <v>214806025.95659906</v>
      </c>
      <c r="L79">
        <f t="shared" si="25"/>
        <v>7296898.7422286617</v>
      </c>
      <c r="N79">
        <f t="shared" si="26"/>
        <v>0</v>
      </c>
      <c r="O79">
        <f t="shared" si="27"/>
        <v>0</v>
      </c>
      <c r="P79">
        <f t="shared" si="28"/>
        <v>3924</v>
      </c>
      <c r="Q79">
        <v>0</v>
      </c>
      <c r="R79">
        <f t="shared" si="29"/>
        <v>-36787.5</v>
      </c>
      <c r="S79">
        <f t="shared" si="30"/>
        <v>0</v>
      </c>
      <c r="T79">
        <f t="shared" si="31"/>
        <v>-54270284.51001054</v>
      </c>
      <c r="U79">
        <f t="shared" si="32"/>
        <v>1889088.3034773448</v>
      </c>
      <c r="V79">
        <f t="shared" si="33"/>
        <v>54270284.51001054</v>
      </c>
      <c r="W79">
        <f t="shared" si="34"/>
        <v>1889088.3034773448</v>
      </c>
    </row>
    <row r="80" spans="2:23">
      <c r="B80" s="1">
        <v>5.75</v>
      </c>
      <c r="C80">
        <f t="shared" si="0"/>
        <v>3333.68325</v>
      </c>
      <c r="D80">
        <f t="shared" si="18"/>
        <v>0</v>
      </c>
      <c r="E80">
        <f t="shared" si="19"/>
        <v>15084.591750000001</v>
      </c>
      <c r="F80">
        <v>0</v>
      </c>
      <c r="G80" s="1">
        <f t="shared" si="20"/>
        <v>-143717.69559375005</v>
      </c>
      <c r="H80">
        <f t="shared" si="21"/>
        <v>0</v>
      </c>
      <c r="I80" s="1">
        <f t="shared" si="22"/>
        <v>-212017675.27002117</v>
      </c>
      <c r="J80" s="1">
        <f t="shared" si="23"/>
        <v>7262009.6426238148</v>
      </c>
      <c r="K80" s="1">
        <f t="shared" si="24"/>
        <v>212017675.27002117</v>
      </c>
      <c r="L80">
        <f t="shared" si="25"/>
        <v>7262009.6426238148</v>
      </c>
      <c r="N80">
        <f t="shared" si="26"/>
        <v>0</v>
      </c>
      <c r="O80">
        <f t="shared" si="27"/>
        <v>0</v>
      </c>
      <c r="P80">
        <f t="shared" si="28"/>
        <v>3924</v>
      </c>
      <c r="Q80">
        <v>0</v>
      </c>
      <c r="R80">
        <f t="shared" si="29"/>
        <v>-36297</v>
      </c>
      <c r="S80">
        <f t="shared" si="30"/>
        <v>0</v>
      </c>
      <c r="T80">
        <f t="shared" si="31"/>
        <v>-53546680.716543734</v>
      </c>
      <c r="U80">
        <f t="shared" si="32"/>
        <v>1889088.3034773448</v>
      </c>
      <c r="V80">
        <f t="shared" si="33"/>
        <v>53546680.716543734</v>
      </c>
      <c r="W80">
        <f t="shared" si="34"/>
        <v>1889088.3034773448</v>
      </c>
    </row>
    <row r="81" spans="2:23">
      <c r="B81" s="1">
        <v>5.875</v>
      </c>
      <c r="C81">
        <f t="shared" si="0"/>
        <v>3406.1546250000006</v>
      </c>
      <c r="D81">
        <f t="shared" si="18"/>
        <v>0</v>
      </c>
      <c r="E81">
        <f t="shared" si="19"/>
        <v>15012.120375</v>
      </c>
      <c r="F81">
        <v>0</v>
      </c>
      <c r="G81" s="1">
        <f t="shared" si="20"/>
        <v>-141836.65108593751</v>
      </c>
      <c r="H81">
        <f t="shared" si="21"/>
        <v>0</v>
      </c>
      <c r="I81" s="1">
        <f t="shared" si="22"/>
        <v>-209242688.64100373</v>
      </c>
      <c r="J81" s="1">
        <f t="shared" si="23"/>
        <v>7227120.5430189669</v>
      </c>
      <c r="K81" s="1">
        <f t="shared" si="24"/>
        <v>209242688.64100373</v>
      </c>
      <c r="L81">
        <f t="shared" si="25"/>
        <v>7227120.5430189669</v>
      </c>
      <c r="N81">
        <f t="shared" si="26"/>
        <v>0</v>
      </c>
      <c r="O81">
        <f t="shared" si="27"/>
        <v>0</v>
      </c>
      <c r="P81">
        <f t="shared" si="28"/>
        <v>3924</v>
      </c>
      <c r="Q81">
        <v>0</v>
      </c>
      <c r="R81">
        <f t="shared" si="29"/>
        <v>-35806.5</v>
      </c>
      <c r="S81">
        <f t="shared" si="30"/>
        <v>0</v>
      </c>
      <c r="T81">
        <f t="shared" si="31"/>
        <v>-52823076.923076928</v>
      </c>
      <c r="U81">
        <f t="shared" si="32"/>
        <v>1889088.3034773448</v>
      </c>
      <c r="V81">
        <f t="shared" si="33"/>
        <v>52823076.923076928</v>
      </c>
      <c r="W81">
        <f t="shared" si="34"/>
        <v>1889088.3034773448</v>
      </c>
    </row>
    <row r="82" spans="2:23">
      <c r="B82" s="1">
        <v>6</v>
      </c>
      <c r="C82">
        <f t="shared" si="0"/>
        <v>3478.6260000000002</v>
      </c>
      <c r="D82">
        <f t="shared" si="18"/>
        <v>0</v>
      </c>
      <c r="E82">
        <f t="shared" si="19"/>
        <v>14939.649000000001</v>
      </c>
      <c r="F82">
        <v>0</v>
      </c>
      <c r="G82" s="1">
        <f t="shared" si="20"/>
        <v>-139964.6655</v>
      </c>
      <c r="H82">
        <f t="shared" si="21"/>
        <v>0</v>
      </c>
      <c r="I82" s="1">
        <f t="shared" si="22"/>
        <v>-206481066.06954688</v>
      </c>
      <c r="J82" s="1">
        <f t="shared" si="23"/>
        <v>7192231.4434141209</v>
      </c>
      <c r="K82" s="1">
        <f t="shared" si="24"/>
        <v>206481066.06954688</v>
      </c>
      <c r="L82">
        <f t="shared" si="25"/>
        <v>7192231.4434141209</v>
      </c>
      <c r="N82">
        <f t="shared" si="26"/>
        <v>0</v>
      </c>
      <c r="O82">
        <f t="shared" si="27"/>
        <v>0</v>
      </c>
      <c r="P82">
        <f t="shared" si="28"/>
        <v>3924</v>
      </c>
      <c r="Q82">
        <v>0</v>
      </c>
      <c r="R82">
        <f t="shared" si="29"/>
        <v>-35316</v>
      </c>
      <c r="S82">
        <f t="shared" si="30"/>
        <v>0</v>
      </c>
      <c r="T82">
        <f t="shared" si="31"/>
        <v>-52099473.129610114</v>
      </c>
      <c r="U82">
        <f t="shared" si="32"/>
        <v>1889088.3034773448</v>
      </c>
      <c r="V82">
        <f t="shared" si="33"/>
        <v>52099473.129610114</v>
      </c>
      <c r="W82">
        <f t="shared" si="34"/>
        <v>1889088.3034773448</v>
      </c>
    </row>
    <row r="83" spans="2:23">
      <c r="B83" s="1">
        <v>6.125</v>
      </c>
      <c r="C83">
        <f t="shared" si="0"/>
        <v>3551.0973750000003</v>
      </c>
      <c r="D83">
        <f t="shared" si="18"/>
        <v>0</v>
      </c>
      <c r="E83">
        <f t="shared" si="19"/>
        <v>14867.177625</v>
      </c>
      <c r="F83">
        <v>0</v>
      </c>
      <c r="G83" s="1">
        <f t="shared" si="20"/>
        <v>-138101.73883593752</v>
      </c>
      <c r="H83">
        <f t="shared" si="21"/>
        <v>0</v>
      </c>
      <c r="I83" s="1">
        <f t="shared" si="22"/>
        <v>-203732807.55565071</v>
      </c>
      <c r="J83" s="1">
        <f t="shared" si="23"/>
        <v>7157342.3438092722</v>
      </c>
      <c r="K83" s="1">
        <f t="shared" si="24"/>
        <v>203732807.55565071</v>
      </c>
      <c r="L83">
        <f t="shared" si="25"/>
        <v>7157342.3438092722</v>
      </c>
      <c r="N83">
        <f t="shared" si="26"/>
        <v>0</v>
      </c>
      <c r="O83">
        <f t="shared" si="27"/>
        <v>0</v>
      </c>
      <c r="P83">
        <f t="shared" si="28"/>
        <v>3924</v>
      </c>
      <c r="Q83">
        <v>0</v>
      </c>
      <c r="R83">
        <f t="shared" si="29"/>
        <v>-34825.5</v>
      </c>
      <c r="S83">
        <f t="shared" si="30"/>
        <v>0</v>
      </c>
      <c r="T83">
        <f t="shared" si="31"/>
        <v>-51375869.336143307</v>
      </c>
      <c r="U83">
        <f t="shared" si="32"/>
        <v>1889088.3034773448</v>
      </c>
      <c r="V83">
        <f t="shared" si="33"/>
        <v>51375869.336143307</v>
      </c>
      <c r="W83">
        <f t="shared" si="34"/>
        <v>1889088.3034773448</v>
      </c>
    </row>
    <row r="84" spans="2:23">
      <c r="B84" s="1">
        <v>6.25</v>
      </c>
      <c r="C84">
        <f t="shared" si="0"/>
        <v>3623.5687500000004</v>
      </c>
      <c r="D84">
        <f t="shared" si="18"/>
        <v>0</v>
      </c>
      <c r="E84">
        <f t="shared" si="19"/>
        <v>14794.706250000001</v>
      </c>
      <c r="F84">
        <v>0</v>
      </c>
      <c r="G84" s="1">
        <f t="shared" si="20"/>
        <v>-136247.87109375</v>
      </c>
      <c r="H84">
        <f t="shared" si="21"/>
        <v>0</v>
      </c>
      <c r="I84" s="1">
        <f t="shared" si="22"/>
        <v>-200997913.09931508</v>
      </c>
      <c r="J84" s="1">
        <f t="shared" si="23"/>
        <v>7122453.2442044262</v>
      </c>
      <c r="K84" s="1">
        <f t="shared" si="24"/>
        <v>200997913.09931508</v>
      </c>
      <c r="L84">
        <f t="shared" si="25"/>
        <v>7122453.2442044262</v>
      </c>
      <c r="N84">
        <f t="shared" si="26"/>
        <v>0</v>
      </c>
      <c r="O84">
        <f t="shared" si="27"/>
        <v>0</v>
      </c>
      <c r="P84">
        <f t="shared" si="28"/>
        <v>3924</v>
      </c>
      <c r="Q84">
        <v>0</v>
      </c>
      <c r="R84">
        <f t="shared" si="29"/>
        <v>-34335</v>
      </c>
      <c r="S84">
        <f t="shared" si="30"/>
        <v>0</v>
      </c>
      <c r="T84">
        <f t="shared" si="31"/>
        <v>-50652265.542676501</v>
      </c>
      <c r="U84">
        <f t="shared" si="32"/>
        <v>1889088.3034773448</v>
      </c>
      <c r="V84">
        <f t="shared" si="33"/>
        <v>50652265.542676501</v>
      </c>
      <c r="W84">
        <f t="shared" si="34"/>
        <v>1889088.3034773448</v>
      </c>
    </row>
    <row r="85" spans="2:23">
      <c r="B85" s="1">
        <v>6.375</v>
      </c>
      <c r="C85">
        <f t="shared" si="0"/>
        <v>3696.040125</v>
      </c>
      <c r="D85">
        <f t="shared" si="18"/>
        <v>0</v>
      </c>
      <c r="E85">
        <f t="shared" si="19"/>
        <v>14722.234875000002</v>
      </c>
      <c r="F85">
        <v>0</v>
      </c>
      <c r="G85" s="1">
        <f t="shared" si="20"/>
        <v>-134403.06227343751</v>
      </c>
      <c r="H85">
        <f t="shared" si="21"/>
        <v>0</v>
      </c>
      <c r="I85" s="1">
        <f t="shared" si="22"/>
        <v>-198276382.70054007</v>
      </c>
      <c r="J85" s="1">
        <f t="shared" si="23"/>
        <v>7087564.1445995802</v>
      </c>
      <c r="K85" s="1">
        <f t="shared" si="24"/>
        <v>198276382.70054007</v>
      </c>
      <c r="L85">
        <f t="shared" si="25"/>
        <v>7087564.1445995802</v>
      </c>
      <c r="N85">
        <f t="shared" si="26"/>
        <v>0</v>
      </c>
      <c r="O85">
        <f t="shared" si="27"/>
        <v>0</v>
      </c>
      <c r="P85">
        <f t="shared" si="28"/>
        <v>3924</v>
      </c>
      <c r="Q85">
        <v>0</v>
      </c>
      <c r="R85">
        <f t="shared" si="29"/>
        <v>-33844.5</v>
      </c>
      <c r="S85">
        <f t="shared" si="30"/>
        <v>0</v>
      </c>
      <c r="T85">
        <f t="shared" si="31"/>
        <v>-49928661.749209695</v>
      </c>
      <c r="U85">
        <f t="shared" si="32"/>
        <v>1889088.3034773448</v>
      </c>
      <c r="V85">
        <f t="shared" si="33"/>
        <v>49928661.749209695</v>
      </c>
      <c r="W85">
        <f t="shared" si="34"/>
        <v>1889088.3034773448</v>
      </c>
    </row>
    <row r="86" spans="2:23">
      <c r="B86" s="1">
        <v>6.5</v>
      </c>
      <c r="C86">
        <f t="shared" si="0"/>
        <v>3768.5115000000005</v>
      </c>
      <c r="D86">
        <f t="shared" si="18"/>
        <v>0</v>
      </c>
      <c r="E86">
        <f t="shared" si="19"/>
        <v>14649.763500000001</v>
      </c>
      <c r="F86">
        <v>0</v>
      </c>
      <c r="G86" s="1">
        <f t="shared" si="20"/>
        <v>-132567.31237500004</v>
      </c>
      <c r="H86">
        <f t="shared" si="21"/>
        <v>0</v>
      </c>
      <c r="I86" s="1">
        <f t="shared" si="22"/>
        <v>-195568216.35932568</v>
      </c>
      <c r="J86" s="1">
        <f t="shared" si="23"/>
        <v>7052675.0449947314</v>
      </c>
      <c r="K86" s="1">
        <f t="shared" si="24"/>
        <v>195568216.35932568</v>
      </c>
      <c r="L86">
        <f t="shared" si="25"/>
        <v>7052675.0449947314</v>
      </c>
      <c r="N86">
        <f t="shared" si="26"/>
        <v>0</v>
      </c>
      <c r="O86">
        <f t="shared" si="27"/>
        <v>0</v>
      </c>
      <c r="P86">
        <f t="shared" si="28"/>
        <v>3924</v>
      </c>
      <c r="Q86">
        <v>0</v>
      </c>
      <c r="R86">
        <f t="shared" si="29"/>
        <v>-33354</v>
      </c>
      <c r="S86">
        <f t="shared" si="30"/>
        <v>0</v>
      </c>
      <c r="T86">
        <f t="shared" si="31"/>
        <v>-49205057.955742888</v>
      </c>
      <c r="U86">
        <f t="shared" si="32"/>
        <v>1889088.3034773448</v>
      </c>
      <c r="V86">
        <f t="shared" si="33"/>
        <v>49205057.955742888</v>
      </c>
      <c r="W86">
        <f t="shared" si="34"/>
        <v>1889088.3034773448</v>
      </c>
    </row>
    <row r="87" spans="2:23">
      <c r="B87" s="1">
        <v>6.625</v>
      </c>
      <c r="C87">
        <f t="shared" si="0"/>
        <v>3840.9828750000006</v>
      </c>
      <c r="D87">
        <f t="shared" si="18"/>
        <v>0</v>
      </c>
      <c r="E87">
        <f t="shared" si="19"/>
        <v>14577.292125</v>
      </c>
      <c r="F87">
        <v>0</v>
      </c>
      <c r="G87" s="1">
        <f t="shared" si="20"/>
        <v>-130740.62139843752</v>
      </c>
      <c r="H87">
        <f t="shared" si="21"/>
        <v>0</v>
      </c>
      <c r="I87" s="1">
        <f t="shared" si="22"/>
        <v>-192873414.07567179</v>
      </c>
      <c r="J87" s="1">
        <f t="shared" si="23"/>
        <v>7017785.9453898836</v>
      </c>
      <c r="K87" s="1">
        <f t="shared" si="24"/>
        <v>192873414.07567179</v>
      </c>
      <c r="L87">
        <f t="shared" si="25"/>
        <v>7017785.9453898836</v>
      </c>
      <c r="N87">
        <f t="shared" si="26"/>
        <v>0</v>
      </c>
      <c r="O87">
        <f t="shared" si="27"/>
        <v>0</v>
      </c>
      <c r="P87">
        <f t="shared" si="28"/>
        <v>3924</v>
      </c>
      <c r="Q87">
        <v>0</v>
      </c>
      <c r="R87">
        <f t="shared" si="29"/>
        <v>-32863.5</v>
      </c>
      <c r="S87">
        <f t="shared" si="30"/>
        <v>0</v>
      </c>
      <c r="T87">
        <f t="shared" si="31"/>
        <v>-48481454.162276082</v>
      </c>
      <c r="U87">
        <f t="shared" si="32"/>
        <v>1889088.3034773448</v>
      </c>
      <c r="V87">
        <f t="shared" si="33"/>
        <v>48481454.162276082</v>
      </c>
      <c r="W87">
        <f t="shared" si="34"/>
        <v>1889088.3034773448</v>
      </c>
    </row>
    <row r="88" spans="2:23">
      <c r="B88" s="1">
        <v>6.75</v>
      </c>
      <c r="C88">
        <f t="shared" si="0"/>
        <v>3913.4542500000002</v>
      </c>
      <c r="D88">
        <f t="shared" si="18"/>
        <v>0</v>
      </c>
      <c r="E88">
        <f t="shared" si="19"/>
        <v>14504.820750000001</v>
      </c>
      <c r="F88">
        <v>0</v>
      </c>
      <c r="G88" s="1">
        <f t="shared" si="20"/>
        <v>-128922.98934375001</v>
      </c>
      <c r="H88">
        <f t="shared" si="21"/>
        <v>0</v>
      </c>
      <c r="I88" s="1">
        <f t="shared" si="22"/>
        <v>-190191975.8495785</v>
      </c>
      <c r="J88" s="1">
        <f t="shared" si="23"/>
        <v>6982896.8457850376</v>
      </c>
      <c r="K88" s="1">
        <f t="shared" si="24"/>
        <v>190191975.8495785</v>
      </c>
      <c r="L88">
        <f t="shared" si="25"/>
        <v>6982896.8457850376</v>
      </c>
      <c r="N88">
        <f t="shared" si="26"/>
        <v>0</v>
      </c>
      <c r="O88">
        <f t="shared" si="27"/>
        <v>0</v>
      </c>
      <c r="P88">
        <f t="shared" si="28"/>
        <v>3924</v>
      </c>
      <c r="Q88">
        <v>0</v>
      </c>
      <c r="R88">
        <f t="shared" si="29"/>
        <v>-32373</v>
      </c>
      <c r="S88">
        <f t="shared" si="30"/>
        <v>0</v>
      </c>
      <c r="T88">
        <f t="shared" si="31"/>
        <v>-47757850.368809275</v>
      </c>
      <c r="U88">
        <f t="shared" si="32"/>
        <v>1889088.3034773448</v>
      </c>
      <c r="V88">
        <f t="shared" si="33"/>
        <v>47757850.368809275</v>
      </c>
      <c r="W88">
        <f t="shared" si="34"/>
        <v>1889088.3034773448</v>
      </c>
    </row>
    <row r="89" spans="2:23">
      <c r="B89" s="1">
        <v>6.875</v>
      </c>
      <c r="C89">
        <f t="shared" si="0"/>
        <v>3985.9256250000003</v>
      </c>
      <c r="D89">
        <f t="shared" si="18"/>
        <v>0</v>
      </c>
      <c r="E89">
        <f t="shared" si="19"/>
        <v>14432.349375000002</v>
      </c>
      <c r="F89">
        <v>0</v>
      </c>
      <c r="G89" s="1">
        <f t="shared" si="20"/>
        <v>-127114.41621093752</v>
      </c>
      <c r="H89">
        <f t="shared" si="21"/>
        <v>0</v>
      </c>
      <c r="I89" s="1">
        <f t="shared" si="22"/>
        <v>-187523901.68104586</v>
      </c>
      <c r="J89" s="1">
        <f t="shared" si="23"/>
        <v>6948007.7461801907</v>
      </c>
      <c r="K89" s="1">
        <f t="shared" si="24"/>
        <v>187523901.68104586</v>
      </c>
      <c r="L89">
        <f t="shared" si="25"/>
        <v>6948007.7461801907</v>
      </c>
      <c r="N89">
        <f t="shared" si="26"/>
        <v>0</v>
      </c>
      <c r="O89">
        <f t="shared" si="27"/>
        <v>0</v>
      </c>
      <c r="P89">
        <f t="shared" si="28"/>
        <v>3924</v>
      </c>
      <c r="Q89">
        <v>0</v>
      </c>
      <c r="R89">
        <f t="shared" si="29"/>
        <v>-31882.5</v>
      </c>
      <c r="S89">
        <f t="shared" si="30"/>
        <v>0</v>
      </c>
      <c r="T89">
        <f t="shared" si="31"/>
        <v>-47034246.575342469</v>
      </c>
      <c r="U89">
        <f t="shared" si="32"/>
        <v>1889088.3034773448</v>
      </c>
      <c r="V89">
        <f t="shared" si="33"/>
        <v>47034246.575342469</v>
      </c>
      <c r="W89">
        <f t="shared" si="34"/>
        <v>1889088.3034773448</v>
      </c>
    </row>
    <row r="90" spans="2:23">
      <c r="B90" s="1">
        <v>7</v>
      </c>
      <c r="C90">
        <f t="shared" si="0"/>
        <v>4058.3969999999999</v>
      </c>
      <c r="D90">
        <f t="shared" si="18"/>
        <v>0</v>
      </c>
      <c r="E90">
        <f t="shared" si="19"/>
        <v>14359.878000000001</v>
      </c>
      <c r="F90">
        <v>0</v>
      </c>
      <c r="G90" s="1">
        <f t="shared" si="20"/>
        <v>-125314.90200000002</v>
      </c>
      <c r="H90">
        <f t="shared" si="21"/>
        <v>0</v>
      </c>
      <c r="I90" s="1">
        <f t="shared" si="22"/>
        <v>-184869191.57007378</v>
      </c>
      <c r="J90" s="1">
        <f t="shared" si="23"/>
        <v>6913118.6465753419</v>
      </c>
      <c r="K90" s="1">
        <f t="shared" si="24"/>
        <v>184869191.57007378</v>
      </c>
      <c r="L90">
        <f t="shared" si="25"/>
        <v>6913118.6465753419</v>
      </c>
      <c r="N90">
        <f t="shared" si="26"/>
        <v>0</v>
      </c>
      <c r="O90">
        <f t="shared" si="27"/>
        <v>0</v>
      </c>
      <c r="P90">
        <f t="shared" si="28"/>
        <v>3924</v>
      </c>
      <c r="Q90">
        <v>0</v>
      </c>
      <c r="R90">
        <f t="shared" si="29"/>
        <v>-31392</v>
      </c>
      <c r="S90">
        <f t="shared" si="30"/>
        <v>0</v>
      </c>
      <c r="T90">
        <f t="shared" si="31"/>
        <v>-46310642.781875655</v>
      </c>
      <c r="U90">
        <f t="shared" si="32"/>
        <v>1889088.3034773448</v>
      </c>
      <c r="V90">
        <f t="shared" si="33"/>
        <v>46310642.781875655</v>
      </c>
      <c r="W90">
        <f t="shared" si="34"/>
        <v>1889088.3034773448</v>
      </c>
    </row>
    <row r="91" spans="2:23">
      <c r="B91" s="1">
        <v>7.125</v>
      </c>
      <c r="C91">
        <f t="shared" si="0"/>
        <v>4130.8683750000009</v>
      </c>
      <c r="D91">
        <f t="shared" si="18"/>
        <v>0</v>
      </c>
      <c r="E91">
        <f t="shared" si="19"/>
        <v>14287.406625</v>
      </c>
      <c r="F91">
        <v>0</v>
      </c>
      <c r="G91" s="1">
        <f t="shared" si="20"/>
        <v>-123524.44671093753</v>
      </c>
      <c r="H91">
        <f t="shared" si="21"/>
        <v>0</v>
      </c>
      <c r="I91" s="1">
        <f t="shared" si="22"/>
        <v>-182227845.51666233</v>
      </c>
      <c r="J91" s="1">
        <f t="shared" si="23"/>
        <v>6878229.5469704941</v>
      </c>
      <c r="K91" s="1">
        <f t="shared" si="24"/>
        <v>182227845.51666233</v>
      </c>
      <c r="L91">
        <f t="shared" si="25"/>
        <v>6878229.5469704941</v>
      </c>
      <c r="N91">
        <f t="shared" si="26"/>
        <v>0</v>
      </c>
      <c r="O91">
        <f t="shared" si="27"/>
        <v>0</v>
      </c>
      <c r="P91">
        <f t="shared" si="28"/>
        <v>3924</v>
      </c>
      <c r="Q91">
        <v>0</v>
      </c>
      <c r="R91">
        <f t="shared" si="29"/>
        <v>-30901.5</v>
      </c>
      <c r="S91">
        <f t="shared" si="30"/>
        <v>0</v>
      </c>
      <c r="T91">
        <f t="shared" si="31"/>
        <v>-45587038.988408856</v>
      </c>
      <c r="U91">
        <f t="shared" si="32"/>
        <v>1889088.3034773448</v>
      </c>
      <c r="V91">
        <f t="shared" si="33"/>
        <v>45587038.988408856</v>
      </c>
      <c r="W91">
        <f t="shared" si="34"/>
        <v>1889088.3034773448</v>
      </c>
    </row>
    <row r="92" spans="2:23">
      <c r="B92" s="1">
        <v>7.25</v>
      </c>
      <c r="C92">
        <f t="shared" ref="C92:C155" si="35">sim2_mass_per_length*B92*sim2_gravity</f>
        <v>4203.3397500000001</v>
      </c>
      <c r="D92">
        <f t="shared" si="18"/>
        <v>0</v>
      </c>
      <c r="E92">
        <f t="shared" si="19"/>
        <v>14214.935250000002</v>
      </c>
      <c r="F92">
        <v>0</v>
      </c>
      <c r="G92" s="1">
        <f t="shared" si="20"/>
        <v>-121743.05034375</v>
      </c>
      <c r="H92">
        <f t="shared" si="21"/>
        <v>0</v>
      </c>
      <c r="I92" s="1">
        <f t="shared" si="22"/>
        <v>-179599863.52081138</v>
      </c>
      <c r="J92" s="1">
        <f t="shared" si="23"/>
        <v>6843340.44736565</v>
      </c>
      <c r="K92" s="1">
        <f t="shared" si="24"/>
        <v>179599863.52081138</v>
      </c>
      <c r="L92">
        <f t="shared" si="25"/>
        <v>6843340.44736565</v>
      </c>
      <c r="N92">
        <f t="shared" si="26"/>
        <v>0</v>
      </c>
      <c r="O92">
        <f t="shared" si="27"/>
        <v>0</v>
      </c>
      <c r="P92">
        <f t="shared" si="28"/>
        <v>3924</v>
      </c>
      <c r="Q92">
        <v>0</v>
      </c>
      <c r="R92">
        <f t="shared" si="29"/>
        <v>-30411</v>
      </c>
      <c r="S92">
        <f t="shared" si="30"/>
        <v>0</v>
      </c>
      <c r="T92">
        <f t="shared" si="31"/>
        <v>-44863435.194942042</v>
      </c>
      <c r="U92">
        <f t="shared" si="32"/>
        <v>1889088.3034773448</v>
      </c>
      <c r="V92">
        <f t="shared" si="33"/>
        <v>44863435.194942042</v>
      </c>
      <c r="W92">
        <f t="shared" si="34"/>
        <v>1889088.3034773448</v>
      </c>
    </row>
    <row r="93" spans="2:23">
      <c r="B93" s="1">
        <v>7.375</v>
      </c>
      <c r="C93">
        <f t="shared" si="35"/>
        <v>4275.8111250000002</v>
      </c>
      <c r="D93">
        <f t="shared" si="18"/>
        <v>0</v>
      </c>
      <c r="E93">
        <f t="shared" si="19"/>
        <v>14142.463875000001</v>
      </c>
      <c r="F93">
        <v>0</v>
      </c>
      <c r="G93" s="1">
        <f t="shared" si="20"/>
        <v>-119970.71289843752</v>
      </c>
      <c r="H93">
        <f t="shared" si="21"/>
        <v>0</v>
      </c>
      <c r="I93" s="1">
        <f t="shared" si="22"/>
        <v>-176985245.58252108</v>
      </c>
      <c r="J93" s="1">
        <f t="shared" si="23"/>
        <v>6808451.3477608012</v>
      </c>
      <c r="K93" s="1">
        <f t="shared" si="24"/>
        <v>176985245.58252108</v>
      </c>
      <c r="L93">
        <f t="shared" si="25"/>
        <v>6808451.3477608012</v>
      </c>
      <c r="N93">
        <f t="shared" si="26"/>
        <v>0</v>
      </c>
      <c r="O93">
        <f t="shared" si="27"/>
        <v>0</v>
      </c>
      <c r="P93">
        <f t="shared" si="28"/>
        <v>3924</v>
      </c>
      <c r="Q93">
        <v>0</v>
      </c>
      <c r="R93">
        <f t="shared" si="29"/>
        <v>-29920.5</v>
      </c>
      <c r="S93">
        <f t="shared" si="30"/>
        <v>0</v>
      </c>
      <c r="T93">
        <f t="shared" si="31"/>
        <v>-44139831.401475236</v>
      </c>
      <c r="U93">
        <f t="shared" si="32"/>
        <v>1889088.3034773448</v>
      </c>
      <c r="V93">
        <f t="shared" si="33"/>
        <v>44139831.401475236</v>
      </c>
      <c r="W93">
        <f t="shared" si="34"/>
        <v>1889088.3034773448</v>
      </c>
    </row>
    <row r="94" spans="2:23">
      <c r="B94" s="1">
        <v>7.5</v>
      </c>
      <c r="C94">
        <f t="shared" si="35"/>
        <v>4348.2825000000003</v>
      </c>
      <c r="D94">
        <f t="shared" si="18"/>
        <v>0</v>
      </c>
      <c r="E94">
        <f t="shared" si="19"/>
        <v>14069.9925</v>
      </c>
      <c r="F94">
        <v>0</v>
      </c>
      <c r="G94" s="1">
        <f t="shared" si="20"/>
        <v>-118207.43437500003</v>
      </c>
      <c r="H94">
        <f t="shared" si="21"/>
        <v>0</v>
      </c>
      <c r="I94" s="1">
        <f t="shared" si="22"/>
        <v>-174383991.70179138</v>
      </c>
      <c r="J94" s="1">
        <f t="shared" si="23"/>
        <v>6773562.2481559534</v>
      </c>
      <c r="K94" s="1">
        <f t="shared" si="24"/>
        <v>174383991.70179138</v>
      </c>
      <c r="L94">
        <f t="shared" si="25"/>
        <v>6773562.2481559534</v>
      </c>
      <c r="N94">
        <f t="shared" si="26"/>
        <v>0</v>
      </c>
      <c r="O94">
        <f t="shared" si="27"/>
        <v>0</v>
      </c>
      <c r="P94">
        <f t="shared" si="28"/>
        <v>3924</v>
      </c>
      <c r="Q94">
        <v>0</v>
      </c>
      <c r="R94">
        <f t="shared" si="29"/>
        <v>-29430</v>
      </c>
      <c r="S94">
        <f t="shared" si="30"/>
        <v>0</v>
      </c>
      <c r="T94">
        <f t="shared" si="31"/>
        <v>-43416227.608008429</v>
      </c>
      <c r="U94">
        <f t="shared" si="32"/>
        <v>1889088.3034773448</v>
      </c>
      <c r="V94">
        <f t="shared" si="33"/>
        <v>43416227.608008429</v>
      </c>
      <c r="W94">
        <f t="shared" si="34"/>
        <v>1889088.3034773448</v>
      </c>
    </row>
    <row r="95" spans="2:23">
      <c r="B95" s="1">
        <v>7.625</v>
      </c>
      <c r="C95">
        <f t="shared" si="35"/>
        <v>4420.7538750000003</v>
      </c>
      <c r="D95">
        <f t="shared" si="18"/>
        <v>0</v>
      </c>
      <c r="E95">
        <f t="shared" si="19"/>
        <v>13997.521125000001</v>
      </c>
      <c r="F95">
        <v>0</v>
      </c>
      <c r="G95" s="1">
        <f t="shared" si="20"/>
        <v>-116453.21477343752</v>
      </c>
      <c r="H95">
        <f t="shared" si="21"/>
        <v>0</v>
      </c>
      <c r="I95" s="1">
        <f t="shared" si="22"/>
        <v>-171796101.87862223</v>
      </c>
      <c r="J95" s="1">
        <f t="shared" si="23"/>
        <v>6738673.1485511074</v>
      </c>
      <c r="K95" s="1">
        <f t="shared" si="24"/>
        <v>171796101.87862223</v>
      </c>
      <c r="L95">
        <f t="shared" si="25"/>
        <v>6738673.1485511074</v>
      </c>
      <c r="N95">
        <f t="shared" si="26"/>
        <v>0</v>
      </c>
      <c r="O95">
        <f t="shared" si="27"/>
        <v>0</v>
      </c>
      <c r="P95">
        <f t="shared" si="28"/>
        <v>3924</v>
      </c>
      <c r="Q95">
        <v>0</v>
      </c>
      <c r="R95">
        <f t="shared" si="29"/>
        <v>-28939.5</v>
      </c>
      <c r="S95">
        <f t="shared" si="30"/>
        <v>0</v>
      </c>
      <c r="T95">
        <f t="shared" si="31"/>
        <v>-42692623.814541623</v>
      </c>
      <c r="U95">
        <f t="shared" si="32"/>
        <v>1889088.3034773448</v>
      </c>
      <c r="V95">
        <f t="shared" si="33"/>
        <v>42692623.814541623</v>
      </c>
      <c r="W95">
        <f t="shared" si="34"/>
        <v>1889088.3034773448</v>
      </c>
    </row>
    <row r="96" spans="2:23">
      <c r="B96" s="1">
        <v>7.75</v>
      </c>
      <c r="C96">
        <f t="shared" si="35"/>
        <v>4493.2252500000004</v>
      </c>
      <c r="D96">
        <f t="shared" si="18"/>
        <v>0</v>
      </c>
      <c r="E96">
        <f t="shared" si="19"/>
        <v>13925.049750000002</v>
      </c>
      <c r="F96">
        <v>0</v>
      </c>
      <c r="G96" s="1">
        <f t="shared" si="20"/>
        <v>-114708.05409375002</v>
      </c>
      <c r="H96">
        <f t="shared" si="21"/>
        <v>0</v>
      </c>
      <c r="I96" s="1">
        <f t="shared" si="22"/>
        <v>-169221576.11301371</v>
      </c>
      <c r="J96" s="1">
        <f t="shared" si="23"/>
        <v>6703784.0489462595</v>
      </c>
      <c r="K96" s="1">
        <f t="shared" si="24"/>
        <v>169221576.11301371</v>
      </c>
      <c r="L96">
        <f t="shared" si="25"/>
        <v>6703784.0489462595</v>
      </c>
      <c r="N96">
        <f t="shared" si="26"/>
        <v>0</v>
      </c>
      <c r="O96">
        <f t="shared" si="27"/>
        <v>0</v>
      </c>
      <c r="P96">
        <f t="shared" si="28"/>
        <v>3924</v>
      </c>
      <c r="Q96">
        <v>0</v>
      </c>
      <c r="R96">
        <f t="shared" si="29"/>
        <v>-28449</v>
      </c>
      <c r="S96">
        <f t="shared" si="30"/>
        <v>0</v>
      </c>
      <c r="T96">
        <f t="shared" si="31"/>
        <v>-41969020.021074817</v>
      </c>
      <c r="U96">
        <f t="shared" si="32"/>
        <v>1889088.3034773448</v>
      </c>
      <c r="V96">
        <f t="shared" si="33"/>
        <v>41969020.021074817</v>
      </c>
      <c r="W96">
        <f t="shared" si="34"/>
        <v>1889088.3034773448</v>
      </c>
    </row>
    <row r="97" spans="2:23">
      <c r="B97" s="1">
        <v>7.875</v>
      </c>
      <c r="C97">
        <f t="shared" si="35"/>
        <v>4565.6966250000005</v>
      </c>
      <c r="D97">
        <f t="shared" si="18"/>
        <v>0</v>
      </c>
      <c r="E97">
        <f t="shared" si="19"/>
        <v>13852.578375000001</v>
      </c>
      <c r="F97">
        <v>0</v>
      </c>
      <c r="G97" s="1">
        <f t="shared" si="20"/>
        <v>-112971.9523359375</v>
      </c>
      <c r="H97">
        <f t="shared" si="21"/>
        <v>0</v>
      </c>
      <c r="I97" s="1">
        <f t="shared" si="22"/>
        <v>-166660414.40496573</v>
      </c>
      <c r="J97" s="1">
        <f t="shared" si="23"/>
        <v>6668894.9493414126</v>
      </c>
      <c r="K97" s="1">
        <f t="shared" si="24"/>
        <v>166660414.40496573</v>
      </c>
      <c r="L97">
        <f t="shared" si="25"/>
        <v>6668894.9493414126</v>
      </c>
      <c r="N97">
        <f t="shared" si="26"/>
        <v>0</v>
      </c>
      <c r="O97">
        <f t="shared" si="27"/>
        <v>0</v>
      </c>
      <c r="P97">
        <f t="shared" si="28"/>
        <v>3924</v>
      </c>
      <c r="Q97">
        <v>0</v>
      </c>
      <c r="R97">
        <f t="shared" si="29"/>
        <v>-27958.5</v>
      </c>
      <c r="S97">
        <f t="shared" si="30"/>
        <v>0</v>
      </c>
      <c r="T97">
        <f t="shared" si="31"/>
        <v>-41245416.22760801</v>
      </c>
      <c r="U97">
        <f t="shared" si="32"/>
        <v>1889088.3034773448</v>
      </c>
      <c r="V97">
        <f t="shared" si="33"/>
        <v>41245416.22760801</v>
      </c>
      <c r="W97">
        <f t="shared" si="34"/>
        <v>1889088.3034773448</v>
      </c>
    </row>
    <row r="98" spans="2:23">
      <c r="B98" s="1">
        <v>8</v>
      </c>
      <c r="C98">
        <f t="shared" si="35"/>
        <v>4638.1680000000006</v>
      </c>
      <c r="D98">
        <f t="shared" ref="D98:D161" si="36">IF(B98&lt;sim2_force_position,0,sim2_force)</f>
        <v>0</v>
      </c>
      <c r="E98">
        <f t="shared" ref="E98:E161" si="37">sim2_ay-C98-D98</f>
        <v>13780.107</v>
      </c>
      <c r="F98">
        <v>0</v>
      </c>
      <c r="G98" s="1">
        <f t="shared" ref="G98:G161" si="38">( sim2_ay * B98 ) - (C98 * 0.5 *B98 ) - (D98 * ( B98 - sim2_force_position )) + sim2_ma</f>
        <v>-111244.90950000002</v>
      </c>
      <c r="H98">
        <f t="shared" ref="H98:H161" si="39">F98/sim2_cross_section_area*10000</f>
        <v>0</v>
      </c>
      <c r="I98" s="1">
        <f t="shared" ref="I98:I161" si="40">((G98*(0.5*sim2_depth_of_section))/(sim2_second_moment_x))*(100000000/1000)</f>
        <v>-164112616.75447842</v>
      </c>
      <c r="J98" s="1">
        <f t="shared" ref="J98:J161" si="41">((E98*sim2_q)/(sim2_second_moment_x*sim2_thickness_web))*((100000000*1000)/1000000000)</f>
        <v>6634005.8497365648</v>
      </c>
      <c r="K98" s="1">
        <f t="shared" ref="K98:K161" si="42">(ABS(H98)+ABS(I98))/2+SQRT( ((ABS(H98)+ABS(I98))/2)^2 + 0 )</f>
        <v>164112616.75447842</v>
      </c>
      <c r="L98">
        <f t="shared" ref="L98:L161" si="43">(H98)/2+SQRT( ((H98)/2)^2 + (J98)^2 )</f>
        <v>6634005.8497365648</v>
      </c>
      <c r="N98">
        <f t="shared" ref="N98:N161" si="44">sim2_mass_per_length_0*B98*sim2_gravity_0</f>
        <v>0</v>
      </c>
      <c r="O98">
        <f t="shared" ref="O98:O161" si="45">IF(B98&lt;sim2_force_position_0,0,sim2_force_0)</f>
        <v>0</v>
      </c>
      <c r="P98">
        <f t="shared" ref="P98:P161" si="46">sim2_ay_0-N98-O98</f>
        <v>3924</v>
      </c>
      <c r="Q98">
        <v>0</v>
      </c>
      <c r="R98">
        <f t="shared" ref="R98:R161" si="47">( sim2_ay_0 * B98 ) - (N98 * 0.5 *B98 ) - (O98 * ( B98 - sim2_force_position_0 )) + sim2_ma_0</f>
        <v>-27468</v>
      </c>
      <c r="S98">
        <f t="shared" ref="S98:S161" si="48">Q98/sim2_cross_section_area_0*10000</f>
        <v>0</v>
      </c>
      <c r="T98">
        <f t="shared" ref="T98:T161" si="49">((R98*(0.5*sim2_depth_of_section_0))/(sim2_second_moment_x_0))*(100000000/1000)</f>
        <v>-40521812.434141204</v>
      </c>
      <c r="U98">
        <f t="shared" ref="U98:U161" si="50">((P98*sim2_q_0)/(sim2_second_moment_x_0*sim2_thickness_web_0))*((100000000*1000)/1000000000)</f>
        <v>1889088.3034773448</v>
      </c>
      <c r="V98">
        <f t="shared" ref="V98:V161" si="51">(ABS(S98)+ABS(T98))/2+SQRT( ((ABS(S98)+ABS(T98))/2)^2 + 0 )</f>
        <v>40521812.434141204</v>
      </c>
      <c r="W98">
        <f t="shared" ref="W98:W161" si="52">(S98)/2+SQRT( ((S98)/2)^2 + (U98)^2 )</f>
        <v>1889088.3034773448</v>
      </c>
    </row>
    <row r="99" spans="2:23">
      <c r="B99" s="1">
        <v>8.125</v>
      </c>
      <c r="C99">
        <f t="shared" si="35"/>
        <v>4710.6393750000007</v>
      </c>
      <c r="D99">
        <f t="shared" si="36"/>
        <v>0</v>
      </c>
      <c r="E99">
        <f t="shared" si="37"/>
        <v>13707.635625000001</v>
      </c>
      <c r="F99">
        <v>0</v>
      </c>
      <c r="G99" s="1">
        <f t="shared" si="38"/>
        <v>-109526.92558593754</v>
      </c>
      <c r="H99">
        <f t="shared" si="39"/>
        <v>0</v>
      </c>
      <c r="I99" s="1">
        <f t="shared" si="40"/>
        <v>-161578183.16155168</v>
      </c>
      <c r="J99" s="1">
        <f t="shared" si="41"/>
        <v>6599116.7501317179</v>
      </c>
      <c r="K99" s="1">
        <f t="shared" si="42"/>
        <v>161578183.16155168</v>
      </c>
      <c r="L99">
        <f t="shared" si="43"/>
        <v>6599116.7501317179</v>
      </c>
      <c r="N99">
        <f t="shared" si="44"/>
        <v>0</v>
      </c>
      <c r="O99">
        <f t="shared" si="45"/>
        <v>0</v>
      </c>
      <c r="P99">
        <f t="shared" si="46"/>
        <v>3924</v>
      </c>
      <c r="Q99">
        <v>0</v>
      </c>
      <c r="R99">
        <f t="shared" si="47"/>
        <v>-26977.5</v>
      </c>
      <c r="S99">
        <f t="shared" si="48"/>
        <v>0</v>
      </c>
      <c r="T99">
        <f t="shared" si="49"/>
        <v>-39798208.64067439</v>
      </c>
      <c r="U99">
        <f t="shared" si="50"/>
        <v>1889088.3034773448</v>
      </c>
      <c r="V99">
        <f t="shared" si="51"/>
        <v>39798208.64067439</v>
      </c>
      <c r="W99">
        <f t="shared" si="52"/>
        <v>1889088.3034773448</v>
      </c>
    </row>
    <row r="100" spans="2:23">
      <c r="B100" s="1">
        <v>8.25</v>
      </c>
      <c r="C100">
        <f t="shared" si="35"/>
        <v>4783.1107499999998</v>
      </c>
      <c r="D100">
        <f t="shared" si="36"/>
        <v>0</v>
      </c>
      <c r="E100">
        <f t="shared" si="37"/>
        <v>13635.164250000002</v>
      </c>
      <c r="F100">
        <v>0</v>
      </c>
      <c r="G100" s="1">
        <f t="shared" si="38"/>
        <v>-107818.00059375001</v>
      </c>
      <c r="H100">
        <f t="shared" si="39"/>
        <v>0</v>
      </c>
      <c r="I100" s="1">
        <f t="shared" si="40"/>
        <v>-159057113.62618548</v>
      </c>
      <c r="J100" s="1">
        <f t="shared" si="41"/>
        <v>6564227.65052687</v>
      </c>
      <c r="K100" s="1">
        <f t="shared" si="42"/>
        <v>159057113.62618548</v>
      </c>
      <c r="L100">
        <f t="shared" si="43"/>
        <v>6564227.65052687</v>
      </c>
      <c r="N100">
        <f t="shared" si="44"/>
        <v>0</v>
      </c>
      <c r="O100">
        <f t="shared" si="45"/>
        <v>0</v>
      </c>
      <c r="P100">
        <f t="shared" si="46"/>
        <v>3924</v>
      </c>
      <c r="Q100">
        <v>0</v>
      </c>
      <c r="R100">
        <f t="shared" si="47"/>
        <v>-26487</v>
      </c>
      <c r="S100">
        <f t="shared" si="48"/>
        <v>0</v>
      </c>
      <c r="T100">
        <f t="shared" si="49"/>
        <v>-39074604.847207583</v>
      </c>
      <c r="U100">
        <f t="shared" si="50"/>
        <v>1889088.3034773448</v>
      </c>
      <c r="V100">
        <f t="shared" si="51"/>
        <v>39074604.847207583</v>
      </c>
      <c r="W100">
        <f t="shared" si="52"/>
        <v>1889088.3034773448</v>
      </c>
    </row>
    <row r="101" spans="2:23">
      <c r="B101" s="1">
        <v>8.375</v>
      </c>
      <c r="C101">
        <f t="shared" si="35"/>
        <v>4855.5821250000008</v>
      </c>
      <c r="D101">
        <f t="shared" si="36"/>
        <v>0</v>
      </c>
      <c r="E101">
        <f t="shared" si="37"/>
        <v>13562.692875000001</v>
      </c>
      <c r="F101">
        <v>0</v>
      </c>
      <c r="G101" s="1">
        <f t="shared" si="38"/>
        <v>-106118.13452343753</v>
      </c>
      <c r="H101">
        <f t="shared" si="39"/>
        <v>0</v>
      </c>
      <c r="I101" s="1">
        <f t="shared" si="40"/>
        <v>-156549408.14837992</v>
      </c>
      <c r="J101" s="1">
        <f t="shared" si="41"/>
        <v>6529338.5509220231</v>
      </c>
      <c r="K101" s="1">
        <f t="shared" si="42"/>
        <v>156549408.14837992</v>
      </c>
      <c r="L101">
        <f t="shared" si="43"/>
        <v>6529338.5509220231</v>
      </c>
      <c r="N101">
        <f t="shared" si="44"/>
        <v>0</v>
      </c>
      <c r="O101">
        <f t="shared" si="45"/>
        <v>0</v>
      </c>
      <c r="P101">
        <f t="shared" si="46"/>
        <v>3924</v>
      </c>
      <c r="Q101">
        <v>0</v>
      </c>
      <c r="R101">
        <f t="shared" si="47"/>
        <v>-25996.5</v>
      </c>
      <c r="S101">
        <f t="shared" si="48"/>
        <v>0</v>
      </c>
      <c r="T101">
        <f t="shared" si="49"/>
        <v>-38351001.053740785</v>
      </c>
      <c r="U101">
        <f t="shared" si="50"/>
        <v>1889088.3034773448</v>
      </c>
      <c r="V101">
        <f t="shared" si="51"/>
        <v>38351001.053740785</v>
      </c>
      <c r="W101">
        <f t="shared" si="52"/>
        <v>1889088.3034773448</v>
      </c>
    </row>
    <row r="102" spans="2:23">
      <c r="B102" s="1">
        <v>8.5</v>
      </c>
      <c r="C102">
        <f t="shared" si="35"/>
        <v>4928.0535000000009</v>
      </c>
      <c r="D102">
        <f t="shared" si="36"/>
        <v>0</v>
      </c>
      <c r="E102">
        <f t="shared" si="37"/>
        <v>13490.2215</v>
      </c>
      <c r="F102">
        <v>0</v>
      </c>
      <c r="G102" s="1">
        <f t="shared" si="38"/>
        <v>-104427.32737500002</v>
      </c>
      <c r="H102">
        <f t="shared" si="39"/>
        <v>0</v>
      </c>
      <c r="I102" s="1">
        <f t="shared" si="40"/>
        <v>-154055066.7281349</v>
      </c>
      <c r="J102" s="1">
        <f t="shared" si="41"/>
        <v>6494449.4513171753</v>
      </c>
      <c r="K102" s="1">
        <f t="shared" si="42"/>
        <v>154055066.7281349</v>
      </c>
      <c r="L102">
        <f t="shared" si="43"/>
        <v>6494449.4513171753</v>
      </c>
      <c r="N102">
        <f t="shared" si="44"/>
        <v>0</v>
      </c>
      <c r="O102">
        <f t="shared" si="45"/>
        <v>0</v>
      </c>
      <c r="P102">
        <f t="shared" si="46"/>
        <v>3924</v>
      </c>
      <c r="Q102">
        <v>0</v>
      </c>
      <c r="R102">
        <f t="shared" si="47"/>
        <v>-25506</v>
      </c>
      <c r="S102">
        <f t="shared" si="48"/>
        <v>0</v>
      </c>
      <c r="T102">
        <f t="shared" si="49"/>
        <v>-37627397.260273971</v>
      </c>
      <c r="U102">
        <f t="shared" si="50"/>
        <v>1889088.3034773448</v>
      </c>
      <c r="V102">
        <f t="shared" si="51"/>
        <v>37627397.260273971</v>
      </c>
      <c r="W102">
        <f t="shared" si="52"/>
        <v>1889088.3034773448</v>
      </c>
    </row>
    <row r="103" spans="2:23">
      <c r="B103" s="1">
        <v>8.625</v>
      </c>
      <c r="C103">
        <f t="shared" si="35"/>
        <v>5000.5248750000001</v>
      </c>
      <c r="D103">
        <f t="shared" si="36"/>
        <v>0</v>
      </c>
      <c r="E103">
        <f t="shared" si="37"/>
        <v>13417.750125000002</v>
      </c>
      <c r="F103">
        <v>0</v>
      </c>
      <c r="G103" s="1">
        <f t="shared" si="38"/>
        <v>-102745.57914843751</v>
      </c>
      <c r="H103">
        <f t="shared" si="39"/>
        <v>0</v>
      </c>
      <c r="I103" s="1">
        <f t="shared" si="40"/>
        <v>-151574089.36545047</v>
      </c>
      <c r="J103" s="1">
        <f t="shared" si="41"/>
        <v>6459560.3517123293</v>
      </c>
      <c r="K103" s="1">
        <f t="shared" si="42"/>
        <v>151574089.36545047</v>
      </c>
      <c r="L103">
        <f t="shared" si="43"/>
        <v>6459560.3517123293</v>
      </c>
      <c r="N103">
        <f t="shared" si="44"/>
        <v>0</v>
      </c>
      <c r="O103">
        <f t="shared" si="45"/>
        <v>0</v>
      </c>
      <c r="P103">
        <f t="shared" si="46"/>
        <v>3924</v>
      </c>
      <c r="Q103">
        <v>0</v>
      </c>
      <c r="R103">
        <f t="shared" si="47"/>
        <v>-25015.5</v>
      </c>
      <c r="S103">
        <f t="shared" si="48"/>
        <v>0</v>
      </c>
      <c r="T103">
        <f t="shared" si="49"/>
        <v>-36903793.466807164</v>
      </c>
      <c r="U103">
        <f t="shared" si="50"/>
        <v>1889088.3034773448</v>
      </c>
      <c r="V103">
        <f t="shared" si="51"/>
        <v>36903793.466807164</v>
      </c>
      <c r="W103">
        <f t="shared" si="52"/>
        <v>1889088.3034773448</v>
      </c>
    </row>
    <row r="104" spans="2:23">
      <c r="B104" s="1">
        <v>8.75</v>
      </c>
      <c r="C104">
        <f t="shared" si="35"/>
        <v>5072.9962500000001</v>
      </c>
      <c r="D104">
        <f t="shared" si="36"/>
        <v>0</v>
      </c>
      <c r="E104">
        <f t="shared" si="37"/>
        <v>13345.278750000001</v>
      </c>
      <c r="F104">
        <v>0</v>
      </c>
      <c r="G104" s="1">
        <f t="shared" si="38"/>
        <v>-101072.88984375002</v>
      </c>
      <c r="H104">
        <f t="shared" si="39"/>
        <v>0</v>
      </c>
      <c r="I104" s="1">
        <f t="shared" si="40"/>
        <v>-149106476.0603267</v>
      </c>
      <c r="J104" s="1">
        <f t="shared" si="41"/>
        <v>6424671.2521074824</v>
      </c>
      <c r="K104" s="1">
        <f t="shared" si="42"/>
        <v>149106476.0603267</v>
      </c>
      <c r="L104">
        <f t="shared" si="43"/>
        <v>6424671.2521074824</v>
      </c>
      <c r="N104">
        <f t="shared" si="44"/>
        <v>0</v>
      </c>
      <c r="O104">
        <f t="shared" si="45"/>
        <v>0</v>
      </c>
      <c r="P104">
        <f t="shared" si="46"/>
        <v>3924</v>
      </c>
      <c r="Q104">
        <v>0</v>
      </c>
      <c r="R104">
        <f t="shared" si="47"/>
        <v>-24525</v>
      </c>
      <c r="S104">
        <f t="shared" si="48"/>
        <v>0</v>
      </c>
      <c r="T104">
        <f t="shared" si="49"/>
        <v>-36180189.673340358</v>
      </c>
      <c r="U104">
        <f t="shared" si="50"/>
        <v>1889088.3034773448</v>
      </c>
      <c r="V104">
        <f t="shared" si="51"/>
        <v>36180189.673340358</v>
      </c>
      <c r="W104">
        <f t="shared" si="52"/>
        <v>1889088.3034773448</v>
      </c>
    </row>
    <row r="105" spans="2:23">
      <c r="B105" s="1">
        <v>8.875</v>
      </c>
      <c r="C105">
        <f t="shared" si="35"/>
        <v>5145.4676250000011</v>
      </c>
      <c r="D105">
        <f t="shared" si="36"/>
        <v>0</v>
      </c>
      <c r="E105">
        <f t="shared" si="37"/>
        <v>13272.807375</v>
      </c>
      <c r="F105">
        <v>0</v>
      </c>
      <c r="G105" s="1">
        <f t="shared" si="38"/>
        <v>-99409.259460937523</v>
      </c>
      <c r="H105">
        <f t="shared" si="39"/>
        <v>0</v>
      </c>
      <c r="I105" s="1">
        <f t="shared" si="40"/>
        <v>-146652226.81276348</v>
      </c>
      <c r="J105" s="1">
        <f t="shared" si="41"/>
        <v>6389782.1525026346</v>
      </c>
      <c r="K105" s="1">
        <f t="shared" si="42"/>
        <v>146652226.81276348</v>
      </c>
      <c r="L105">
        <f t="shared" si="43"/>
        <v>6389782.1525026346</v>
      </c>
      <c r="N105">
        <f t="shared" si="44"/>
        <v>0</v>
      </c>
      <c r="O105">
        <f t="shared" si="45"/>
        <v>0</v>
      </c>
      <c r="P105">
        <f t="shared" si="46"/>
        <v>3924</v>
      </c>
      <c r="Q105">
        <v>0</v>
      </c>
      <c r="R105">
        <f t="shared" si="47"/>
        <v>-24034.5</v>
      </c>
      <c r="S105">
        <f t="shared" si="48"/>
        <v>0</v>
      </c>
      <c r="T105">
        <f t="shared" si="49"/>
        <v>-35456585.879873551</v>
      </c>
      <c r="U105">
        <f t="shared" si="50"/>
        <v>1889088.3034773448</v>
      </c>
      <c r="V105">
        <f t="shared" si="51"/>
        <v>35456585.879873551</v>
      </c>
      <c r="W105">
        <f t="shared" si="52"/>
        <v>1889088.3034773448</v>
      </c>
    </row>
    <row r="106" spans="2:23">
      <c r="B106" s="1">
        <v>9</v>
      </c>
      <c r="C106">
        <f t="shared" si="35"/>
        <v>5217.9390000000003</v>
      </c>
      <c r="D106">
        <f t="shared" si="36"/>
        <v>0</v>
      </c>
      <c r="E106">
        <f t="shared" si="37"/>
        <v>13200.336000000001</v>
      </c>
      <c r="F106">
        <v>0</v>
      </c>
      <c r="G106" s="1">
        <f t="shared" si="38"/>
        <v>-97754.688000000024</v>
      </c>
      <c r="H106">
        <f t="shared" si="39"/>
        <v>0</v>
      </c>
      <c r="I106" s="1">
        <f t="shared" si="40"/>
        <v>-144211341.62276083</v>
      </c>
      <c r="J106" s="1">
        <f t="shared" si="41"/>
        <v>6354893.0528977877</v>
      </c>
      <c r="K106" s="1">
        <f t="shared" si="42"/>
        <v>144211341.62276083</v>
      </c>
      <c r="L106">
        <f t="shared" si="43"/>
        <v>6354893.0528977877</v>
      </c>
      <c r="N106">
        <f t="shared" si="44"/>
        <v>0</v>
      </c>
      <c r="O106">
        <f t="shared" si="45"/>
        <v>0</v>
      </c>
      <c r="P106">
        <f t="shared" si="46"/>
        <v>3924</v>
      </c>
      <c r="Q106">
        <v>0</v>
      </c>
      <c r="R106">
        <f t="shared" si="47"/>
        <v>-23544</v>
      </c>
      <c r="S106">
        <f t="shared" si="48"/>
        <v>0</v>
      </c>
      <c r="T106">
        <f t="shared" si="49"/>
        <v>-34732982.086406745</v>
      </c>
      <c r="U106">
        <f t="shared" si="50"/>
        <v>1889088.3034773448</v>
      </c>
      <c r="V106">
        <f t="shared" si="51"/>
        <v>34732982.086406745</v>
      </c>
      <c r="W106">
        <f t="shared" si="52"/>
        <v>1889088.3034773448</v>
      </c>
    </row>
    <row r="107" spans="2:23">
      <c r="B107" s="1">
        <v>9.125</v>
      </c>
      <c r="C107">
        <f t="shared" si="35"/>
        <v>5290.4103750000004</v>
      </c>
      <c r="D107">
        <f t="shared" si="36"/>
        <v>0</v>
      </c>
      <c r="E107">
        <f t="shared" si="37"/>
        <v>13127.864625000002</v>
      </c>
      <c r="F107">
        <v>0</v>
      </c>
      <c r="G107" s="1">
        <f t="shared" si="38"/>
        <v>-96109.17546093752</v>
      </c>
      <c r="H107">
        <f t="shared" si="39"/>
        <v>0</v>
      </c>
      <c r="I107" s="1">
        <f t="shared" si="40"/>
        <v>-141783820.4903188</v>
      </c>
      <c r="J107" s="1">
        <f t="shared" si="41"/>
        <v>6320003.9532929407</v>
      </c>
      <c r="K107" s="1">
        <f t="shared" si="42"/>
        <v>141783820.4903188</v>
      </c>
      <c r="L107">
        <f t="shared" si="43"/>
        <v>6320003.9532929407</v>
      </c>
      <c r="N107">
        <f t="shared" si="44"/>
        <v>0</v>
      </c>
      <c r="O107">
        <f t="shared" si="45"/>
        <v>0</v>
      </c>
      <c r="P107">
        <f t="shared" si="46"/>
        <v>3924</v>
      </c>
      <c r="Q107">
        <v>0</v>
      </c>
      <c r="R107">
        <f t="shared" si="47"/>
        <v>-23053.5</v>
      </c>
      <c r="S107">
        <f t="shared" si="48"/>
        <v>0</v>
      </c>
      <c r="T107">
        <f t="shared" si="49"/>
        <v>-34009378.292939939</v>
      </c>
      <c r="U107">
        <f t="shared" si="50"/>
        <v>1889088.3034773448</v>
      </c>
      <c r="V107">
        <f t="shared" si="51"/>
        <v>34009378.292939939</v>
      </c>
      <c r="W107">
        <f t="shared" si="52"/>
        <v>1889088.3034773448</v>
      </c>
    </row>
    <row r="108" spans="2:23">
      <c r="B108" s="1">
        <v>9.25</v>
      </c>
      <c r="C108">
        <f t="shared" si="35"/>
        <v>5362.8817500000014</v>
      </c>
      <c r="D108">
        <f t="shared" si="36"/>
        <v>0</v>
      </c>
      <c r="E108">
        <f t="shared" si="37"/>
        <v>13055.393250000001</v>
      </c>
      <c r="F108">
        <v>0</v>
      </c>
      <c r="G108" s="1">
        <f t="shared" si="38"/>
        <v>-94472.721843750012</v>
      </c>
      <c r="H108">
        <f t="shared" si="39"/>
        <v>0</v>
      </c>
      <c r="I108" s="1">
        <f t="shared" si="40"/>
        <v>-139369663.41543731</v>
      </c>
      <c r="J108" s="1">
        <f t="shared" si="41"/>
        <v>6285114.8536880929</v>
      </c>
      <c r="K108" s="1">
        <f t="shared" si="42"/>
        <v>139369663.41543731</v>
      </c>
      <c r="L108">
        <f t="shared" si="43"/>
        <v>6285114.8536880929</v>
      </c>
      <c r="N108">
        <f t="shared" si="44"/>
        <v>0</v>
      </c>
      <c r="O108">
        <f t="shared" si="45"/>
        <v>0</v>
      </c>
      <c r="P108">
        <f t="shared" si="46"/>
        <v>3924</v>
      </c>
      <c r="Q108">
        <v>0</v>
      </c>
      <c r="R108">
        <f t="shared" si="47"/>
        <v>-22563</v>
      </c>
      <c r="S108">
        <f t="shared" si="48"/>
        <v>0</v>
      </c>
      <c r="T108">
        <f t="shared" si="49"/>
        <v>-33285774.499473132</v>
      </c>
      <c r="U108">
        <f t="shared" si="50"/>
        <v>1889088.3034773448</v>
      </c>
      <c r="V108">
        <f t="shared" si="51"/>
        <v>33285774.499473132</v>
      </c>
      <c r="W108">
        <f t="shared" si="52"/>
        <v>1889088.3034773448</v>
      </c>
    </row>
    <row r="109" spans="2:23">
      <c r="B109" s="1">
        <v>9.375</v>
      </c>
      <c r="C109">
        <f t="shared" si="35"/>
        <v>5435.3531250000005</v>
      </c>
      <c r="D109">
        <f t="shared" si="36"/>
        <v>0</v>
      </c>
      <c r="E109">
        <f t="shared" si="37"/>
        <v>12982.921875</v>
      </c>
      <c r="F109">
        <v>0</v>
      </c>
      <c r="G109" s="1">
        <f t="shared" si="38"/>
        <v>-92845.327148437529</v>
      </c>
      <c r="H109">
        <f t="shared" si="39"/>
        <v>0</v>
      </c>
      <c r="I109" s="1">
        <f t="shared" si="40"/>
        <v>-136968870.39811647</v>
      </c>
      <c r="J109" s="1">
        <f t="shared" si="41"/>
        <v>6250225.754083246</v>
      </c>
      <c r="K109" s="1">
        <f t="shared" si="42"/>
        <v>136968870.39811647</v>
      </c>
      <c r="L109">
        <f t="shared" si="43"/>
        <v>6250225.754083246</v>
      </c>
      <c r="N109">
        <f t="shared" si="44"/>
        <v>0</v>
      </c>
      <c r="O109">
        <f t="shared" si="45"/>
        <v>0</v>
      </c>
      <c r="P109">
        <f t="shared" si="46"/>
        <v>3924</v>
      </c>
      <c r="Q109">
        <v>0</v>
      </c>
      <c r="R109">
        <f t="shared" si="47"/>
        <v>-22072.5</v>
      </c>
      <c r="S109">
        <f t="shared" si="48"/>
        <v>0</v>
      </c>
      <c r="T109">
        <f t="shared" si="49"/>
        <v>-32562170.706006322</v>
      </c>
      <c r="U109">
        <f t="shared" si="50"/>
        <v>1889088.3034773448</v>
      </c>
      <c r="V109">
        <f t="shared" si="51"/>
        <v>32562170.706006322</v>
      </c>
      <c r="W109">
        <f t="shared" si="52"/>
        <v>1889088.3034773448</v>
      </c>
    </row>
    <row r="110" spans="2:23">
      <c r="B110" s="1">
        <v>9.5</v>
      </c>
      <c r="C110">
        <f t="shared" si="35"/>
        <v>5507.8245000000006</v>
      </c>
      <c r="D110">
        <f t="shared" si="36"/>
        <v>0</v>
      </c>
      <c r="E110">
        <f t="shared" si="37"/>
        <v>12910.450500000001</v>
      </c>
      <c r="F110">
        <v>0</v>
      </c>
      <c r="G110" s="1">
        <f t="shared" si="38"/>
        <v>-91226.991375000012</v>
      </c>
      <c r="H110">
        <f t="shared" si="39"/>
        <v>0</v>
      </c>
      <c r="I110" s="1">
        <f t="shared" si="40"/>
        <v>-134581441.43835619</v>
      </c>
      <c r="J110" s="1">
        <f t="shared" si="41"/>
        <v>6215336.6544784</v>
      </c>
      <c r="K110" s="1">
        <f t="shared" si="42"/>
        <v>134581441.43835619</v>
      </c>
      <c r="L110">
        <f t="shared" si="43"/>
        <v>6215336.6544784</v>
      </c>
      <c r="N110">
        <f t="shared" si="44"/>
        <v>0</v>
      </c>
      <c r="O110">
        <f t="shared" si="45"/>
        <v>0</v>
      </c>
      <c r="P110">
        <f t="shared" si="46"/>
        <v>3924</v>
      </c>
      <c r="Q110">
        <v>0</v>
      </c>
      <c r="R110">
        <f t="shared" si="47"/>
        <v>-21582</v>
      </c>
      <c r="S110">
        <f t="shared" si="48"/>
        <v>0</v>
      </c>
      <c r="T110">
        <f t="shared" si="49"/>
        <v>-31838566.912539516</v>
      </c>
      <c r="U110">
        <f t="shared" si="50"/>
        <v>1889088.3034773448</v>
      </c>
      <c r="V110">
        <f t="shared" si="51"/>
        <v>31838566.912539516</v>
      </c>
      <c r="W110">
        <f t="shared" si="52"/>
        <v>1889088.3034773448</v>
      </c>
    </row>
    <row r="111" spans="2:23">
      <c r="B111" s="1">
        <v>9.625</v>
      </c>
      <c r="C111">
        <f t="shared" si="35"/>
        <v>5580.2958749999998</v>
      </c>
      <c r="D111">
        <f t="shared" si="36"/>
        <v>0</v>
      </c>
      <c r="E111">
        <f t="shared" si="37"/>
        <v>12837.979125000002</v>
      </c>
      <c r="F111">
        <v>0</v>
      </c>
      <c r="G111" s="1">
        <f t="shared" si="38"/>
        <v>-89617.71452343752</v>
      </c>
      <c r="H111">
        <f t="shared" si="39"/>
        <v>0</v>
      </c>
      <c r="I111" s="1">
        <f t="shared" si="40"/>
        <v>-132207376.53615652</v>
      </c>
      <c r="J111" s="1">
        <f t="shared" si="41"/>
        <v>6180447.5548735512</v>
      </c>
      <c r="K111" s="1">
        <f t="shared" si="42"/>
        <v>132207376.53615652</v>
      </c>
      <c r="L111">
        <f t="shared" si="43"/>
        <v>6180447.5548735512</v>
      </c>
      <c r="N111">
        <f t="shared" si="44"/>
        <v>0</v>
      </c>
      <c r="O111">
        <f t="shared" si="45"/>
        <v>0</v>
      </c>
      <c r="P111">
        <f t="shared" si="46"/>
        <v>3924</v>
      </c>
      <c r="Q111">
        <v>0</v>
      </c>
      <c r="R111">
        <f t="shared" si="47"/>
        <v>-21091.5</v>
      </c>
      <c r="S111">
        <f t="shared" si="48"/>
        <v>0</v>
      </c>
      <c r="T111">
        <f t="shared" si="49"/>
        <v>-31114963.119072706</v>
      </c>
      <c r="U111">
        <f t="shared" si="50"/>
        <v>1889088.3034773448</v>
      </c>
      <c r="V111">
        <f t="shared" si="51"/>
        <v>31114963.119072706</v>
      </c>
      <c r="W111">
        <f t="shared" si="52"/>
        <v>1889088.3034773448</v>
      </c>
    </row>
    <row r="112" spans="2:23">
      <c r="B112" s="1">
        <v>9.75</v>
      </c>
      <c r="C112">
        <f t="shared" si="35"/>
        <v>5652.7672500000008</v>
      </c>
      <c r="D112">
        <f t="shared" si="36"/>
        <v>0</v>
      </c>
      <c r="E112">
        <f t="shared" si="37"/>
        <v>12765.507750000001</v>
      </c>
      <c r="F112">
        <v>0</v>
      </c>
      <c r="G112" s="1">
        <f t="shared" si="38"/>
        <v>-88017.496593749995</v>
      </c>
      <c r="H112">
        <f t="shared" si="39"/>
        <v>0</v>
      </c>
      <c r="I112" s="1">
        <f t="shared" si="40"/>
        <v>-129846675.69151738</v>
      </c>
      <c r="J112" s="1">
        <f t="shared" si="41"/>
        <v>6145558.4552687043</v>
      </c>
      <c r="K112" s="1">
        <f t="shared" si="42"/>
        <v>129846675.69151738</v>
      </c>
      <c r="L112">
        <f t="shared" si="43"/>
        <v>6145558.4552687043</v>
      </c>
      <c r="N112">
        <f t="shared" si="44"/>
        <v>0</v>
      </c>
      <c r="O112">
        <f t="shared" si="45"/>
        <v>0</v>
      </c>
      <c r="P112">
        <f t="shared" si="46"/>
        <v>3924</v>
      </c>
      <c r="Q112">
        <v>0</v>
      </c>
      <c r="R112">
        <f t="shared" si="47"/>
        <v>-20601</v>
      </c>
      <c r="S112">
        <f t="shared" si="48"/>
        <v>0</v>
      </c>
      <c r="T112">
        <f t="shared" si="49"/>
        <v>-30391359.325605903</v>
      </c>
      <c r="U112">
        <f t="shared" si="50"/>
        <v>1889088.3034773448</v>
      </c>
      <c r="V112">
        <f t="shared" si="51"/>
        <v>30391359.325605903</v>
      </c>
      <c r="W112">
        <f t="shared" si="52"/>
        <v>1889088.3034773448</v>
      </c>
    </row>
    <row r="113" spans="2:23">
      <c r="B113" s="1">
        <v>9.875</v>
      </c>
      <c r="C113">
        <f t="shared" si="35"/>
        <v>5725.2386250000009</v>
      </c>
      <c r="D113">
        <f t="shared" si="36"/>
        <v>0</v>
      </c>
      <c r="E113">
        <f t="shared" si="37"/>
        <v>12693.036375</v>
      </c>
      <c r="F113">
        <v>0</v>
      </c>
      <c r="G113" s="1">
        <f t="shared" si="38"/>
        <v>-86426.337585937523</v>
      </c>
      <c r="H113">
        <f t="shared" si="39"/>
        <v>0</v>
      </c>
      <c r="I113" s="1">
        <f t="shared" si="40"/>
        <v>-127499338.90443893</v>
      </c>
      <c r="J113" s="1">
        <f t="shared" si="41"/>
        <v>6110669.3556638565</v>
      </c>
      <c r="K113" s="1">
        <f t="shared" si="42"/>
        <v>127499338.90443893</v>
      </c>
      <c r="L113">
        <f t="shared" si="43"/>
        <v>6110669.3556638565</v>
      </c>
      <c r="N113">
        <f t="shared" si="44"/>
        <v>0</v>
      </c>
      <c r="O113">
        <f t="shared" si="45"/>
        <v>0</v>
      </c>
      <c r="P113">
        <f t="shared" si="46"/>
        <v>3924</v>
      </c>
      <c r="Q113">
        <v>0</v>
      </c>
      <c r="R113">
        <f t="shared" si="47"/>
        <v>-20110.5</v>
      </c>
      <c r="S113">
        <f t="shared" si="48"/>
        <v>0</v>
      </c>
      <c r="T113">
        <f t="shared" si="49"/>
        <v>-29667755.532139093</v>
      </c>
      <c r="U113">
        <f t="shared" si="50"/>
        <v>1889088.3034773448</v>
      </c>
      <c r="V113">
        <f t="shared" si="51"/>
        <v>29667755.532139093</v>
      </c>
      <c r="W113">
        <f t="shared" si="52"/>
        <v>1889088.3034773448</v>
      </c>
    </row>
    <row r="114" spans="2:23">
      <c r="B114" s="1">
        <v>10</v>
      </c>
      <c r="C114">
        <f t="shared" si="35"/>
        <v>5797.71</v>
      </c>
      <c r="D114">
        <f t="shared" si="36"/>
        <v>0</v>
      </c>
      <c r="E114">
        <f t="shared" si="37"/>
        <v>12620.565000000002</v>
      </c>
      <c r="F114">
        <v>0</v>
      </c>
      <c r="G114" s="1">
        <f t="shared" si="38"/>
        <v>-84844.237500000017</v>
      </c>
      <c r="H114">
        <f t="shared" si="39"/>
        <v>0</v>
      </c>
      <c r="I114" s="1">
        <f t="shared" si="40"/>
        <v>-125165366.17492099</v>
      </c>
      <c r="J114" s="1">
        <f t="shared" si="41"/>
        <v>6075780.2560590105</v>
      </c>
      <c r="K114" s="1">
        <f t="shared" si="42"/>
        <v>125165366.17492099</v>
      </c>
      <c r="L114">
        <f t="shared" si="43"/>
        <v>6075780.2560590105</v>
      </c>
      <c r="N114">
        <f t="shared" si="44"/>
        <v>0</v>
      </c>
      <c r="O114">
        <f t="shared" si="45"/>
        <v>0</v>
      </c>
      <c r="P114">
        <f t="shared" si="46"/>
        <v>3924</v>
      </c>
      <c r="Q114">
        <v>0</v>
      </c>
      <c r="R114">
        <f t="shared" si="47"/>
        <v>-19620</v>
      </c>
      <c r="S114">
        <f t="shared" si="48"/>
        <v>0</v>
      </c>
      <c r="T114">
        <f t="shared" si="49"/>
        <v>-28944151.738672286</v>
      </c>
      <c r="U114">
        <f t="shared" si="50"/>
        <v>1889088.3034773448</v>
      </c>
      <c r="V114">
        <f t="shared" si="51"/>
        <v>28944151.738672286</v>
      </c>
      <c r="W114">
        <f t="shared" si="52"/>
        <v>1889088.3034773448</v>
      </c>
    </row>
    <row r="115" spans="2:23">
      <c r="B115" s="1">
        <v>10.125</v>
      </c>
      <c r="C115">
        <f t="shared" si="35"/>
        <v>5870.181375000001</v>
      </c>
      <c r="D115">
        <f t="shared" si="36"/>
        <v>0</v>
      </c>
      <c r="E115">
        <f t="shared" si="37"/>
        <v>12548.093625000001</v>
      </c>
      <c r="F115">
        <v>0</v>
      </c>
      <c r="G115" s="1">
        <f t="shared" si="38"/>
        <v>-83271.196335937508</v>
      </c>
      <c r="H115">
        <f t="shared" si="39"/>
        <v>0</v>
      </c>
      <c r="I115" s="1">
        <f t="shared" si="40"/>
        <v>-122844757.50296365</v>
      </c>
      <c r="J115" s="1">
        <f t="shared" si="41"/>
        <v>6040891.1564541627</v>
      </c>
      <c r="K115" s="1">
        <f t="shared" si="42"/>
        <v>122844757.50296365</v>
      </c>
      <c r="L115">
        <f t="shared" si="43"/>
        <v>6040891.1564541627</v>
      </c>
      <c r="N115">
        <f t="shared" si="44"/>
        <v>0</v>
      </c>
      <c r="O115">
        <f t="shared" si="45"/>
        <v>0</v>
      </c>
      <c r="P115">
        <f t="shared" si="46"/>
        <v>3924</v>
      </c>
      <c r="Q115">
        <v>0</v>
      </c>
      <c r="R115">
        <f t="shared" si="47"/>
        <v>-19129.5</v>
      </c>
      <c r="S115">
        <f t="shared" si="48"/>
        <v>0</v>
      </c>
      <c r="T115">
        <f t="shared" si="49"/>
        <v>-28220547.94520548</v>
      </c>
      <c r="U115">
        <f t="shared" si="50"/>
        <v>1889088.3034773448</v>
      </c>
      <c r="V115">
        <f t="shared" si="51"/>
        <v>28220547.94520548</v>
      </c>
      <c r="W115">
        <f t="shared" si="52"/>
        <v>1889088.3034773448</v>
      </c>
    </row>
    <row r="116" spans="2:23">
      <c r="B116" s="1">
        <v>10.25</v>
      </c>
      <c r="C116">
        <f t="shared" si="35"/>
        <v>5942.6527500000002</v>
      </c>
      <c r="D116">
        <f t="shared" si="36"/>
        <v>0</v>
      </c>
      <c r="E116">
        <f t="shared" si="37"/>
        <v>12475.62225</v>
      </c>
      <c r="F116">
        <v>0</v>
      </c>
      <c r="G116" s="1">
        <f t="shared" si="38"/>
        <v>-81707.214093750023</v>
      </c>
      <c r="H116">
        <f t="shared" si="39"/>
        <v>0</v>
      </c>
      <c r="I116" s="1">
        <f t="shared" si="40"/>
        <v>-120537512.88856694</v>
      </c>
      <c r="J116" s="1">
        <f t="shared" si="41"/>
        <v>6006002.0568493148</v>
      </c>
      <c r="K116" s="1">
        <f t="shared" si="42"/>
        <v>120537512.88856694</v>
      </c>
      <c r="L116">
        <f t="shared" si="43"/>
        <v>6006002.0568493148</v>
      </c>
      <c r="N116">
        <f t="shared" si="44"/>
        <v>0</v>
      </c>
      <c r="O116">
        <f t="shared" si="45"/>
        <v>0</v>
      </c>
      <c r="P116">
        <f t="shared" si="46"/>
        <v>3924</v>
      </c>
      <c r="Q116">
        <v>0</v>
      </c>
      <c r="R116">
        <f t="shared" si="47"/>
        <v>-18639</v>
      </c>
      <c r="S116">
        <f t="shared" si="48"/>
        <v>0</v>
      </c>
      <c r="T116">
        <f t="shared" si="49"/>
        <v>-27496944.15173867</v>
      </c>
      <c r="U116">
        <f t="shared" si="50"/>
        <v>1889088.3034773448</v>
      </c>
      <c r="V116">
        <f t="shared" si="51"/>
        <v>27496944.15173867</v>
      </c>
      <c r="W116">
        <f t="shared" si="52"/>
        <v>1889088.3034773448</v>
      </c>
    </row>
    <row r="117" spans="2:23">
      <c r="B117" s="1">
        <v>10.375</v>
      </c>
      <c r="C117">
        <f t="shared" si="35"/>
        <v>6015.1241250000003</v>
      </c>
      <c r="D117">
        <f t="shared" si="36"/>
        <v>0</v>
      </c>
      <c r="E117">
        <f t="shared" si="37"/>
        <v>12403.150875000001</v>
      </c>
      <c r="F117">
        <v>0</v>
      </c>
      <c r="G117" s="1">
        <f t="shared" si="38"/>
        <v>-80152.290773437504</v>
      </c>
      <c r="H117">
        <f t="shared" si="39"/>
        <v>0</v>
      </c>
      <c r="I117" s="1">
        <f t="shared" si="40"/>
        <v>-118243632.33173078</v>
      </c>
      <c r="J117" s="1">
        <f t="shared" si="41"/>
        <v>5971112.9572444689</v>
      </c>
      <c r="K117" s="1">
        <f t="shared" si="42"/>
        <v>118243632.33173078</v>
      </c>
      <c r="L117">
        <f t="shared" si="43"/>
        <v>5971112.9572444689</v>
      </c>
      <c r="N117">
        <f t="shared" si="44"/>
        <v>0</v>
      </c>
      <c r="O117">
        <f t="shared" si="45"/>
        <v>0</v>
      </c>
      <c r="P117">
        <f t="shared" si="46"/>
        <v>3924</v>
      </c>
      <c r="Q117">
        <v>0</v>
      </c>
      <c r="R117">
        <f t="shared" si="47"/>
        <v>-18148.5</v>
      </c>
      <c r="S117">
        <f t="shared" si="48"/>
        <v>0</v>
      </c>
      <c r="T117">
        <f t="shared" si="49"/>
        <v>-26773340.358271867</v>
      </c>
      <c r="U117">
        <f t="shared" si="50"/>
        <v>1889088.3034773448</v>
      </c>
      <c r="V117">
        <f t="shared" si="51"/>
        <v>26773340.358271867</v>
      </c>
      <c r="W117">
        <f t="shared" si="52"/>
        <v>1889088.3034773448</v>
      </c>
    </row>
    <row r="118" spans="2:23">
      <c r="B118" s="1">
        <v>10.5</v>
      </c>
      <c r="C118">
        <f t="shared" si="35"/>
        <v>6087.5955000000013</v>
      </c>
      <c r="D118">
        <f t="shared" si="36"/>
        <v>0</v>
      </c>
      <c r="E118">
        <f t="shared" si="37"/>
        <v>12330.6795</v>
      </c>
      <c r="F118">
        <v>0</v>
      </c>
      <c r="G118" s="1">
        <f t="shared" si="38"/>
        <v>-78606.42637500001</v>
      </c>
      <c r="H118">
        <f t="shared" si="39"/>
        <v>0</v>
      </c>
      <c r="I118" s="1">
        <f t="shared" si="40"/>
        <v>-115963115.83245525</v>
      </c>
      <c r="J118" s="1">
        <f t="shared" si="41"/>
        <v>5936223.8576396201</v>
      </c>
      <c r="K118" s="1">
        <f t="shared" si="42"/>
        <v>115963115.83245525</v>
      </c>
      <c r="L118">
        <f t="shared" si="43"/>
        <v>5936223.8576396201</v>
      </c>
      <c r="N118">
        <f t="shared" si="44"/>
        <v>0</v>
      </c>
      <c r="O118">
        <f t="shared" si="45"/>
        <v>0</v>
      </c>
      <c r="P118">
        <f t="shared" si="46"/>
        <v>3924</v>
      </c>
      <c r="Q118">
        <v>0</v>
      </c>
      <c r="R118">
        <f t="shared" si="47"/>
        <v>-17658</v>
      </c>
      <c r="S118">
        <f t="shared" si="48"/>
        <v>0</v>
      </c>
      <c r="T118">
        <f t="shared" si="49"/>
        <v>-26049736.564805057</v>
      </c>
      <c r="U118">
        <f t="shared" si="50"/>
        <v>1889088.3034773448</v>
      </c>
      <c r="V118">
        <f t="shared" si="51"/>
        <v>26049736.564805057</v>
      </c>
      <c r="W118">
        <f t="shared" si="52"/>
        <v>1889088.3034773448</v>
      </c>
    </row>
    <row r="119" spans="2:23">
      <c r="B119" s="1">
        <v>10.625</v>
      </c>
      <c r="C119">
        <f t="shared" si="35"/>
        <v>6160.0668750000004</v>
      </c>
      <c r="D119">
        <f t="shared" si="36"/>
        <v>0</v>
      </c>
      <c r="E119">
        <f t="shared" si="37"/>
        <v>12258.208125000001</v>
      </c>
      <c r="F119">
        <v>0</v>
      </c>
      <c r="G119" s="1">
        <f t="shared" si="38"/>
        <v>-77069.620898437512</v>
      </c>
      <c r="H119">
        <f t="shared" si="39"/>
        <v>0</v>
      </c>
      <c r="I119" s="1">
        <f t="shared" si="40"/>
        <v>-113695963.39074026</v>
      </c>
      <c r="J119" s="1">
        <f t="shared" si="41"/>
        <v>5901334.7580347741</v>
      </c>
      <c r="K119" s="1">
        <f t="shared" si="42"/>
        <v>113695963.39074026</v>
      </c>
      <c r="L119">
        <f t="shared" si="43"/>
        <v>5901334.7580347741</v>
      </c>
      <c r="N119">
        <f t="shared" si="44"/>
        <v>0</v>
      </c>
      <c r="O119">
        <f t="shared" si="45"/>
        <v>0</v>
      </c>
      <c r="P119">
        <f t="shared" si="46"/>
        <v>3924</v>
      </c>
      <c r="Q119">
        <v>0</v>
      </c>
      <c r="R119">
        <f t="shared" si="47"/>
        <v>-17167.5</v>
      </c>
      <c r="S119">
        <f t="shared" si="48"/>
        <v>0</v>
      </c>
      <c r="T119">
        <f t="shared" si="49"/>
        <v>-25326132.77133825</v>
      </c>
      <c r="U119">
        <f t="shared" si="50"/>
        <v>1889088.3034773448</v>
      </c>
      <c r="V119">
        <f t="shared" si="51"/>
        <v>25326132.77133825</v>
      </c>
      <c r="W119">
        <f t="shared" si="52"/>
        <v>1889088.3034773448</v>
      </c>
    </row>
    <row r="120" spans="2:23">
      <c r="B120" s="1">
        <v>10.75</v>
      </c>
      <c r="C120">
        <f t="shared" si="35"/>
        <v>6232.5382500000005</v>
      </c>
      <c r="D120">
        <f t="shared" si="36"/>
        <v>0</v>
      </c>
      <c r="E120">
        <f t="shared" si="37"/>
        <v>12185.73675</v>
      </c>
      <c r="F120">
        <v>0</v>
      </c>
      <c r="G120" s="1">
        <f t="shared" si="38"/>
        <v>-75541.874343750009</v>
      </c>
      <c r="H120">
        <f t="shared" si="39"/>
        <v>0</v>
      </c>
      <c r="I120" s="1">
        <f t="shared" si="40"/>
        <v>-111442175.0065859</v>
      </c>
      <c r="J120" s="1">
        <f t="shared" si="41"/>
        <v>5866445.6584299263</v>
      </c>
      <c r="K120" s="1">
        <f t="shared" si="42"/>
        <v>111442175.0065859</v>
      </c>
      <c r="L120">
        <f t="shared" si="43"/>
        <v>5866445.6584299263</v>
      </c>
      <c r="N120">
        <f t="shared" si="44"/>
        <v>0</v>
      </c>
      <c r="O120">
        <f t="shared" si="45"/>
        <v>0</v>
      </c>
      <c r="P120">
        <f t="shared" si="46"/>
        <v>3924</v>
      </c>
      <c r="Q120">
        <v>0</v>
      </c>
      <c r="R120">
        <f t="shared" si="47"/>
        <v>-16677</v>
      </c>
      <c r="S120">
        <f t="shared" si="48"/>
        <v>0</v>
      </c>
      <c r="T120">
        <f t="shared" si="49"/>
        <v>-24602528.977871444</v>
      </c>
      <c r="U120">
        <f t="shared" si="50"/>
        <v>1889088.3034773448</v>
      </c>
      <c r="V120">
        <f t="shared" si="51"/>
        <v>24602528.977871444</v>
      </c>
      <c r="W120">
        <f t="shared" si="52"/>
        <v>1889088.3034773448</v>
      </c>
    </row>
    <row r="121" spans="2:23">
      <c r="B121" s="1">
        <v>10.875</v>
      </c>
      <c r="C121">
        <f t="shared" si="35"/>
        <v>6305.0096249999997</v>
      </c>
      <c r="D121">
        <f t="shared" si="36"/>
        <v>0</v>
      </c>
      <c r="E121">
        <f t="shared" si="37"/>
        <v>12113.265375000003</v>
      </c>
      <c r="F121">
        <v>0</v>
      </c>
      <c r="G121" s="1">
        <f t="shared" si="38"/>
        <v>-74023.186710937531</v>
      </c>
      <c r="H121">
        <f t="shared" si="39"/>
        <v>0</v>
      </c>
      <c r="I121" s="1">
        <f t="shared" si="40"/>
        <v>-109201750.67999214</v>
      </c>
      <c r="J121" s="1">
        <f t="shared" si="41"/>
        <v>5831556.5588250803</v>
      </c>
      <c r="K121" s="1">
        <f t="shared" si="42"/>
        <v>109201750.67999214</v>
      </c>
      <c r="L121">
        <f t="shared" si="43"/>
        <v>5831556.5588250803</v>
      </c>
      <c r="N121">
        <f t="shared" si="44"/>
        <v>0</v>
      </c>
      <c r="O121">
        <f t="shared" si="45"/>
        <v>0</v>
      </c>
      <c r="P121">
        <f t="shared" si="46"/>
        <v>3924</v>
      </c>
      <c r="Q121">
        <v>0</v>
      </c>
      <c r="R121">
        <f t="shared" si="47"/>
        <v>-16186.5</v>
      </c>
      <c r="S121">
        <f t="shared" si="48"/>
        <v>0</v>
      </c>
      <c r="T121">
        <f t="shared" si="49"/>
        <v>-23878925.184404638</v>
      </c>
      <c r="U121">
        <f t="shared" si="50"/>
        <v>1889088.3034773448</v>
      </c>
      <c r="V121">
        <f t="shared" si="51"/>
        <v>23878925.184404638</v>
      </c>
      <c r="W121">
        <f t="shared" si="52"/>
        <v>1889088.3034773448</v>
      </c>
    </row>
    <row r="122" spans="2:23">
      <c r="B122" s="1">
        <v>11</v>
      </c>
      <c r="C122">
        <f t="shared" si="35"/>
        <v>6377.4810000000007</v>
      </c>
      <c r="D122">
        <f t="shared" si="36"/>
        <v>0</v>
      </c>
      <c r="E122">
        <f t="shared" si="37"/>
        <v>12040.794000000002</v>
      </c>
      <c r="F122">
        <v>0</v>
      </c>
      <c r="G122" s="1">
        <f t="shared" si="38"/>
        <v>-72513.558000000019</v>
      </c>
      <c r="H122">
        <f t="shared" si="39"/>
        <v>0</v>
      </c>
      <c r="I122" s="1">
        <f t="shared" si="40"/>
        <v>-106974690.41095892</v>
      </c>
      <c r="J122" s="1">
        <f t="shared" si="41"/>
        <v>5796667.4592202324</v>
      </c>
      <c r="K122" s="1">
        <f t="shared" si="42"/>
        <v>106974690.41095892</v>
      </c>
      <c r="L122">
        <f t="shared" si="43"/>
        <v>5796667.4592202324</v>
      </c>
      <c r="N122">
        <f t="shared" si="44"/>
        <v>0</v>
      </c>
      <c r="O122">
        <f t="shared" si="45"/>
        <v>0</v>
      </c>
      <c r="P122">
        <f t="shared" si="46"/>
        <v>3924</v>
      </c>
      <c r="Q122">
        <v>0</v>
      </c>
      <c r="R122">
        <f t="shared" si="47"/>
        <v>-15696</v>
      </c>
      <c r="S122">
        <f t="shared" si="48"/>
        <v>0</v>
      </c>
      <c r="T122">
        <f t="shared" si="49"/>
        <v>-23155321.390937828</v>
      </c>
      <c r="U122">
        <f t="shared" si="50"/>
        <v>1889088.3034773448</v>
      </c>
      <c r="V122">
        <f t="shared" si="51"/>
        <v>23155321.390937828</v>
      </c>
      <c r="W122">
        <f t="shared" si="52"/>
        <v>1889088.3034773448</v>
      </c>
    </row>
    <row r="123" spans="2:23">
      <c r="B123" s="1">
        <v>11.125</v>
      </c>
      <c r="C123">
        <f t="shared" si="35"/>
        <v>6449.9523750000008</v>
      </c>
      <c r="D123">
        <f t="shared" si="36"/>
        <v>0</v>
      </c>
      <c r="E123">
        <f t="shared" si="37"/>
        <v>11968.322625000001</v>
      </c>
      <c r="F123">
        <v>0</v>
      </c>
      <c r="G123" s="1">
        <f t="shared" si="38"/>
        <v>-71012.988210937532</v>
      </c>
      <c r="H123">
        <f t="shared" si="39"/>
        <v>0</v>
      </c>
      <c r="I123" s="1">
        <f t="shared" si="40"/>
        <v>-104760994.19948635</v>
      </c>
      <c r="J123" s="1">
        <f t="shared" si="41"/>
        <v>5761778.3596153855</v>
      </c>
      <c r="K123" s="1">
        <f t="shared" si="42"/>
        <v>104760994.19948635</v>
      </c>
      <c r="L123">
        <f t="shared" si="43"/>
        <v>5761778.3596153855</v>
      </c>
      <c r="N123">
        <f t="shared" si="44"/>
        <v>0</v>
      </c>
      <c r="O123">
        <f t="shared" si="45"/>
        <v>0</v>
      </c>
      <c r="P123">
        <f t="shared" si="46"/>
        <v>3924</v>
      </c>
      <c r="Q123">
        <v>0</v>
      </c>
      <c r="R123">
        <f t="shared" si="47"/>
        <v>-15205.5</v>
      </c>
      <c r="S123">
        <f t="shared" si="48"/>
        <v>0</v>
      </c>
      <c r="T123">
        <f t="shared" si="49"/>
        <v>-22431717.597471021</v>
      </c>
      <c r="U123">
        <f t="shared" si="50"/>
        <v>1889088.3034773448</v>
      </c>
      <c r="V123">
        <f t="shared" si="51"/>
        <v>22431717.597471021</v>
      </c>
      <c r="W123">
        <f t="shared" si="52"/>
        <v>1889088.3034773448</v>
      </c>
    </row>
    <row r="124" spans="2:23">
      <c r="B124" s="1">
        <v>11.25</v>
      </c>
      <c r="C124">
        <f t="shared" si="35"/>
        <v>6522.4237499999999</v>
      </c>
      <c r="D124">
        <f t="shared" si="36"/>
        <v>0</v>
      </c>
      <c r="E124">
        <f t="shared" si="37"/>
        <v>11895.851250000002</v>
      </c>
      <c r="F124">
        <v>0</v>
      </c>
      <c r="G124" s="1">
        <f t="shared" si="38"/>
        <v>-69521.477343749983</v>
      </c>
      <c r="H124">
        <f t="shared" si="39"/>
        <v>0</v>
      </c>
      <c r="I124" s="1">
        <f t="shared" si="40"/>
        <v>-102560662.04557426</v>
      </c>
      <c r="J124" s="1">
        <f t="shared" si="41"/>
        <v>5726889.2600105377</v>
      </c>
      <c r="K124" s="1">
        <f t="shared" si="42"/>
        <v>102560662.04557426</v>
      </c>
      <c r="L124">
        <f t="shared" si="43"/>
        <v>5726889.2600105377</v>
      </c>
      <c r="N124">
        <f t="shared" si="44"/>
        <v>0</v>
      </c>
      <c r="O124">
        <f t="shared" si="45"/>
        <v>0</v>
      </c>
      <c r="P124">
        <f t="shared" si="46"/>
        <v>3924</v>
      </c>
      <c r="Q124">
        <v>0</v>
      </c>
      <c r="R124">
        <f t="shared" si="47"/>
        <v>-14715</v>
      </c>
      <c r="S124">
        <f t="shared" si="48"/>
        <v>0</v>
      </c>
      <c r="T124">
        <f t="shared" si="49"/>
        <v>-21708113.804004215</v>
      </c>
      <c r="U124">
        <f t="shared" si="50"/>
        <v>1889088.3034773448</v>
      </c>
      <c r="V124">
        <f t="shared" si="51"/>
        <v>21708113.804004215</v>
      </c>
      <c r="W124">
        <f t="shared" si="52"/>
        <v>1889088.3034773448</v>
      </c>
    </row>
    <row r="125" spans="2:23">
      <c r="B125" s="1">
        <v>11.375</v>
      </c>
      <c r="C125">
        <f t="shared" si="35"/>
        <v>6594.8951250000009</v>
      </c>
      <c r="D125">
        <f t="shared" si="36"/>
        <v>0</v>
      </c>
      <c r="E125">
        <f t="shared" si="37"/>
        <v>11823.379875000001</v>
      </c>
      <c r="F125">
        <v>0</v>
      </c>
      <c r="G125" s="1">
        <f t="shared" si="38"/>
        <v>-68039.025398437516</v>
      </c>
      <c r="H125">
        <f t="shared" si="39"/>
        <v>0</v>
      </c>
      <c r="I125" s="1">
        <f t="shared" si="40"/>
        <v>-100373693.94922288</v>
      </c>
      <c r="J125" s="1">
        <f t="shared" si="41"/>
        <v>5692000.1604056899</v>
      </c>
      <c r="K125" s="1">
        <f t="shared" si="42"/>
        <v>100373693.94922288</v>
      </c>
      <c r="L125">
        <f t="shared" si="43"/>
        <v>5692000.1604056899</v>
      </c>
      <c r="N125">
        <f t="shared" si="44"/>
        <v>0</v>
      </c>
      <c r="O125">
        <f t="shared" si="45"/>
        <v>0</v>
      </c>
      <c r="P125">
        <f t="shared" si="46"/>
        <v>3924</v>
      </c>
      <c r="Q125">
        <v>0</v>
      </c>
      <c r="R125">
        <f t="shared" si="47"/>
        <v>-14224.5</v>
      </c>
      <c r="S125">
        <f t="shared" si="48"/>
        <v>0</v>
      </c>
      <c r="T125">
        <f t="shared" si="49"/>
        <v>-20984510.010537408</v>
      </c>
      <c r="U125">
        <f t="shared" si="50"/>
        <v>1889088.3034773448</v>
      </c>
      <c r="V125">
        <f t="shared" si="51"/>
        <v>20984510.010537408</v>
      </c>
      <c r="W125">
        <f t="shared" si="52"/>
        <v>1889088.3034773448</v>
      </c>
    </row>
    <row r="126" spans="2:23">
      <c r="B126" s="1">
        <v>11.5</v>
      </c>
      <c r="C126">
        <f t="shared" si="35"/>
        <v>6667.3665000000001</v>
      </c>
      <c r="D126">
        <f t="shared" si="36"/>
        <v>0</v>
      </c>
      <c r="E126">
        <f t="shared" si="37"/>
        <v>11750.908500000001</v>
      </c>
      <c r="F126">
        <v>0</v>
      </c>
      <c r="G126" s="1">
        <f t="shared" si="38"/>
        <v>-66565.632375000016</v>
      </c>
      <c r="H126">
        <f t="shared" si="39"/>
        <v>0</v>
      </c>
      <c r="I126" s="1">
        <f t="shared" si="40"/>
        <v>-98200089.910432056</v>
      </c>
      <c r="J126" s="1">
        <f t="shared" si="41"/>
        <v>5657111.0608008439</v>
      </c>
      <c r="K126" s="1">
        <f t="shared" si="42"/>
        <v>98200089.910432056</v>
      </c>
      <c r="L126">
        <f t="shared" si="43"/>
        <v>5657111.0608008439</v>
      </c>
      <c r="N126">
        <f t="shared" si="44"/>
        <v>0</v>
      </c>
      <c r="O126">
        <f t="shared" si="45"/>
        <v>0</v>
      </c>
      <c r="P126">
        <f t="shared" si="46"/>
        <v>3924</v>
      </c>
      <c r="Q126">
        <v>0</v>
      </c>
      <c r="R126">
        <f t="shared" si="47"/>
        <v>-13734</v>
      </c>
      <c r="S126">
        <f t="shared" si="48"/>
        <v>0</v>
      </c>
      <c r="T126">
        <f t="shared" si="49"/>
        <v>-20260906.217070602</v>
      </c>
      <c r="U126">
        <f t="shared" si="50"/>
        <v>1889088.3034773448</v>
      </c>
      <c r="V126">
        <f t="shared" si="51"/>
        <v>20260906.217070602</v>
      </c>
      <c r="W126">
        <f t="shared" si="52"/>
        <v>1889088.3034773448</v>
      </c>
    </row>
    <row r="127" spans="2:23">
      <c r="B127" s="1">
        <v>11.625</v>
      </c>
      <c r="C127">
        <f t="shared" si="35"/>
        <v>6739.8378750000002</v>
      </c>
      <c r="D127">
        <f t="shared" si="36"/>
        <v>0</v>
      </c>
      <c r="E127">
        <f t="shared" si="37"/>
        <v>11678.437125</v>
      </c>
      <c r="F127">
        <v>0</v>
      </c>
      <c r="G127" s="1">
        <f t="shared" si="38"/>
        <v>-65101.298273437511</v>
      </c>
      <c r="H127">
        <f t="shared" si="39"/>
        <v>0</v>
      </c>
      <c r="I127" s="1">
        <f t="shared" si="40"/>
        <v>-96039849.929201812</v>
      </c>
      <c r="J127" s="1">
        <f t="shared" si="41"/>
        <v>5622221.961195996</v>
      </c>
      <c r="K127" s="1">
        <f t="shared" si="42"/>
        <v>96039849.929201812</v>
      </c>
      <c r="L127">
        <f t="shared" si="43"/>
        <v>5622221.961195996</v>
      </c>
      <c r="N127">
        <f t="shared" si="44"/>
        <v>0</v>
      </c>
      <c r="O127">
        <f t="shared" si="45"/>
        <v>0</v>
      </c>
      <c r="P127">
        <f t="shared" si="46"/>
        <v>3924</v>
      </c>
      <c r="Q127">
        <v>0</v>
      </c>
      <c r="R127">
        <f t="shared" si="47"/>
        <v>-13243.5</v>
      </c>
      <c r="S127">
        <f t="shared" si="48"/>
        <v>0</v>
      </c>
      <c r="T127">
        <f t="shared" si="49"/>
        <v>-19537302.423603792</v>
      </c>
      <c r="U127">
        <f t="shared" si="50"/>
        <v>1889088.3034773448</v>
      </c>
      <c r="V127">
        <f t="shared" si="51"/>
        <v>19537302.423603792</v>
      </c>
      <c r="W127">
        <f t="shared" si="52"/>
        <v>1889088.3034773448</v>
      </c>
    </row>
    <row r="128" spans="2:23">
      <c r="B128" s="1">
        <v>11.75</v>
      </c>
      <c r="C128">
        <f t="shared" si="35"/>
        <v>6812.3092500000012</v>
      </c>
      <c r="D128">
        <f t="shared" si="36"/>
        <v>0</v>
      </c>
      <c r="E128">
        <f t="shared" si="37"/>
        <v>11605.965749999999</v>
      </c>
      <c r="F128">
        <v>0</v>
      </c>
      <c r="G128" s="1">
        <f t="shared" si="38"/>
        <v>-63646.023093750031</v>
      </c>
      <c r="H128">
        <f t="shared" si="39"/>
        <v>0</v>
      </c>
      <c r="I128" s="1">
        <f t="shared" si="40"/>
        <v>-93892974.005532175</v>
      </c>
      <c r="J128" s="1">
        <f t="shared" si="41"/>
        <v>5587332.8615911482</v>
      </c>
      <c r="K128" s="1">
        <f t="shared" si="42"/>
        <v>93892974.005532175</v>
      </c>
      <c r="L128">
        <f t="shared" si="43"/>
        <v>5587332.8615911482</v>
      </c>
      <c r="N128">
        <f t="shared" si="44"/>
        <v>0</v>
      </c>
      <c r="O128">
        <f t="shared" si="45"/>
        <v>0</v>
      </c>
      <c r="P128">
        <f t="shared" si="46"/>
        <v>3924</v>
      </c>
      <c r="Q128">
        <v>0</v>
      </c>
      <c r="R128">
        <f t="shared" si="47"/>
        <v>-12753</v>
      </c>
      <c r="S128">
        <f t="shared" si="48"/>
        <v>0</v>
      </c>
      <c r="T128">
        <f t="shared" si="49"/>
        <v>-18813698.630136985</v>
      </c>
      <c r="U128">
        <f t="shared" si="50"/>
        <v>1889088.3034773448</v>
      </c>
      <c r="V128">
        <f t="shared" si="51"/>
        <v>18813698.630136985</v>
      </c>
      <c r="W128">
        <f t="shared" si="52"/>
        <v>1889088.3034773448</v>
      </c>
    </row>
    <row r="129" spans="2:23">
      <c r="B129" s="1">
        <v>11.875</v>
      </c>
      <c r="C129">
        <f t="shared" si="35"/>
        <v>6884.7806250000003</v>
      </c>
      <c r="D129">
        <f t="shared" si="36"/>
        <v>0</v>
      </c>
      <c r="E129">
        <f t="shared" si="37"/>
        <v>11533.494375000002</v>
      </c>
      <c r="F129">
        <v>0</v>
      </c>
      <c r="G129" s="1">
        <f t="shared" si="38"/>
        <v>-62199.806835937517</v>
      </c>
      <c r="H129">
        <f t="shared" si="39"/>
        <v>0</v>
      </c>
      <c r="I129" s="1">
        <f t="shared" si="40"/>
        <v>-91759462.139423117</v>
      </c>
      <c r="J129" s="1">
        <f t="shared" si="41"/>
        <v>5552443.7619863031</v>
      </c>
      <c r="K129" s="1">
        <f t="shared" si="42"/>
        <v>91759462.139423117</v>
      </c>
      <c r="L129">
        <f t="shared" si="43"/>
        <v>5552443.7619863031</v>
      </c>
      <c r="N129">
        <f t="shared" si="44"/>
        <v>0</v>
      </c>
      <c r="O129">
        <f t="shared" si="45"/>
        <v>0</v>
      </c>
      <c r="P129">
        <f t="shared" si="46"/>
        <v>3924</v>
      </c>
      <c r="Q129">
        <v>0</v>
      </c>
      <c r="R129">
        <f t="shared" si="47"/>
        <v>-12262.5</v>
      </c>
      <c r="S129">
        <f t="shared" si="48"/>
        <v>0</v>
      </c>
      <c r="T129">
        <f t="shared" si="49"/>
        <v>-18090094.836670179</v>
      </c>
      <c r="U129">
        <f t="shared" si="50"/>
        <v>1889088.3034773448</v>
      </c>
      <c r="V129">
        <f t="shared" si="51"/>
        <v>18090094.836670179</v>
      </c>
      <c r="W129">
        <f t="shared" si="52"/>
        <v>1889088.3034773448</v>
      </c>
    </row>
    <row r="130" spans="2:23">
      <c r="B130" s="1">
        <v>12</v>
      </c>
      <c r="C130">
        <f t="shared" si="35"/>
        <v>6957.2520000000004</v>
      </c>
      <c r="D130">
        <f t="shared" si="36"/>
        <v>0</v>
      </c>
      <c r="E130">
        <f t="shared" si="37"/>
        <v>11461.023000000001</v>
      </c>
      <c r="F130">
        <v>0</v>
      </c>
      <c r="G130" s="1">
        <f t="shared" si="38"/>
        <v>-60762.649500000029</v>
      </c>
      <c r="H130">
        <f t="shared" si="39"/>
        <v>0</v>
      </c>
      <c r="I130" s="1">
        <f t="shared" si="40"/>
        <v>-89639314.330874652</v>
      </c>
      <c r="J130" s="1">
        <f t="shared" si="41"/>
        <v>5517554.6623814553</v>
      </c>
      <c r="K130" s="1">
        <f t="shared" si="42"/>
        <v>89639314.330874652</v>
      </c>
      <c r="L130">
        <f t="shared" si="43"/>
        <v>5517554.6623814553</v>
      </c>
      <c r="N130">
        <f t="shared" si="44"/>
        <v>0</v>
      </c>
      <c r="O130">
        <f t="shared" si="45"/>
        <v>0</v>
      </c>
      <c r="P130">
        <f t="shared" si="46"/>
        <v>3924</v>
      </c>
      <c r="Q130">
        <v>0</v>
      </c>
      <c r="R130">
        <f t="shared" si="47"/>
        <v>-11772</v>
      </c>
      <c r="S130">
        <f t="shared" si="48"/>
        <v>0</v>
      </c>
      <c r="T130">
        <f t="shared" si="49"/>
        <v>-17366491.043203373</v>
      </c>
      <c r="U130">
        <f t="shared" si="50"/>
        <v>1889088.3034773448</v>
      </c>
      <c r="V130">
        <f t="shared" si="51"/>
        <v>17366491.043203373</v>
      </c>
      <c r="W130">
        <f t="shared" si="52"/>
        <v>1889088.3034773448</v>
      </c>
    </row>
    <row r="131" spans="2:23">
      <c r="B131" s="1">
        <v>12.125</v>
      </c>
      <c r="C131">
        <f t="shared" si="35"/>
        <v>7029.7233750000005</v>
      </c>
      <c r="D131">
        <f t="shared" si="36"/>
        <v>0</v>
      </c>
      <c r="E131">
        <f t="shared" si="37"/>
        <v>11388.551625</v>
      </c>
      <c r="F131">
        <v>0</v>
      </c>
      <c r="G131" s="1">
        <f t="shared" si="38"/>
        <v>-59334.551085937535</v>
      </c>
      <c r="H131">
        <f t="shared" si="39"/>
        <v>0</v>
      </c>
      <c r="I131" s="1">
        <f t="shared" si="40"/>
        <v>-87532530.579886764</v>
      </c>
      <c r="J131" s="1">
        <f t="shared" si="41"/>
        <v>5482665.5627766075</v>
      </c>
      <c r="K131" s="1">
        <f t="shared" si="42"/>
        <v>87532530.579886764</v>
      </c>
      <c r="L131">
        <f t="shared" si="43"/>
        <v>5482665.5627766075</v>
      </c>
      <c r="N131">
        <f t="shared" si="44"/>
        <v>0</v>
      </c>
      <c r="O131">
        <f t="shared" si="45"/>
        <v>0</v>
      </c>
      <c r="P131">
        <f t="shared" si="46"/>
        <v>3924</v>
      </c>
      <c r="Q131">
        <v>0</v>
      </c>
      <c r="R131">
        <f t="shared" si="47"/>
        <v>-11281.5</v>
      </c>
      <c r="S131">
        <f t="shared" si="48"/>
        <v>0</v>
      </c>
      <c r="T131">
        <f t="shared" si="49"/>
        <v>-16642887.249736566</v>
      </c>
      <c r="U131">
        <f t="shared" si="50"/>
        <v>1889088.3034773448</v>
      </c>
      <c r="V131">
        <f t="shared" si="51"/>
        <v>16642887.249736566</v>
      </c>
      <c r="W131">
        <f t="shared" si="52"/>
        <v>1889088.3034773448</v>
      </c>
    </row>
    <row r="132" spans="2:23">
      <c r="B132" s="1">
        <v>12.25</v>
      </c>
      <c r="C132">
        <f t="shared" si="35"/>
        <v>7102.1947500000006</v>
      </c>
      <c r="D132">
        <f t="shared" si="36"/>
        <v>0</v>
      </c>
      <c r="E132">
        <f t="shared" si="37"/>
        <v>11316.080250000001</v>
      </c>
      <c r="F132">
        <v>0</v>
      </c>
      <c r="G132" s="1">
        <f t="shared" si="38"/>
        <v>-57915.511593750009</v>
      </c>
      <c r="H132">
        <f t="shared" si="39"/>
        <v>0</v>
      </c>
      <c r="I132" s="1">
        <f t="shared" si="40"/>
        <v>-85439110.88645944</v>
      </c>
      <c r="J132" s="1">
        <f t="shared" si="41"/>
        <v>5447776.4631717596</v>
      </c>
      <c r="K132" s="1">
        <f t="shared" si="42"/>
        <v>85439110.88645944</v>
      </c>
      <c r="L132">
        <f t="shared" si="43"/>
        <v>5447776.4631717596</v>
      </c>
      <c r="N132">
        <f t="shared" si="44"/>
        <v>0</v>
      </c>
      <c r="O132">
        <f t="shared" si="45"/>
        <v>0</v>
      </c>
      <c r="P132">
        <f t="shared" si="46"/>
        <v>3924</v>
      </c>
      <c r="Q132">
        <v>0</v>
      </c>
      <c r="R132">
        <f t="shared" si="47"/>
        <v>-10791</v>
      </c>
      <c r="S132">
        <f t="shared" si="48"/>
        <v>0</v>
      </c>
      <c r="T132">
        <f t="shared" si="49"/>
        <v>-15919283.456269758</v>
      </c>
      <c r="U132">
        <f t="shared" si="50"/>
        <v>1889088.3034773448</v>
      </c>
      <c r="V132">
        <f t="shared" si="51"/>
        <v>15919283.456269758</v>
      </c>
      <c r="W132">
        <f t="shared" si="52"/>
        <v>1889088.3034773448</v>
      </c>
    </row>
    <row r="133" spans="2:23">
      <c r="B133" s="1">
        <v>12.375</v>
      </c>
      <c r="C133">
        <f t="shared" si="35"/>
        <v>7174.6661250000006</v>
      </c>
      <c r="D133">
        <f t="shared" si="36"/>
        <v>0</v>
      </c>
      <c r="E133">
        <f t="shared" si="37"/>
        <v>11243.608875000002</v>
      </c>
      <c r="F133">
        <v>0</v>
      </c>
      <c r="G133" s="1">
        <f t="shared" si="38"/>
        <v>-56505.531023437536</v>
      </c>
      <c r="H133">
        <f t="shared" si="39"/>
        <v>0</v>
      </c>
      <c r="I133" s="1">
        <f t="shared" si="40"/>
        <v>-83359055.250592783</v>
      </c>
      <c r="J133" s="1">
        <f t="shared" si="41"/>
        <v>5412887.3635669136</v>
      </c>
      <c r="K133" s="1">
        <f t="shared" si="42"/>
        <v>83359055.250592783</v>
      </c>
      <c r="L133">
        <f t="shared" si="43"/>
        <v>5412887.3635669136</v>
      </c>
      <c r="N133">
        <f t="shared" si="44"/>
        <v>0</v>
      </c>
      <c r="O133">
        <f t="shared" si="45"/>
        <v>0</v>
      </c>
      <c r="P133">
        <f t="shared" si="46"/>
        <v>3924</v>
      </c>
      <c r="Q133">
        <v>0</v>
      </c>
      <c r="R133">
        <f t="shared" si="47"/>
        <v>-10300.5</v>
      </c>
      <c r="S133">
        <f t="shared" si="48"/>
        <v>0</v>
      </c>
      <c r="T133">
        <f t="shared" si="49"/>
        <v>-15195679.662802951</v>
      </c>
      <c r="U133">
        <f t="shared" si="50"/>
        <v>1889088.3034773448</v>
      </c>
      <c r="V133">
        <f t="shared" si="51"/>
        <v>15195679.662802951</v>
      </c>
      <c r="W133">
        <f t="shared" si="52"/>
        <v>1889088.3034773448</v>
      </c>
    </row>
    <row r="134" spans="2:23">
      <c r="B134" s="1">
        <v>12.5</v>
      </c>
      <c r="C134">
        <f t="shared" si="35"/>
        <v>7247.1375000000007</v>
      </c>
      <c r="D134">
        <f t="shared" si="36"/>
        <v>0</v>
      </c>
      <c r="E134">
        <f t="shared" si="37"/>
        <v>11171.137500000001</v>
      </c>
      <c r="F134">
        <v>0</v>
      </c>
      <c r="G134" s="1">
        <f t="shared" si="38"/>
        <v>-55104.609375</v>
      </c>
      <c r="H134">
        <f t="shared" si="39"/>
        <v>0</v>
      </c>
      <c r="I134" s="1">
        <f t="shared" si="40"/>
        <v>-81292363.672286615</v>
      </c>
      <c r="J134" s="1">
        <f t="shared" si="41"/>
        <v>5377998.2639620658</v>
      </c>
      <c r="K134" s="1">
        <f t="shared" si="42"/>
        <v>81292363.672286615</v>
      </c>
      <c r="L134">
        <f t="shared" si="43"/>
        <v>5377998.2639620658</v>
      </c>
      <c r="N134">
        <f t="shared" si="44"/>
        <v>0</v>
      </c>
      <c r="O134">
        <f t="shared" si="45"/>
        <v>0</v>
      </c>
      <c r="P134">
        <f t="shared" si="46"/>
        <v>3924</v>
      </c>
      <c r="Q134">
        <v>0</v>
      </c>
      <c r="R134">
        <f t="shared" si="47"/>
        <v>-9810</v>
      </c>
      <c r="S134">
        <f t="shared" si="48"/>
        <v>0</v>
      </c>
      <c r="T134">
        <f t="shared" si="49"/>
        <v>-14472075.869336143</v>
      </c>
      <c r="U134">
        <f t="shared" si="50"/>
        <v>1889088.3034773448</v>
      </c>
      <c r="V134">
        <f t="shared" si="51"/>
        <v>14472075.869336143</v>
      </c>
      <c r="W134">
        <f t="shared" si="52"/>
        <v>1889088.3034773448</v>
      </c>
    </row>
    <row r="135" spans="2:23">
      <c r="B135" s="1">
        <v>12.625</v>
      </c>
      <c r="C135">
        <f t="shared" si="35"/>
        <v>7319.6088750000008</v>
      </c>
      <c r="D135">
        <f t="shared" si="36"/>
        <v>0</v>
      </c>
      <c r="E135">
        <f t="shared" si="37"/>
        <v>11098.666125</v>
      </c>
      <c r="F135">
        <v>0</v>
      </c>
      <c r="G135" s="1">
        <f t="shared" si="38"/>
        <v>-53712.746648437518</v>
      </c>
      <c r="H135">
        <f t="shared" si="39"/>
        <v>0</v>
      </c>
      <c r="I135" s="1">
        <f t="shared" si="40"/>
        <v>-79239036.151541129</v>
      </c>
      <c r="J135" s="1">
        <f t="shared" si="41"/>
        <v>5343109.164357218</v>
      </c>
      <c r="K135" s="1">
        <f t="shared" si="42"/>
        <v>79239036.151541129</v>
      </c>
      <c r="L135">
        <f t="shared" si="43"/>
        <v>5343109.164357218</v>
      </c>
      <c r="N135">
        <f t="shared" si="44"/>
        <v>0</v>
      </c>
      <c r="O135">
        <f t="shared" si="45"/>
        <v>0</v>
      </c>
      <c r="P135">
        <f t="shared" si="46"/>
        <v>3924</v>
      </c>
      <c r="Q135">
        <v>0</v>
      </c>
      <c r="R135">
        <f t="shared" si="47"/>
        <v>-9319.5</v>
      </c>
      <c r="S135">
        <f t="shared" si="48"/>
        <v>0</v>
      </c>
      <c r="T135">
        <f t="shared" si="49"/>
        <v>-13748472.075869335</v>
      </c>
      <c r="U135">
        <f t="shared" si="50"/>
        <v>1889088.3034773448</v>
      </c>
      <c r="V135">
        <f t="shared" si="51"/>
        <v>13748472.075869335</v>
      </c>
      <c r="W135">
        <f t="shared" si="52"/>
        <v>1889088.3034773448</v>
      </c>
    </row>
    <row r="136" spans="2:23">
      <c r="B136" s="1">
        <v>12.75</v>
      </c>
      <c r="C136">
        <f t="shared" si="35"/>
        <v>7392.08025</v>
      </c>
      <c r="D136">
        <f t="shared" si="36"/>
        <v>0</v>
      </c>
      <c r="E136">
        <f t="shared" si="37"/>
        <v>11026.194750000002</v>
      </c>
      <c r="F136">
        <v>0</v>
      </c>
      <c r="G136" s="1">
        <f t="shared" si="38"/>
        <v>-52329.942843750032</v>
      </c>
      <c r="H136">
        <f t="shared" si="39"/>
        <v>0</v>
      </c>
      <c r="I136" s="1">
        <f t="shared" si="40"/>
        <v>-77199072.688356206</v>
      </c>
      <c r="J136" s="1">
        <f t="shared" si="41"/>
        <v>5308220.064752372</v>
      </c>
      <c r="K136" s="1">
        <f t="shared" si="42"/>
        <v>77199072.688356206</v>
      </c>
      <c r="L136">
        <f t="shared" si="43"/>
        <v>5308220.064752372</v>
      </c>
      <c r="N136">
        <f t="shared" si="44"/>
        <v>0</v>
      </c>
      <c r="O136">
        <f t="shared" si="45"/>
        <v>0</v>
      </c>
      <c r="P136">
        <f t="shared" si="46"/>
        <v>3924</v>
      </c>
      <c r="Q136">
        <v>0</v>
      </c>
      <c r="R136">
        <f t="shared" si="47"/>
        <v>-8829</v>
      </c>
      <c r="S136">
        <f t="shared" si="48"/>
        <v>0</v>
      </c>
      <c r="T136">
        <f t="shared" si="49"/>
        <v>-13024868.282402528</v>
      </c>
      <c r="U136">
        <f t="shared" si="50"/>
        <v>1889088.3034773448</v>
      </c>
      <c r="V136">
        <f t="shared" si="51"/>
        <v>13024868.282402528</v>
      </c>
      <c r="W136">
        <f t="shared" si="52"/>
        <v>1889088.3034773448</v>
      </c>
    </row>
    <row r="137" spans="2:23">
      <c r="B137" s="1">
        <v>12.875</v>
      </c>
      <c r="C137">
        <f t="shared" si="35"/>
        <v>7464.551625000001</v>
      </c>
      <c r="D137">
        <f t="shared" si="36"/>
        <v>0</v>
      </c>
      <c r="E137">
        <f t="shared" si="37"/>
        <v>10953.723375000001</v>
      </c>
      <c r="F137">
        <v>0</v>
      </c>
      <c r="G137" s="1">
        <f t="shared" si="38"/>
        <v>-50956.197960937512</v>
      </c>
      <c r="H137">
        <f t="shared" si="39"/>
        <v>0</v>
      </c>
      <c r="I137" s="1">
        <f t="shared" si="40"/>
        <v>-75172473.282731846</v>
      </c>
      <c r="J137" s="1">
        <f t="shared" si="41"/>
        <v>5273330.9651475241</v>
      </c>
      <c r="K137" s="1">
        <f t="shared" si="42"/>
        <v>75172473.282731846</v>
      </c>
      <c r="L137">
        <f t="shared" si="43"/>
        <v>5273330.9651475241</v>
      </c>
      <c r="N137">
        <f t="shared" si="44"/>
        <v>0</v>
      </c>
      <c r="O137">
        <f t="shared" si="45"/>
        <v>0</v>
      </c>
      <c r="P137">
        <f t="shared" si="46"/>
        <v>3924</v>
      </c>
      <c r="Q137">
        <v>0</v>
      </c>
      <c r="R137">
        <f t="shared" si="47"/>
        <v>-8338.5</v>
      </c>
      <c r="S137">
        <f t="shared" si="48"/>
        <v>0</v>
      </c>
      <c r="T137">
        <f t="shared" si="49"/>
        <v>-12301264.488935722</v>
      </c>
      <c r="U137">
        <f t="shared" si="50"/>
        <v>1889088.3034773448</v>
      </c>
      <c r="V137">
        <f t="shared" si="51"/>
        <v>12301264.488935722</v>
      </c>
      <c r="W137">
        <f t="shared" si="52"/>
        <v>1889088.3034773448</v>
      </c>
    </row>
    <row r="138" spans="2:23">
      <c r="B138" s="1">
        <v>13</v>
      </c>
      <c r="C138">
        <f t="shared" si="35"/>
        <v>7537.023000000001</v>
      </c>
      <c r="D138">
        <f t="shared" si="36"/>
        <v>0</v>
      </c>
      <c r="E138">
        <f t="shared" si="37"/>
        <v>10881.252</v>
      </c>
      <c r="F138">
        <v>0</v>
      </c>
      <c r="G138" s="1">
        <f t="shared" si="38"/>
        <v>-49591.512000000017</v>
      </c>
      <c r="H138">
        <f t="shared" si="39"/>
        <v>0</v>
      </c>
      <c r="I138" s="1">
        <f t="shared" si="40"/>
        <v>-73159237.934668094</v>
      </c>
      <c r="J138" s="1">
        <f t="shared" si="41"/>
        <v>5238441.8655426763</v>
      </c>
      <c r="K138" s="1">
        <f t="shared" si="42"/>
        <v>73159237.934668094</v>
      </c>
      <c r="L138">
        <f t="shared" si="43"/>
        <v>5238441.8655426763</v>
      </c>
      <c r="N138">
        <f t="shared" si="44"/>
        <v>0</v>
      </c>
      <c r="O138">
        <f t="shared" si="45"/>
        <v>0</v>
      </c>
      <c r="P138">
        <f t="shared" si="46"/>
        <v>3924</v>
      </c>
      <c r="Q138">
        <v>0</v>
      </c>
      <c r="R138">
        <f t="shared" si="47"/>
        <v>-7848</v>
      </c>
      <c r="S138">
        <f t="shared" si="48"/>
        <v>0</v>
      </c>
      <c r="T138">
        <f t="shared" si="49"/>
        <v>-11577660.695468914</v>
      </c>
      <c r="U138">
        <f t="shared" si="50"/>
        <v>1889088.3034773448</v>
      </c>
      <c r="V138">
        <f t="shared" si="51"/>
        <v>11577660.695468914</v>
      </c>
      <c r="W138">
        <f t="shared" si="52"/>
        <v>1889088.3034773448</v>
      </c>
    </row>
    <row r="139" spans="2:23">
      <c r="B139" s="1">
        <v>13.125</v>
      </c>
      <c r="C139">
        <f t="shared" si="35"/>
        <v>7609.4943750000002</v>
      </c>
      <c r="D139">
        <f t="shared" si="36"/>
        <v>0</v>
      </c>
      <c r="E139">
        <f t="shared" si="37"/>
        <v>10808.780625000001</v>
      </c>
      <c r="F139">
        <v>0</v>
      </c>
      <c r="G139" s="1">
        <f t="shared" si="38"/>
        <v>-48235.884960937517</v>
      </c>
      <c r="H139">
        <f t="shared" si="39"/>
        <v>0</v>
      </c>
      <c r="I139" s="1">
        <f t="shared" si="40"/>
        <v>-71159366.644164935</v>
      </c>
      <c r="J139" s="1">
        <f t="shared" si="41"/>
        <v>5203552.7659378294</v>
      </c>
      <c r="K139" s="1">
        <f t="shared" si="42"/>
        <v>71159366.644164935</v>
      </c>
      <c r="L139">
        <f t="shared" si="43"/>
        <v>5203552.7659378294</v>
      </c>
      <c r="N139">
        <f t="shared" si="44"/>
        <v>0</v>
      </c>
      <c r="O139">
        <f t="shared" si="45"/>
        <v>0</v>
      </c>
      <c r="P139">
        <f t="shared" si="46"/>
        <v>3924</v>
      </c>
      <c r="Q139">
        <v>0</v>
      </c>
      <c r="R139">
        <f t="shared" si="47"/>
        <v>-7357.5</v>
      </c>
      <c r="S139">
        <f t="shared" si="48"/>
        <v>0</v>
      </c>
      <c r="T139">
        <f t="shared" si="49"/>
        <v>-10854056.902002107</v>
      </c>
      <c r="U139">
        <f t="shared" si="50"/>
        <v>1889088.3034773448</v>
      </c>
      <c r="V139">
        <f t="shared" si="51"/>
        <v>10854056.902002107</v>
      </c>
      <c r="W139">
        <f t="shared" si="52"/>
        <v>1889088.3034773448</v>
      </c>
    </row>
    <row r="140" spans="2:23">
      <c r="B140" s="1">
        <v>13.25</v>
      </c>
      <c r="C140">
        <f t="shared" si="35"/>
        <v>7681.9657500000012</v>
      </c>
      <c r="D140">
        <f t="shared" si="36"/>
        <v>0</v>
      </c>
      <c r="E140">
        <f t="shared" si="37"/>
        <v>10736.30925</v>
      </c>
      <c r="F140">
        <v>0</v>
      </c>
      <c r="G140" s="1">
        <f t="shared" si="38"/>
        <v>-46889.316843750014</v>
      </c>
      <c r="H140">
        <f t="shared" si="39"/>
        <v>0</v>
      </c>
      <c r="I140" s="1">
        <f t="shared" si="40"/>
        <v>-69172859.411222368</v>
      </c>
      <c r="J140" s="1">
        <f t="shared" si="41"/>
        <v>5168663.6663329825</v>
      </c>
      <c r="K140" s="1">
        <f t="shared" si="42"/>
        <v>69172859.411222368</v>
      </c>
      <c r="L140">
        <f t="shared" si="43"/>
        <v>5168663.6663329825</v>
      </c>
      <c r="N140">
        <f t="shared" si="44"/>
        <v>0</v>
      </c>
      <c r="O140">
        <f t="shared" si="45"/>
        <v>0</v>
      </c>
      <c r="P140">
        <f t="shared" si="46"/>
        <v>3924</v>
      </c>
      <c r="Q140">
        <v>0</v>
      </c>
      <c r="R140">
        <f t="shared" si="47"/>
        <v>-6867</v>
      </c>
      <c r="S140">
        <f t="shared" si="48"/>
        <v>0</v>
      </c>
      <c r="T140">
        <f t="shared" si="49"/>
        <v>-10130453.108535301</v>
      </c>
      <c r="U140">
        <f t="shared" si="50"/>
        <v>1889088.3034773448</v>
      </c>
      <c r="V140">
        <f t="shared" si="51"/>
        <v>10130453.108535301</v>
      </c>
      <c r="W140">
        <f t="shared" si="52"/>
        <v>1889088.3034773448</v>
      </c>
    </row>
    <row r="141" spans="2:23">
      <c r="B141" s="1">
        <v>13.375</v>
      </c>
      <c r="C141">
        <f t="shared" si="35"/>
        <v>7754.4371250000004</v>
      </c>
      <c r="D141">
        <f t="shared" si="36"/>
        <v>0</v>
      </c>
      <c r="E141">
        <f t="shared" si="37"/>
        <v>10663.837875000001</v>
      </c>
      <c r="F141">
        <v>0</v>
      </c>
      <c r="G141" s="1">
        <f t="shared" si="38"/>
        <v>-45551.807648437534</v>
      </c>
      <c r="H141">
        <f t="shared" si="39"/>
        <v>0</v>
      </c>
      <c r="I141" s="1">
        <f t="shared" si="40"/>
        <v>-67199716.23584041</v>
      </c>
      <c r="J141" s="1">
        <f t="shared" si="41"/>
        <v>5133774.5667281346</v>
      </c>
      <c r="K141" s="1">
        <f t="shared" si="42"/>
        <v>67199716.23584041</v>
      </c>
      <c r="L141">
        <f t="shared" si="43"/>
        <v>5133774.5667281346</v>
      </c>
      <c r="N141">
        <f t="shared" si="44"/>
        <v>0</v>
      </c>
      <c r="O141">
        <f t="shared" si="45"/>
        <v>0</v>
      </c>
      <c r="P141">
        <f t="shared" si="46"/>
        <v>3924</v>
      </c>
      <c r="Q141">
        <v>0</v>
      </c>
      <c r="R141">
        <f t="shared" si="47"/>
        <v>-6376.5</v>
      </c>
      <c r="S141">
        <f t="shared" si="48"/>
        <v>0</v>
      </c>
      <c r="T141">
        <f t="shared" si="49"/>
        <v>-9406849.3150684927</v>
      </c>
      <c r="U141">
        <f t="shared" si="50"/>
        <v>1889088.3034773448</v>
      </c>
      <c r="V141">
        <f t="shared" si="51"/>
        <v>9406849.3150684927</v>
      </c>
      <c r="W141">
        <f t="shared" si="52"/>
        <v>1889088.3034773448</v>
      </c>
    </row>
    <row r="142" spans="2:23">
      <c r="B142" s="1">
        <v>13.5</v>
      </c>
      <c r="C142">
        <f t="shared" si="35"/>
        <v>7826.9085000000005</v>
      </c>
      <c r="D142">
        <f t="shared" si="36"/>
        <v>0</v>
      </c>
      <c r="E142">
        <f t="shared" si="37"/>
        <v>10591.3665</v>
      </c>
      <c r="F142">
        <v>0</v>
      </c>
      <c r="G142" s="1">
        <f t="shared" si="38"/>
        <v>-44223.357374999992</v>
      </c>
      <c r="H142">
        <f t="shared" si="39"/>
        <v>0</v>
      </c>
      <c r="I142" s="1">
        <f t="shared" si="40"/>
        <v>-65239937.118018955</v>
      </c>
      <c r="J142" s="1">
        <f t="shared" si="41"/>
        <v>5098885.4671232877</v>
      </c>
      <c r="K142" s="1">
        <f t="shared" si="42"/>
        <v>65239937.118018955</v>
      </c>
      <c r="L142">
        <f t="shared" si="43"/>
        <v>5098885.4671232877</v>
      </c>
      <c r="N142">
        <f t="shared" si="44"/>
        <v>0</v>
      </c>
      <c r="O142">
        <f t="shared" si="45"/>
        <v>0</v>
      </c>
      <c r="P142">
        <f t="shared" si="46"/>
        <v>3924</v>
      </c>
      <c r="Q142">
        <v>0</v>
      </c>
      <c r="R142">
        <f t="shared" si="47"/>
        <v>-5886</v>
      </c>
      <c r="S142">
        <f t="shared" si="48"/>
        <v>0</v>
      </c>
      <c r="T142">
        <f t="shared" si="49"/>
        <v>-8683245.5216016863</v>
      </c>
      <c r="U142">
        <f t="shared" si="50"/>
        <v>1889088.3034773448</v>
      </c>
      <c r="V142">
        <f t="shared" si="51"/>
        <v>8683245.5216016863</v>
      </c>
      <c r="W142">
        <f t="shared" si="52"/>
        <v>1889088.3034773448</v>
      </c>
    </row>
    <row r="143" spans="2:23">
      <c r="B143" s="1">
        <v>13.625</v>
      </c>
      <c r="C143">
        <f t="shared" si="35"/>
        <v>7899.3798750000014</v>
      </c>
      <c r="D143">
        <f t="shared" si="36"/>
        <v>0</v>
      </c>
      <c r="E143">
        <f t="shared" si="37"/>
        <v>10518.895124999999</v>
      </c>
      <c r="F143">
        <v>0</v>
      </c>
      <c r="G143" s="1">
        <f t="shared" si="38"/>
        <v>-42903.966023437533</v>
      </c>
      <c r="H143">
        <f t="shared" si="39"/>
        <v>0</v>
      </c>
      <c r="I143" s="1">
        <f t="shared" si="40"/>
        <v>-63293522.057758205</v>
      </c>
      <c r="J143" s="1">
        <f t="shared" si="41"/>
        <v>5063996.3675184399</v>
      </c>
      <c r="K143" s="1">
        <f t="shared" si="42"/>
        <v>63293522.057758205</v>
      </c>
      <c r="L143">
        <f t="shared" si="43"/>
        <v>5063996.3675184399</v>
      </c>
      <c r="N143">
        <f t="shared" si="44"/>
        <v>0</v>
      </c>
      <c r="O143">
        <f t="shared" si="45"/>
        <v>0</v>
      </c>
      <c r="P143">
        <f t="shared" si="46"/>
        <v>3924</v>
      </c>
      <c r="Q143">
        <v>0</v>
      </c>
      <c r="R143">
        <f t="shared" si="47"/>
        <v>-5395.5</v>
      </c>
      <c r="S143">
        <f t="shared" si="48"/>
        <v>0</v>
      </c>
      <c r="T143">
        <f t="shared" si="49"/>
        <v>-7959641.7281348789</v>
      </c>
      <c r="U143">
        <f t="shared" si="50"/>
        <v>1889088.3034773448</v>
      </c>
      <c r="V143">
        <f t="shared" si="51"/>
        <v>7959641.7281348789</v>
      </c>
      <c r="W143">
        <f t="shared" si="52"/>
        <v>1889088.3034773448</v>
      </c>
    </row>
    <row r="144" spans="2:23">
      <c r="B144" s="1">
        <v>13.75</v>
      </c>
      <c r="C144">
        <f t="shared" si="35"/>
        <v>7971.8512500000006</v>
      </c>
      <c r="D144">
        <f t="shared" si="36"/>
        <v>0</v>
      </c>
      <c r="E144">
        <f t="shared" si="37"/>
        <v>10446.423750000002</v>
      </c>
      <c r="F144">
        <v>0</v>
      </c>
      <c r="G144" s="1">
        <f t="shared" si="38"/>
        <v>-41593.633593750012</v>
      </c>
      <c r="H144">
        <f t="shared" si="39"/>
        <v>0</v>
      </c>
      <c r="I144" s="1">
        <f t="shared" si="40"/>
        <v>-61360471.055057973</v>
      </c>
      <c r="J144" s="1">
        <f t="shared" si="41"/>
        <v>5029107.2679135939</v>
      </c>
      <c r="K144" s="1">
        <f t="shared" si="42"/>
        <v>61360471.055057973</v>
      </c>
      <c r="L144">
        <f t="shared" si="43"/>
        <v>5029107.2679135939</v>
      </c>
      <c r="N144">
        <f t="shared" si="44"/>
        <v>0</v>
      </c>
      <c r="O144">
        <f t="shared" si="45"/>
        <v>0</v>
      </c>
      <c r="P144">
        <f t="shared" si="46"/>
        <v>3924</v>
      </c>
      <c r="Q144">
        <v>0</v>
      </c>
      <c r="R144">
        <f t="shared" si="47"/>
        <v>-4905</v>
      </c>
      <c r="S144">
        <f t="shared" si="48"/>
        <v>0</v>
      </c>
      <c r="T144">
        <f t="shared" si="49"/>
        <v>-7236037.9346680716</v>
      </c>
      <c r="U144">
        <f t="shared" si="50"/>
        <v>1889088.3034773448</v>
      </c>
      <c r="V144">
        <f t="shared" si="51"/>
        <v>7236037.9346680716</v>
      </c>
      <c r="W144">
        <f t="shared" si="52"/>
        <v>1889088.3034773448</v>
      </c>
    </row>
    <row r="145" spans="2:23">
      <c r="B145" s="1">
        <v>13.875</v>
      </c>
      <c r="C145">
        <f t="shared" si="35"/>
        <v>8044.3226250000007</v>
      </c>
      <c r="D145">
        <f t="shared" si="36"/>
        <v>0</v>
      </c>
      <c r="E145">
        <f t="shared" si="37"/>
        <v>10373.952375000001</v>
      </c>
      <c r="F145">
        <v>0</v>
      </c>
      <c r="G145" s="1">
        <f t="shared" si="38"/>
        <v>-40292.360085937515</v>
      </c>
      <c r="H145">
        <f t="shared" si="39"/>
        <v>0</v>
      </c>
      <c r="I145" s="1">
        <f t="shared" si="40"/>
        <v>-59440784.109918356</v>
      </c>
      <c r="J145" s="1">
        <f t="shared" si="41"/>
        <v>4994218.168308747</v>
      </c>
      <c r="K145" s="1">
        <f t="shared" si="42"/>
        <v>59440784.109918356</v>
      </c>
      <c r="L145">
        <f t="shared" si="43"/>
        <v>4994218.168308747</v>
      </c>
      <c r="N145">
        <f t="shared" si="44"/>
        <v>0</v>
      </c>
      <c r="O145">
        <f t="shared" si="45"/>
        <v>0</v>
      </c>
      <c r="P145">
        <f t="shared" si="46"/>
        <v>3924</v>
      </c>
      <c r="Q145">
        <v>0</v>
      </c>
      <c r="R145">
        <f t="shared" si="47"/>
        <v>-4414.5</v>
      </c>
      <c r="S145">
        <f t="shared" si="48"/>
        <v>0</v>
      </c>
      <c r="T145">
        <f t="shared" si="49"/>
        <v>-6512434.1412012642</v>
      </c>
      <c r="U145">
        <f t="shared" si="50"/>
        <v>1889088.3034773448</v>
      </c>
      <c r="V145">
        <f t="shared" si="51"/>
        <v>6512434.1412012642</v>
      </c>
      <c r="W145">
        <f t="shared" si="52"/>
        <v>1889088.3034773448</v>
      </c>
    </row>
    <row r="146" spans="2:23">
      <c r="B146" s="1">
        <v>14</v>
      </c>
      <c r="C146">
        <f t="shared" si="35"/>
        <v>8116.7939999999999</v>
      </c>
      <c r="D146">
        <f t="shared" si="36"/>
        <v>0</v>
      </c>
      <c r="E146">
        <f t="shared" si="37"/>
        <v>10301.481000000002</v>
      </c>
      <c r="F146">
        <v>0</v>
      </c>
      <c r="G146" s="1">
        <f t="shared" si="38"/>
        <v>-39000.145499999984</v>
      </c>
      <c r="H146">
        <f t="shared" si="39"/>
        <v>0</v>
      </c>
      <c r="I146" s="1">
        <f t="shared" si="40"/>
        <v>-57534461.22233928</v>
      </c>
      <c r="J146" s="1">
        <f t="shared" si="41"/>
        <v>4959329.0687038992</v>
      </c>
      <c r="K146" s="1">
        <f t="shared" si="42"/>
        <v>57534461.22233928</v>
      </c>
      <c r="L146">
        <f t="shared" si="43"/>
        <v>4959329.0687038992</v>
      </c>
      <c r="N146">
        <f t="shared" si="44"/>
        <v>0</v>
      </c>
      <c r="O146">
        <f t="shared" si="45"/>
        <v>0</v>
      </c>
      <c r="P146">
        <f t="shared" si="46"/>
        <v>3924</v>
      </c>
      <c r="Q146">
        <v>0</v>
      </c>
      <c r="R146">
        <f t="shared" si="47"/>
        <v>-3924</v>
      </c>
      <c r="S146">
        <f t="shared" si="48"/>
        <v>0</v>
      </c>
      <c r="T146">
        <f t="shared" si="49"/>
        <v>-5788830.3477344569</v>
      </c>
      <c r="U146">
        <f t="shared" si="50"/>
        <v>1889088.3034773448</v>
      </c>
      <c r="V146">
        <f t="shared" si="51"/>
        <v>5788830.3477344569</v>
      </c>
      <c r="W146">
        <f t="shared" si="52"/>
        <v>1889088.3034773448</v>
      </c>
    </row>
    <row r="147" spans="2:23">
      <c r="B147" s="1">
        <v>14.125</v>
      </c>
      <c r="C147">
        <f t="shared" si="35"/>
        <v>8189.2653750000009</v>
      </c>
      <c r="D147">
        <f t="shared" si="36"/>
        <v>0</v>
      </c>
      <c r="E147">
        <f t="shared" si="37"/>
        <v>10229.009625000001</v>
      </c>
      <c r="F147">
        <v>0</v>
      </c>
      <c r="G147" s="1">
        <f t="shared" si="38"/>
        <v>-37716.989835937507</v>
      </c>
      <c r="H147">
        <f t="shared" si="39"/>
        <v>0</v>
      </c>
      <c r="I147" s="1">
        <f t="shared" si="40"/>
        <v>-55641502.392320879</v>
      </c>
      <c r="J147" s="1">
        <f t="shared" si="41"/>
        <v>4924439.9690990523</v>
      </c>
      <c r="K147" s="1">
        <f t="shared" si="42"/>
        <v>55641502.392320879</v>
      </c>
      <c r="L147">
        <f t="shared" si="43"/>
        <v>4924439.9690990523</v>
      </c>
      <c r="N147">
        <f t="shared" si="44"/>
        <v>0</v>
      </c>
      <c r="O147">
        <f t="shared" si="45"/>
        <v>0</v>
      </c>
      <c r="P147">
        <f t="shared" si="46"/>
        <v>3924</v>
      </c>
      <c r="Q147">
        <v>0</v>
      </c>
      <c r="R147">
        <f t="shared" si="47"/>
        <v>-3433.5</v>
      </c>
      <c r="S147">
        <f t="shared" si="48"/>
        <v>0</v>
      </c>
      <c r="T147">
        <f t="shared" si="49"/>
        <v>-5065226.5542676505</v>
      </c>
      <c r="U147">
        <f t="shared" si="50"/>
        <v>1889088.3034773448</v>
      </c>
      <c r="V147">
        <f t="shared" si="51"/>
        <v>5065226.5542676505</v>
      </c>
      <c r="W147">
        <f t="shared" si="52"/>
        <v>1889088.3034773448</v>
      </c>
    </row>
    <row r="148" spans="2:23">
      <c r="B148" s="1">
        <v>14.25</v>
      </c>
      <c r="C148">
        <f t="shared" si="35"/>
        <v>8261.7367500000018</v>
      </c>
      <c r="D148">
        <f t="shared" si="36"/>
        <v>0</v>
      </c>
      <c r="E148">
        <f t="shared" si="37"/>
        <v>10156.53825</v>
      </c>
      <c r="F148">
        <v>0</v>
      </c>
      <c r="G148" s="1">
        <f t="shared" si="38"/>
        <v>-36442.893093750026</v>
      </c>
      <c r="H148">
        <f t="shared" si="39"/>
        <v>0</v>
      </c>
      <c r="I148" s="1">
        <f t="shared" si="40"/>
        <v>-53761907.619863056</v>
      </c>
      <c r="J148" s="1">
        <f t="shared" si="41"/>
        <v>4889550.8694942044</v>
      </c>
      <c r="K148" s="1">
        <f t="shared" si="42"/>
        <v>53761907.619863056</v>
      </c>
      <c r="L148">
        <f t="shared" si="43"/>
        <v>4889550.8694942044</v>
      </c>
      <c r="N148">
        <f t="shared" si="44"/>
        <v>0</v>
      </c>
      <c r="O148">
        <f t="shared" si="45"/>
        <v>0</v>
      </c>
      <c r="P148">
        <f t="shared" si="46"/>
        <v>3924</v>
      </c>
      <c r="Q148">
        <v>0</v>
      </c>
      <c r="R148">
        <f t="shared" si="47"/>
        <v>-2943</v>
      </c>
      <c r="S148">
        <f t="shared" si="48"/>
        <v>0</v>
      </c>
      <c r="T148">
        <f t="shared" si="49"/>
        <v>-4341622.7608008431</v>
      </c>
      <c r="U148">
        <f t="shared" si="50"/>
        <v>1889088.3034773448</v>
      </c>
      <c r="V148">
        <f t="shared" si="51"/>
        <v>4341622.7608008431</v>
      </c>
      <c r="W148">
        <f t="shared" si="52"/>
        <v>1889088.3034773448</v>
      </c>
    </row>
    <row r="149" spans="2:23">
      <c r="B149" s="1">
        <v>14.375</v>
      </c>
      <c r="C149">
        <f t="shared" si="35"/>
        <v>8334.208125000001</v>
      </c>
      <c r="D149">
        <f t="shared" si="36"/>
        <v>0</v>
      </c>
      <c r="E149">
        <f t="shared" si="37"/>
        <v>10084.066875</v>
      </c>
      <c r="F149">
        <v>0</v>
      </c>
      <c r="G149" s="1">
        <f t="shared" si="38"/>
        <v>-35177.855273437541</v>
      </c>
      <c r="H149">
        <f t="shared" si="39"/>
        <v>0</v>
      </c>
      <c r="I149" s="1">
        <f t="shared" si="40"/>
        <v>-51895676.90496581</v>
      </c>
      <c r="J149" s="1">
        <f t="shared" si="41"/>
        <v>4854661.7698893575</v>
      </c>
      <c r="K149" s="1">
        <f t="shared" si="42"/>
        <v>51895676.90496581</v>
      </c>
      <c r="L149">
        <f t="shared" si="43"/>
        <v>4854661.7698893575</v>
      </c>
      <c r="N149">
        <f t="shared" si="44"/>
        <v>0</v>
      </c>
      <c r="O149">
        <f t="shared" si="45"/>
        <v>0</v>
      </c>
      <c r="P149">
        <f t="shared" si="46"/>
        <v>3924</v>
      </c>
      <c r="Q149">
        <v>0</v>
      </c>
      <c r="R149">
        <f t="shared" si="47"/>
        <v>-2452.5</v>
      </c>
      <c r="S149">
        <f t="shared" si="48"/>
        <v>0</v>
      </c>
      <c r="T149">
        <f t="shared" si="49"/>
        <v>-3618018.9673340358</v>
      </c>
      <c r="U149">
        <f t="shared" si="50"/>
        <v>1889088.3034773448</v>
      </c>
      <c r="V149">
        <f t="shared" si="51"/>
        <v>3618018.9673340358</v>
      </c>
      <c r="W149">
        <f t="shared" si="52"/>
        <v>1889088.3034773448</v>
      </c>
    </row>
    <row r="150" spans="2:23">
      <c r="B150" s="1">
        <v>14.5</v>
      </c>
      <c r="C150">
        <f t="shared" si="35"/>
        <v>8406.6795000000002</v>
      </c>
      <c r="D150">
        <f t="shared" si="36"/>
        <v>0</v>
      </c>
      <c r="E150">
        <f t="shared" si="37"/>
        <v>10011.595500000001</v>
      </c>
      <c r="F150">
        <v>0</v>
      </c>
      <c r="G150" s="1">
        <f t="shared" si="38"/>
        <v>-33921.876374999993</v>
      </c>
      <c r="H150">
        <f t="shared" si="39"/>
        <v>0</v>
      </c>
      <c r="I150" s="1">
        <f t="shared" si="40"/>
        <v>-50042810.247629076</v>
      </c>
      <c r="J150" s="1">
        <f t="shared" si="41"/>
        <v>4819772.6702845106</v>
      </c>
      <c r="K150" s="1">
        <f t="shared" si="42"/>
        <v>50042810.247629076</v>
      </c>
      <c r="L150">
        <f t="shared" si="43"/>
        <v>4819772.6702845106</v>
      </c>
      <c r="N150">
        <f t="shared" si="44"/>
        <v>0</v>
      </c>
      <c r="O150">
        <f t="shared" si="45"/>
        <v>0</v>
      </c>
      <c r="P150">
        <f t="shared" si="46"/>
        <v>3924</v>
      </c>
      <c r="Q150">
        <v>0</v>
      </c>
      <c r="R150">
        <f t="shared" si="47"/>
        <v>-1962</v>
      </c>
      <c r="S150">
        <f t="shared" si="48"/>
        <v>0</v>
      </c>
      <c r="T150">
        <f t="shared" si="49"/>
        <v>-2894415.1738672284</v>
      </c>
      <c r="U150">
        <f t="shared" si="50"/>
        <v>1889088.3034773448</v>
      </c>
      <c r="V150">
        <f t="shared" si="51"/>
        <v>2894415.1738672284</v>
      </c>
      <c r="W150">
        <f t="shared" si="52"/>
        <v>1889088.3034773448</v>
      </c>
    </row>
    <row r="151" spans="2:23">
      <c r="B151" s="1">
        <v>14.625</v>
      </c>
      <c r="C151">
        <f t="shared" si="35"/>
        <v>8479.1508749999994</v>
      </c>
      <c r="D151">
        <f t="shared" si="36"/>
        <v>0</v>
      </c>
      <c r="E151">
        <f t="shared" si="37"/>
        <v>9939.1241250000021</v>
      </c>
      <c r="F151">
        <v>0</v>
      </c>
      <c r="G151" s="1">
        <f t="shared" si="38"/>
        <v>-32674.956398437498</v>
      </c>
      <c r="H151">
        <f t="shared" si="39"/>
        <v>0</v>
      </c>
      <c r="I151" s="1">
        <f t="shared" si="40"/>
        <v>-48203307.647853002</v>
      </c>
      <c r="J151" s="1">
        <f t="shared" si="41"/>
        <v>4784883.5706796637</v>
      </c>
      <c r="K151" s="1">
        <f t="shared" si="42"/>
        <v>48203307.647853002</v>
      </c>
      <c r="L151">
        <f t="shared" si="43"/>
        <v>4784883.5706796637</v>
      </c>
      <c r="N151">
        <f t="shared" si="44"/>
        <v>0</v>
      </c>
      <c r="O151">
        <f t="shared" si="45"/>
        <v>0</v>
      </c>
      <c r="P151">
        <f t="shared" si="46"/>
        <v>3924</v>
      </c>
      <c r="Q151">
        <v>0</v>
      </c>
      <c r="R151">
        <f t="shared" si="47"/>
        <v>-1471.5</v>
      </c>
      <c r="S151">
        <f t="shared" si="48"/>
        <v>0</v>
      </c>
      <c r="T151">
        <f t="shared" si="49"/>
        <v>-2170811.3804004216</v>
      </c>
      <c r="U151">
        <f t="shared" si="50"/>
        <v>1889088.3034773448</v>
      </c>
      <c r="V151">
        <f t="shared" si="51"/>
        <v>2170811.3804004216</v>
      </c>
      <c r="W151">
        <f t="shared" si="52"/>
        <v>1889088.3034773448</v>
      </c>
    </row>
    <row r="152" spans="2:23">
      <c r="B152" s="1">
        <v>14.75</v>
      </c>
      <c r="C152">
        <f t="shared" si="35"/>
        <v>8551.6222500000003</v>
      </c>
      <c r="D152">
        <f t="shared" si="36"/>
        <v>0</v>
      </c>
      <c r="E152">
        <f t="shared" si="37"/>
        <v>9866.6527500000011</v>
      </c>
      <c r="F152">
        <v>0</v>
      </c>
      <c r="G152" s="1">
        <f t="shared" si="38"/>
        <v>-31437.095343749999</v>
      </c>
      <c r="H152">
        <f t="shared" si="39"/>
        <v>0</v>
      </c>
      <c r="I152" s="1">
        <f t="shared" si="40"/>
        <v>-46377169.105637513</v>
      </c>
      <c r="J152" s="1">
        <f t="shared" si="41"/>
        <v>4749994.4710748158</v>
      </c>
      <c r="K152" s="1">
        <f t="shared" si="42"/>
        <v>46377169.105637513</v>
      </c>
      <c r="L152">
        <f t="shared" si="43"/>
        <v>4749994.4710748158</v>
      </c>
      <c r="N152">
        <f t="shared" si="44"/>
        <v>0</v>
      </c>
      <c r="O152">
        <f t="shared" si="45"/>
        <v>0</v>
      </c>
      <c r="P152">
        <f t="shared" si="46"/>
        <v>3924</v>
      </c>
      <c r="Q152">
        <v>0</v>
      </c>
      <c r="R152">
        <f t="shared" si="47"/>
        <v>-981</v>
      </c>
      <c r="S152">
        <f t="shared" si="48"/>
        <v>0</v>
      </c>
      <c r="T152">
        <f t="shared" si="49"/>
        <v>-1447207.5869336142</v>
      </c>
      <c r="U152">
        <f t="shared" si="50"/>
        <v>1889088.3034773448</v>
      </c>
      <c r="V152">
        <f t="shared" si="51"/>
        <v>1447207.5869336142</v>
      </c>
      <c r="W152">
        <f t="shared" si="52"/>
        <v>1889088.3034773448</v>
      </c>
    </row>
    <row r="153" spans="2:23">
      <c r="B153" s="1">
        <v>14.875</v>
      </c>
      <c r="C153">
        <f t="shared" si="35"/>
        <v>8624.0936250000013</v>
      </c>
      <c r="D153">
        <f t="shared" si="36"/>
        <v>0</v>
      </c>
      <c r="E153">
        <f t="shared" si="37"/>
        <v>9794.1813750000001</v>
      </c>
      <c r="F153">
        <v>0</v>
      </c>
      <c r="G153" s="1">
        <f t="shared" si="38"/>
        <v>-30208.293210937525</v>
      </c>
      <c r="H153">
        <f t="shared" si="39"/>
        <v>0</v>
      </c>
      <c r="I153" s="1">
        <f t="shared" si="40"/>
        <v>-44564394.620982647</v>
      </c>
      <c r="J153" s="1">
        <f t="shared" si="41"/>
        <v>4715105.3714699689</v>
      </c>
      <c r="K153" s="1">
        <f t="shared" si="42"/>
        <v>44564394.620982647</v>
      </c>
      <c r="L153">
        <f t="shared" si="43"/>
        <v>4715105.3714699689</v>
      </c>
      <c r="N153">
        <f t="shared" si="44"/>
        <v>0</v>
      </c>
      <c r="O153">
        <f t="shared" si="45"/>
        <v>0</v>
      </c>
      <c r="P153">
        <f t="shared" si="46"/>
        <v>3924</v>
      </c>
      <c r="Q153">
        <v>0</v>
      </c>
      <c r="R153">
        <f t="shared" si="47"/>
        <v>-490.5</v>
      </c>
      <c r="S153">
        <f t="shared" si="48"/>
        <v>0</v>
      </c>
      <c r="T153">
        <f t="shared" si="49"/>
        <v>-723603.79346680711</v>
      </c>
      <c r="U153">
        <f t="shared" si="50"/>
        <v>1889088.3034773448</v>
      </c>
      <c r="V153">
        <f t="shared" si="51"/>
        <v>723603.79346680711</v>
      </c>
      <c r="W153">
        <f t="shared" si="52"/>
        <v>1889088.3034773448</v>
      </c>
    </row>
    <row r="154" spans="2:23">
      <c r="B154" s="1">
        <v>15</v>
      </c>
      <c r="C154">
        <f t="shared" si="35"/>
        <v>8696.5650000000005</v>
      </c>
      <c r="D154">
        <f t="shared" si="36"/>
        <v>3924</v>
      </c>
      <c r="E154">
        <f t="shared" si="37"/>
        <v>5797.7100000000009</v>
      </c>
      <c r="F154">
        <v>0</v>
      </c>
      <c r="G154" s="1">
        <f t="shared" si="38"/>
        <v>-28988.550000000017</v>
      </c>
      <c r="H154">
        <f t="shared" si="39"/>
        <v>0</v>
      </c>
      <c r="I154" s="1">
        <f t="shared" si="40"/>
        <v>-42764984.193888329</v>
      </c>
      <c r="J154" s="1">
        <f t="shared" si="41"/>
        <v>2791127.968387777</v>
      </c>
      <c r="K154" s="1">
        <f t="shared" si="42"/>
        <v>42764984.193888329</v>
      </c>
      <c r="L154">
        <f t="shared" si="43"/>
        <v>2791127.968387777</v>
      </c>
      <c r="N154">
        <f t="shared" si="44"/>
        <v>0</v>
      </c>
      <c r="O154">
        <f t="shared" si="45"/>
        <v>3924</v>
      </c>
      <c r="P154">
        <f t="shared" si="46"/>
        <v>0</v>
      </c>
      <c r="Q154">
        <v>0</v>
      </c>
      <c r="R154">
        <f t="shared" si="47"/>
        <v>0</v>
      </c>
      <c r="S154">
        <f t="shared" si="48"/>
        <v>0</v>
      </c>
      <c r="T154">
        <f t="shared" si="49"/>
        <v>0</v>
      </c>
      <c r="U154">
        <f t="shared" si="50"/>
        <v>0</v>
      </c>
      <c r="V154">
        <f t="shared" si="51"/>
        <v>0</v>
      </c>
      <c r="W154">
        <f t="shared" si="52"/>
        <v>0</v>
      </c>
    </row>
    <row r="155" spans="2:23">
      <c r="B155" s="1">
        <v>15.125</v>
      </c>
      <c r="C155">
        <f t="shared" si="35"/>
        <v>8769.0363750000015</v>
      </c>
      <c r="D155">
        <f t="shared" si="36"/>
        <v>3924</v>
      </c>
      <c r="E155">
        <f t="shared" si="37"/>
        <v>5725.238625</v>
      </c>
      <c r="F155">
        <v>0</v>
      </c>
      <c r="G155" s="1">
        <f t="shared" si="38"/>
        <v>-28268.365710937505</v>
      </c>
      <c r="H155">
        <f t="shared" si="39"/>
        <v>0</v>
      </c>
      <c r="I155" s="1">
        <f t="shared" si="40"/>
        <v>-41702541.617821403</v>
      </c>
      <c r="J155" s="1">
        <f t="shared" si="41"/>
        <v>2756238.8687829296</v>
      </c>
      <c r="K155" s="1">
        <f t="shared" si="42"/>
        <v>41702541.617821403</v>
      </c>
      <c r="L155">
        <f t="shared" si="43"/>
        <v>2756238.8687829296</v>
      </c>
      <c r="N155">
        <f t="shared" si="44"/>
        <v>0</v>
      </c>
      <c r="O155">
        <f t="shared" si="45"/>
        <v>3924</v>
      </c>
      <c r="P155">
        <f t="shared" si="46"/>
        <v>0</v>
      </c>
      <c r="Q155">
        <v>0</v>
      </c>
      <c r="R155">
        <f t="shared" si="47"/>
        <v>0</v>
      </c>
      <c r="S155">
        <f t="shared" si="48"/>
        <v>0</v>
      </c>
      <c r="T155">
        <f t="shared" si="49"/>
        <v>0</v>
      </c>
      <c r="U155">
        <f t="shared" si="50"/>
        <v>0</v>
      </c>
      <c r="V155">
        <f t="shared" si="51"/>
        <v>0</v>
      </c>
      <c r="W155">
        <f t="shared" si="52"/>
        <v>0</v>
      </c>
    </row>
    <row r="156" spans="2:23">
      <c r="B156" s="1">
        <v>15.25</v>
      </c>
      <c r="C156">
        <f t="shared" ref="C156:C219" si="53">sim2_mass_per_length*B156*sim2_gravity</f>
        <v>8841.5077500000007</v>
      </c>
      <c r="D156">
        <f t="shared" si="36"/>
        <v>3924</v>
      </c>
      <c r="E156">
        <f t="shared" si="37"/>
        <v>5652.7672500000008</v>
      </c>
      <c r="F156">
        <v>0</v>
      </c>
      <c r="G156" s="1">
        <f t="shared" si="38"/>
        <v>-27557.240343750018</v>
      </c>
      <c r="H156">
        <f t="shared" si="39"/>
        <v>0</v>
      </c>
      <c r="I156" s="1">
        <f t="shared" si="40"/>
        <v>-40653463.099315099</v>
      </c>
      <c r="J156" s="1">
        <f t="shared" si="41"/>
        <v>2721349.7691780822</v>
      </c>
      <c r="K156" s="1">
        <f t="shared" si="42"/>
        <v>40653463.099315099</v>
      </c>
      <c r="L156">
        <f t="shared" si="43"/>
        <v>2721349.7691780822</v>
      </c>
      <c r="N156">
        <f t="shared" si="44"/>
        <v>0</v>
      </c>
      <c r="O156">
        <f t="shared" si="45"/>
        <v>3924</v>
      </c>
      <c r="P156">
        <f t="shared" si="46"/>
        <v>0</v>
      </c>
      <c r="Q156">
        <v>0</v>
      </c>
      <c r="R156">
        <f t="shared" si="47"/>
        <v>0</v>
      </c>
      <c r="S156">
        <f t="shared" si="48"/>
        <v>0</v>
      </c>
      <c r="T156">
        <f t="shared" si="49"/>
        <v>0</v>
      </c>
      <c r="U156">
        <f t="shared" si="50"/>
        <v>0</v>
      </c>
      <c r="V156">
        <f t="shared" si="51"/>
        <v>0</v>
      </c>
      <c r="W156">
        <f t="shared" si="52"/>
        <v>0</v>
      </c>
    </row>
    <row r="157" spans="2:23">
      <c r="B157" s="1">
        <v>15.375</v>
      </c>
      <c r="C157">
        <f t="shared" si="53"/>
        <v>8913.9791249999998</v>
      </c>
      <c r="D157">
        <f t="shared" si="36"/>
        <v>3924</v>
      </c>
      <c r="E157">
        <f t="shared" si="37"/>
        <v>5580.2958750000016</v>
      </c>
      <c r="F157">
        <v>0</v>
      </c>
      <c r="G157" s="1">
        <f t="shared" si="38"/>
        <v>-26855.173898437497</v>
      </c>
      <c r="H157">
        <f t="shared" si="39"/>
        <v>0</v>
      </c>
      <c r="I157" s="1">
        <f t="shared" si="40"/>
        <v>-39617748.638369329</v>
      </c>
      <c r="J157" s="1">
        <f t="shared" si="41"/>
        <v>2686460.6695732358</v>
      </c>
      <c r="K157" s="1">
        <f t="shared" si="42"/>
        <v>39617748.638369329</v>
      </c>
      <c r="L157">
        <f t="shared" si="43"/>
        <v>2686460.6695732358</v>
      </c>
      <c r="N157">
        <f t="shared" si="44"/>
        <v>0</v>
      </c>
      <c r="O157">
        <f t="shared" si="45"/>
        <v>3924</v>
      </c>
      <c r="P157">
        <f t="shared" si="46"/>
        <v>0</v>
      </c>
      <c r="Q157">
        <v>0</v>
      </c>
      <c r="R157">
        <f t="shared" si="47"/>
        <v>0</v>
      </c>
      <c r="S157">
        <f t="shared" si="48"/>
        <v>0</v>
      </c>
      <c r="T157">
        <f t="shared" si="49"/>
        <v>0</v>
      </c>
      <c r="U157">
        <f t="shared" si="50"/>
        <v>0</v>
      </c>
      <c r="V157">
        <f t="shared" si="51"/>
        <v>0</v>
      </c>
      <c r="W157">
        <f t="shared" si="52"/>
        <v>0</v>
      </c>
    </row>
    <row r="158" spans="2:23">
      <c r="B158" s="1">
        <v>15.5</v>
      </c>
      <c r="C158">
        <f t="shared" si="53"/>
        <v>8986.4505000000008</v>
      </c>
      <c r="D158">
        <f t="shared" si="36"/>
        <v>3924</v>
      </c>
      <c r="E158">
        <f t="shared" si="37"/>
        <v>5507.8245000000006</v>
      </c>
      <c r="F158">
        <v>0</v>
      </c>
      <c r="G158" s="1">
        <f t="shared" si="38"/>
        <v>-26162.16637500003</v>
      </c>
      <c r="H158">
        <f t="shared" si="39"/>
        <v>0</v>
      </c>
      <c r="I158" s="1">
        <f t="shared" si="40"/>
        <v>-38595398.234984234</v>
      </c>
      <c r="J158" s="1">
        <f t="shared" si="41"/>
        <v>2651571.5699683884</v>
      </c>
      <c r="K158" s="1">
        <f t="shared" si="42"/>
        <v>38595398.234984234</v>
      </c>
      <c r="L158">
        <f t="shared" si="43"/>
        <v>2651571.5699683884</v>
      </c>
      <c r="N158">
        <f t="shared" si="44"/>
        <v>0</v>
      </c>
      <c r="O158">
        <f t="shared" si="45"/>
        <v>3924</v>
      </c>
      <c r="P158">
        <f t="shared" si="46"/>
        <v>0</v>
      </c>
      <c r="Q158">
        <v>0</v>
      </c>
      <c r="R158">
        <f t="shared" si="47"/>
        <v>0</v>
      </c>
      <c r="S158">
        <f t="shared" si="48"/>
        <v>0</v>
      </c>
      <c r="T158">
        <f t="shared" si="49"/>
        <v>0</v>
      </c>
      <c r="U158">
        <f t="shared" si="50"/>
        <v>0</v>
      </c>
      <c r="V158">
        <f t="shared" si="51"/>
        <v>0</v>
      </c>
      <c r="W158">
        <f t="shared" si="52"/>
        <v>0</v>
      </c>
    </row>
    <row r="159" spans="2:23">
      <c r="B159" s="1">
        <v>15.625</v>
      </c>
      <c r="C159">
        <f t="shared" si="53"/>
        <v>9058.921875</v>
      </c>
      <c r="D159">
        <f t="shared" si="36"/>
        <v>3924</v>
      </c>
      <c r="E159">
        <f t="shared" si="37"/>
        <v>5435.3531250000015</v>
      </c>
      <c r="F159">
        <v>0</v>
      </c>
      <c r="G159" s="1">
        <f t="shared" si="38"/>
        <v>-25478.217773437529</v>
      </c>
      <c r="H159">
        <f t="shared" si="39"/>
        <v>0</v>
      </c>
      <c r="I159" s="1">
        <f t="shared" si="40"/>
        <v>-37586411.889159687</v>
      </c>
      <c r="J159" s="1">
        <f t="shared" si="41"/>
        <v>2616682.470363541</v>
      </c>
      <c r="K159" s="1">
        <f t="shared" si="42"/>
        <v>37586411.889159687</v>
      </c>
      <c r="L159">
        <f t="shared" si="43"/>
        <v>2616682.470363541</v>
      </c>
      <c r="N159">
        <f t="shared" si="44"/>
        <v>0</v>
      </c>
      <c r="O159">
        <f t="shared" si="45"/>
        <v>3924</v>
      </c>
      <c r="P159">
        <f t="shared" si="46"/>
        <v>0</v>
      </c>
      <c r="Q159">
        <v>0</v>
      </c>
      <c r="R159">
        <f t="shared" si="47"/>
        <v>0</v>
      </c>
      <c r="S159">
        <f t="shared" si="48"/>
        <v>0</v>
      </c>
      <c r="T159">
        <f t="shared" si="49"/>
        <v>0</v>
      </c>
      <c r="U159">
        <f t="shared" si="50"/>
        <v>0</v>
      </c>
      <c r="V159">
        <f t="shared" si="51"/>
        <v>0</v>
      </c>
      <c r="W159">
        <f t="shared" si="52"/>
        <v>0</v>
      </c>
    </row>
    <row r="160" spans="2:23">
      <c r="B160" s="1">
        <v>15.75</v>
      </c>
      <c r="C160">
        <f t="shared" si="53"/>
        <v>9131.393250000001</v>
      </c>
      <c r="D160">
        <f t="shared" si="36"/>
        <v>3924</v>
      </c>
      <c r="E160">
        <f t="shared" si="37"/>
        <v>5362.8817500000005</v>
      </c>
      <c r="F160">
        <v>0</v>
      </c>
      <c r="G160" s="1">
        <f t="shared" si="38"/>
        <v>-24803.328093749995</v>
      </c>
      <c r="H160">
        <f t="shared" si="39"/>
        <v>0</v>
      </c>
      <c r="I160" s="1">
        <f t="shared" si="40"/>
        <v>-36590789.600895673</v>
      </c>
      <c r="J160" s="1">
        <f t="shared" si="41"/>
        <v>2581793.3707586937</v>
      </c>
      <c r="K160" s="1">
        <f t="shared" si="42"/>
        <v>36590789.600895673</v>
      </c>
      <c r="L160">
        <f t="shared" si="43"/>
        <v>2581793.3707586937</v>
      </c>
      <c r="N160">
        <f t="shared" si="44"/>
        <v>0</v>
      </c>
      <c r="O160">
        <f t="shared" si="45"/>
        <v>3924</v>
      </c>
      <c r="P160">
        <f t="shared" si="46"/>
        <v>0</v>
      </c>
      <c r="Q160">
        <v>0</v>
      </c>
      <c r="R160">
        <f t="shared" si="47"/>
        <v>0</v>
      </c>
      <c r="S160">
        <f t="shared" si="48"/>
        <v>0</v>
      </c>
      <c r="T160">
        <f t="shared" si="49"/>
        <v>0</v>
      </c>
      <c r="U160">
        <f t="shared" si="50"/>
        <v>0</v>
      </c>
      <c r="V160">
        <f t="shared" si="51"/>
        <v>0</v>
      </c>
      <c r="W160">
        <f t="shared" si="52"/>
        <v>0</v>
      </c>
    </row>
    <row r="161" spans="2:23">
      <c r="B161" s="1">
        <v>15.875</v>
      </c>
      <c r="C161">
        <f t="shared" si="53"/>
        <v>9203.8646250000002</v>
      </c>
      <c r="D161">
        <f t="shared" si="36"/>
        <v>3924</v>
      </c>
      <c r="E161">
        <f t="shared" si="37"/>
        <v>5290.4103750000013</v>
      </c>
      <c r="F161">
        <v>0</v>
      </c>
      <c r="G161" s="1">
        <f t="shared" si="38"/>
        <v>-24137.497335937485</v>
      </c>
      <c r="H161">
        <f t="shared" si="39"/>
        <v>0</v>
      </c>
      <c r="I161" s="1">
        <f t="shared" si="40"/>
        <v>-35608531.370192282</v>
      </c>
      <c r="J161" s="1">
        <f t="shared" si="41"/>
        <v>2546904.2711538468</v>
      </c>
      <c r="K161" s="1">
        <f t="shared" si="42"/>
        <v>35608531.370192282</v>
      </c>
      <c r="L161">
        <f t="shared" si="43"/>
        <v>2546904.2711538468</v>
      </c>
      <c r="N161">
        <f t="shared" si="44"/>
        <v>0</v>
      </c>
      <c r="O161">
        <f t="shared" si="45"/>
        <v>3924</v>
      </c>
      <c r="P161">
        <f t="shared" si="46"/>
        <v>0</v>
      </c>
      <c r="Q161">
        <v>0</v>
      </c>
      <c r="R161">
        <f t="shared" si="47"/>
        <v>0</v>
      </c>
      <c r="S161">
        <f t="shared" si="48"/>
        <v>0</v>
      </c>
      <c r="T161">
        <f t="shared" si="49"/>
        <v>0</v>
      </c>
      <c r="U161">
        <f t="shared" si="50"/>
        <v>0</v>
      </c>
      <c r="V161">
        <f t="shared" si="51"/>
        <v>0</v>
      </c>
      <c r="W161">
        <f t="shared" si="52"/>
        <v>0</v>
      </c>
    </row>
    <row r="162" spans="2:23">
      <c r="B162" s="1">
        <v>16</v>
      </c>
      <c r="C162">
        <f t="shared" si="53"/>
        <v>9276.3360000000011</v>
      </c>
      <c r="D162">
        <f t="shared" ref="D162:D225" si="54">IF(B162&lt;sim2_force_position,0,sim2_force)</f>
        <v>3924</v>
      </c>
      <c r="E162">
        <f t="shared" ref="E162:E225" si="55">sim2_ay-C162-D162</f>
        <v>5217.9390000000003</v>
      </c>
      <c r="F162">
        <v>0</v>
      </c>
      <c r="G162" s="1">
        <f t="shared" ref="G162:G225" si="56">( sim2_ay * B162 ) - (C162 * 0.5 *B162 ) - (D162 * ( B162 - sim2_force_position )) + sim2_ma</f>
        <v>-23480.72550000003</v>
      </c>
      <c r="H162">
        <f t="shared" ref="H162:H225" si="57">F162/sim2_cross_section_area*10000</f>
        <v>0</v>
      </c>
      <c r="I162" s="1">
        <f t="shared" ref="I162:I225" si="58">((G162*(0.5*sim2_depth_of_section))/(sim2_second_moment_x))*(100000000/1000)</f>
        <v>-34639637.197049566</v>
      </c>
      <c r="J162" s="1">
        <f t="shared" ref="J162:J225" si="59">((E162*sim2_q)/(sim2_second_moment_x*sim2_thickness_web))*((100000000*1000)/1000000000)</f>
        <v>2512015.1715489994</v>
      </c>
      <c r="K162" s="1">
        <f t="shared" ref="K162:K225" si="60">(ABS(H162)+ABS(I162))/2+SQRT( ((ABS(H162)+ABS(I162))/2)^2 + 0 )</f>
        <v>34639637.197049566</v>
      </c>
      <c r="L162">
        <f t="shared" ref="L162:L225" si="61">(H162)/2+SQRT( ((H162)/2)^2 + (J162)^2 )</f>
        <v>2512015.1715489994</v>
      </c>
      <c r="N162">
        <f t="shared" ref="N162:N225" si="62">sim2_mass_per_length_0*B162*sim2_gravity_0</f>
        <v>0</v>
      </c>
      <c r="O162">
        <f t="shared" ref="O162:O225" si="63">IF(B162&lt;sim2_force_position_0,0,sim2_force_0)</f>
        <v>3924</v>
      </c>
      <c r="P162">
        <f t="shared" ref="P162:P225" si="64">sim2_ay_0-N162-O162</f>
        <v>0</v>
      </c>
      <c r="Q162">
        <v>0</v>
      </c>
      <c r="R162">
        <f t="shared" ref="R162:R225" si="65">( sim2_ay_0 * B162 ) - (N162 * 0.5 *B162 ) - (O162 * ( B162 - sim2_force_position_0 )) + sim2_ma_0</f>
        <v>0</v>
      </c>
      <c r="S162">
        <f t="shared" ref="S162:S225" si="66">Q162/sim2_cross_section_area_0*10000</f>
        <v>0</v>
      </c>
      <c r="T162">
        <f t="shared" ref="T162:T225" si="67">((R162*(0.5*sim2_depth_of_section_0))/(sim2_second_moment_x_0))*(100000000/1000)</f>
        <v>0</v>
      </c>
      <c r="U162">
        <f t="shared" ref="U162:U225" si="68">((P162*sim2_q_0)/(sim2_second_moment_x_0*sim2_thickness_web_0))*((100000000*1000)/1000000000)</f>
        <v>0</v>
      </c>
      <c r="V162">
        <f t="shared" ref="V162:V225" si="69">(ABS(S162)+ABS(T162))/2+SQRT( ((ABS(S162)+ABS(T162))/2)^2 + 0 )</f>
        <v>0</v>
      </c>
      <c r="W162">
        <f t="shared" ref="W162:W225" si="70">(S162)/2+SQRT( ((S162)/2)^2 + (U162)^2 )</f>
        <v>0</v>
      </c>
    </row>
    <row r="163" spans="2:23">
      <c r="B163" s="1">
        <v>16.125</v>
      </c>
      <c r="C163">
        <f t="shared" si="53"/>
        <v>9348.8073750000003</v>
      </c>
      <c r="D163">
        <f t="shared" si="54"/>
        <v>3924</v>
      </c>
      <c r="E163">
        <f t="shared" si="55"/>
        <v>5145.4676250000011</v>
      </c>
      <c r="F163">
        <v>0</v>
      </c>
      <c r="G163" s="1">
        <f t="shared" si="56"/>
        <v>-22833.01258593754</v>
      </c>
      <c r="H163">
        <f t="shared" si="57"/>
        <v>0</v>
      </c>
      <c r="I163" s="1">
        <f t="shared" si="58"/>
        <v>-33684107.081467398</v>
      </c>
      <c r="J163" s="1">
        <f t="shared" si="59"/>
        <v>2477126.071944152</v>
      </c>
      <c r="K163" s="1">
        <f t="shared" si="60"/>
        <v>33684107.081467398</v>
      </c>
      <c r="L163">
        <f t="shared" si="61"/>
        <v>2477126.071944152</v>
      </c>
      <c r="N163">
        <f t="shared" si="62"/>
        <v>0</v>
      </c>
      <c r="O163">
        <f t="shared" si="63"/>
        <v>3924</v>
      </c>
      <c r="P163">
        <f t="shared" si="64"/>
        <v>0</v>
      </c>
      <c r="Q163">
        <v>0</v>
      </c>
      <c r="R163">
        <f t="shared" si="65"/>
        <v>0</v>
      </c>
      <c r="S163">
        <f t="shared" si="66"/>
        <v>0</v>
      </c>
      <c r="T163">
        <f t="shared" si="67"/>
        <v>0</v>
      </c>
      <c r="U163">
        <f t="shared" si="68"/>
        <v>0</v>
      </c>
      <c r="V163">
        <f t="shared" si="69"/>
        <v>0</v>
      </c>
      <c r="W163">
        <f t="shared" si="70"/>
        <v>0</v>
      </c>
    </row>
    <row r="164" spans="2:23">
      <c r="B164" s="1">
        <v>16.25</v>
      </c>
      <c r="C164">
        <f t="shared" si="53"/>
        <v>9421.2787500000013</v>
      </c>
      <c r="D164">
        <f t="shared" si="54"/>
        <v>3924</v>
      </c>
      <c r="E164">
        <f t="shared" si="55"/>
        <v>5072.9962500000001</v>
      </c>
      <c r="F164">
        <v>0</v>
      </c>
      <c r="G164" s="1">
        <f t="shared" si="56"/>
        <v>-22194.358593750047</v>
      </c>
      <c r="H164">
        <f t="shared" si="57"/>
        <v>0</v>
      </c>
      <c r="I164" s="1">
        <f t="shared" si="58"/>
        <v>-32741941.0234458</v>
      </c>
      <c r="J164" s="1">
        <f t="shared" si="59"/>
        <v>2442236.9723393046</v>
      </c>
      <c r="K164" s="1">
        <f t="shared" si="60"/>
        <v>32741941.0234458</v>
      </c>
      <c r="L164">
        <f t="shared" si="61"/>
        <v>2442236.9723393046</v>
      </c>
      <c r="N164">
        <f t="shared" si="62"/>
        <v>0</v>
      </c>
      <c r="O164">
        <f t="shared" si="63"/>
        <v>3924</v>
      </c>
      <c r="P164">
        <f t="shared" si="64"/>
        <v>0</v>
      </c>
      <c r="Q164">
        <v>0</v>
      </c>
      <c r="R164">
        <f t="shared" si="65"/>
        <v>0</v>
      </c>
      <c r="S164">
        <f t="shared" si="66"/>
        <v>0</v>
      </c>
      <c r="T164">
        <f t="shared" si="67"/>
        <v>0</v>
      </c>
      <c r="U164">
        <f t="shared" si="68"/>
        <v>0</v>
      </c>
      <c r="V164">
        <f t="shared" si="69"/>
        <v>0</v>
      </c>
      <c r="W164">
        <f t="shared" si="70"/>
        <v>0</v>
      </c>
    </row>
    <row r="165" spans="2:23">
      <c r="B165" s="1">
        <v>16.375</v>
      </c>
      <c r="C165">
        <f t="shared" si="53"/>
        <v>9493.7501250000005</v>
      </c>
      <c r="D165">
        <f t="shared" si="54"/>
        <v>3924</v>
      </c>
      <c r="E165">
        <f t="shared" si="55"/>
        <v>5000.524875000001</v>
      </c>
      <c r="F165">
        <v>0</v>
      </c>
      <c r="G165" s="1">
        <f t="shared" si="56"/>
        <v>-21564.76352343749</v>
      </c>
      <c r="H165">
        <f t="shared" si="57"/>
        <v>0</v>
      </c>
      <c r="I165" s="1">
        <f t="shared" si="58"/>
        <v>-31813139.022984706</v>
      </c>
      <c r="J165" s="1">
        <f t="shared" si="59"/>
        <v>2407347.8727344582</v>
      </c>
      <c r="K165" s="1">
        <f t="shared" si="60"/>
        <v>31813139.022984706</v>
      </c>
      <c r="L165">
        <f t="shared" si="61"/>
        <v>2407347.8727344582</v>
      </c>
      <c r="N165">
        <f t="shared" si="62"/>
        <v>0</v>
      </c>
      <c r="O165">
        <f t="shared" si="63"/>
        <v>3924</v>
      </c>
      <c r="P165">
        <f t="shared" si="64"/>
        <v>0</v>
      </c>
      <c r="Q165">
        <v>0</v>
      </c>
      <c r="R165">
        <f t="shared" si="65"/>
        <v>0</v>
      </c>
      <c r="S165">
        <f t="shared" si="66"/>
        <v>0</v>
      </c>
      <c r="T165">
        <f t="shared" si="67"/>
        <v>0</v>
      </c>
      <c r="U165">
        <f t="shared" si="68"/>
        <v>0</v>
      </c>
      <c r="V165">
        <f t="shared" si="69"/>
        <v>0</v>
      </c>
      <c r="W165">
        <f t="shared" si="70"/>
        <v>0</v>
      </c>
    </row>
    <row r="166" spans="2:23">
      <c r="B166" s="1">
        <v>16.5</v>
      </c>
      <c r="C166">
        <f t="shared" si="53"/>
        <v>9566.2214999999997</v>
      </c>
      <c r="D166">
        <f t="shared" si="54"/>
        <v>3924</v>
      </c>
      <c r="E166">
        <f t="shared" si="55"/>
        <v>4928.0535000000018</v>
      </c>
      <c r="F166">
        <v>0</v>
      </c>
      <c r="G166" s="1">
        <f t="shared" si="56"/>
        <v>-20944.227374999988</v>
      </c>
      <c r="H166">
        <f t="shared" si="57"/>
        <v>0</v>
      </c>
      <c r="I166" s="1">
        <f t="shared" si="58"/>
        <v>-30897701.080084279</v>
      </c>
      <c r="J166" s="1">
        <f t="shared" si="59"/>
        <v>2372458.7731296108</v>
      </c>
      <c r="K166" s="1">
        <f t="shared" si="60"/>
        <v>30897701.080084279</v>
      </c>
      <c r="L166">
        <f t="shared" si="61"/>
        <v>2372458.7731296108</v>
      </c>
      <c r="N166">
        <f t="shared" si="62"/>
        <v>0</v>
      </c>
      <c r="O166">
        <f t="shared" si="63"/>
        <v>3924</v>
      </c>
      <c r="P166">
        <f t="shared" si="64"/>
        <v>0</v>
      </c>
      <c r="Q166">
        <v>0</v>
      </c>
      <c r="R166">
        <f t="shared" si="65"/>
        <v>0</v>
      </c>
      <c r="S166">
        <f t="shared" si="66"/>
        <v>0</v>
      </c>
      <c r="T166">
        <f t="shared" si="67"/>
        <v>0</v>
      </c>
      <c r="U166">
        <f t="shared" si="68"/>
        <v>0</v>
      </c>
      <c r="V166">
        <f t="shared" si="69"/>
        <v>0</v>
      </c>
      <c r="W166">
        <f t="shared" si="70"/>
        <v>0</v>
      </c>
    </row>
    <row r="167" spans="2:23">
      <c r="B167" s="1">
        <v>16.625</v>
      </c>
      <c r="C167">
        <f t="shared" si="53"/>
        <v>9638.6928750000006</v>
      </c>
      <c r="D167">
        <f t="shared" si="54"/>
        <v>3924</v>
      </c>
      <c r="E167">
        <f t="shared" si="55"/>
        <v>4855.5821250000008</v>
      </c>
      <c r="F167">
        <v>0</v>
      </c>
      <c r="G167" s="1">
        <f t="shared" si="56"/>
        <v>-20332.75014843751</v>
      </c>
      <c r="H167">
        <f t="shared" si="57"/>
        <v>0</v>
      </c>
      <c r="I167" s="1">
        <f t="shared" si="58"/>
        <v>-29995627.194744486</v>
      </c>
      <c r="J167" s="1">
        <f t="shared" si="59"/>
        <v>2337569.6735247634</v>
      </c>
      <c r="K167" s="1">
        <f t="shared" si="60"/>
        <v>29995627.194744486</v>
      </c>
      <c r="L167">
        <f t="shared" si="61"/>
        <v>2337569.6735247634</v>
      </c>
      <c r="N167">
        <f t="shared" si="62"/>
        <v>0</v>
      </c>
      <c r="O167">
        <f t="shared" si="63"/>
        <v>3924</v>
      </c>
      <c r="P167">
        <f t="shared" si="64"/>
        <v>0</v>
      </c>
      <c r="Q167">
        <v>0</v>
      </c>
      <c r="R167">
        <f t="shared" si="65"/>
        <v>0</v>
      </c>
      <c r="S167">
        <f t="shared" si="66"/>
        <v>0</v>
      </c>
      <c r="T167">
        <f t="shared" si="67"/>
        <v>0</v>
      </c>
      <c r="U167">
        <f t="shared" si="68"/>
        <v>0</v>
      </c>
      <c r="V167">
        <f t="shared" si="69"/>
        <v>0</v>
      </c>
      <c r="W167">
        <f t="shared" si="70"/>
        <v>0</v>
      </c>
    </row>
    <row r="168" spans="2:23">
      <c r="B168" s="1">
        <v>16.75</v>
      </c>
      <c r="C168">
        <f t="shared" si="53"/>
        <v>9711.1642500000016</v>
      </c>
      <c r="D168">
        <f t="shared" si="54"/>
        <v>3924</v>
      </c>
      <c r="E168">
        <f t="shared" si="55"/>
        <v>4783.1107499999998</v>
      </c>
      <c r="F168">
        <v>0</v>
      </c>
      <c r="G168" s="1">
        <f t="shared" si="56"/>
        <v>-19730.331843750027</v>
      </c>
      <c r="H168">
        <f t="shared" si="57"/>
        <v>0</v>
      </c>
      <c r="I168" s="1">
        <f t="shared" si="58"/>
        <v>-29106917.366965268</v>
      </c>
      <c r="J168" s="1">
        <f t="shared" si="59"/>
        <v>2302680.5739199156</v>
      </c>
      <c r="K168" s="1">
        <f t="shared" si="60"/>
        <v>29106917.366965268</v>
      </c>
      <c r="L168">
        <f t="shared" si="61"/>
        <v>2302680.5739199156</v>
      </c>
      <c r="N168">
        <f t="shared" si="62"/>
        <v>0</v>
      </c>
      <c r="O168">
        <f t="shared" si="63"/>
        <v>3924</v>
      </c>
      <c r="P168">
        <f t="shared" si="64"/>
        <v>0</v>
      </c>
      <c r="Q168">
        <v>0</v>
      </c>
      <c r="R168">
        <f t="shared" si="65"/>
        <v>0</v>
      </c>
      <c r="S168">
        <f t="shared" si="66"/>
        <v>0</v>
      </c>
      <c r="T168">
        <f t="shared" si="67"/>
        <v>0</v>
      </c>
      <c r="U168">
        <f t="shared" si="68"/>
        <v>0</v>
      </c>
      <c r="V168">
        <f t="shared" si="69"/>
        <v>0</v>
      </c>
      <c r="W168">
        <f t="shared" si="70"/>
        <v>0</v>
      </c>
    </row>
    <row r="169" spans="2:23">
      <c r="B169" s="1">
        <v>16.875</v>
      </c>
      <c r="C169">
        <f t="shared" si="53"/>
        <v>9783.6356250000008</v>
      </c>
      <c r="D169">
        <f t="shared" si="54"/>
        <v>3924</v>
      </c>
      <c r="E169">
        <f t="shared" si="55"/>
        <v>4710.6393750000007</v>
      </c>
      <c r="F169">
        <v>0</v>
      </c>
      <c r="G169" s="1">
        <f t="shared" si="56"/>
        <v>-19136.972460937541</v>
      </c>
      <c r="H169">
        <f t="shared" si="57"/>
        <v>0</v>
      </c>
      <c r="I169" s="1">
        <f t="shared" si="58"/>
        <v>-28231571.596746635</v>
      </c>
      <c r="J169" s="1">
        <f t="shared" si="59"/>
        <v>2267791.4743150687</v>
      </c>
      <c r="K169" s="1">
        <f t="shared" si="60"/>
        <v>28231571.596746635</v>
      </c>
      <c r="L169">
        <f t="shared" si="61"/>
        <v>2267791.4743150687</v>
      </c>
      <c r="N169">
        <f t="shared" si="62"/>
        <v>0</v>
      </c>
      <c r="O169">
        <f t="shared" si="63"/>
        <v>3924</v>
      </c>
      <c r="P169">
        <f t="shared" si="64"/>
        <v>0</v>
      </c>
      <c r="Q169">
        <v>0</v>
      </c>
      <c r="R169">
        <f t="shared" si="65"/>
        <v>0</v>
      </c>
      <c r="S169">
        <f t="shared" si="66"/>
        <v>0</v>
      </c>
      <c r="T169">
        <f t="shared" si="67"/>
        <v>0</v>
      </c>
      <c r="U169">
        <f t="shared" si="68"/>
        <v>0</v>
      </c>
      <c r="V169">
        <f t="shared" si="69"/>
        <v>0</v>
      </c>
      <c r="W169">
        <f t="shared" si="70"/>
        <v>0</v>
      </c>
    </row>
    <row r="170" spans="2:23">
      <c r="B170" s="1">
        <v>17</v>
      </c>
      <c r="C170">
        <f t="shared" si="53"/>
        <v>9856.1070000000018</v>
      </c>
      <c r="D170">
        <f t="shared" si="54"/>
        <v>3924</v>
      </c>
      <c r="E170">
        <f t="shared" si="55"/>
        <v>4638.1679999999997</v>
      </c>
      <c r="F170">
        <v>0</v>
      </c>
      <c r="G170" s="1">
        <f t="shared" si="56"/>
        <v>-18552.671999999991</v>
      </c>
      <c r="H170">
        <f t="shared" si="57"/>
        <v>0</v>
      </c>
      <c r="I170" s="1">
        <f t="shared" si="58"/>
        <v>-27369589.884088505</v>
      </c>
      <c r="J170" s="1">
        <f t="shared" si="59"/>
        <v>2232902.3747102213</v>
      </c>
      <c r="K170" s="1">
        <f t="shared" si="60"/>
        <v>27369589.884088505</v>
      </c>
      <c r="L170">
        <f t="shared" si="61"/>
        <v>2232902.3747102213</v>
      </c>
      <c r="N170">
        <f t="shared" si="62"/>
        <v>0</v>
      </c>
      <c r="O170">
        <f t="shared" si="63"/>
        <v>3924</v>
      </c>
      <c r="P170">
        <f t="shared" si="64"/>
        <v>0</v>
      </c>
      <c r="Q170">
        <v>0</v>
      </c>
      <c r="R170">
        <f t="shared" si="65"/>
        <v>0</v>
      </c>
      <c r="S170">
        <f t="shared" si="66"/>
        <v>0</v>
      </c>
      <c r="T170">
        <f t="shared" si="67"/>
        <v>0</v>
      </c>
      <c r="U170">
        <f t="shared" si="68"/>
        <v>0</v>
      </c>
      <c r="V170">
        <f t="shared" si="69"/>
        <v>0</v>
      </c>
      <c r="W170">
        <f t="shared" si="70"/>
        <v>0</v>
      </c>
    </row>
    <row r="171" spans="2:23">
      <c r="B171" s="1">
        <v>17.125</v>
      </c>
      <c r="C171">
        <f t="shared" si="53"/>
        <v>9928.578375000001</v>
      </c>
      <c r="D171">
        <f t="shared" si="54"/>
        <v>3924</v>
      </c>
      <c r="E171">
        <f t="shared" si="55"/>
        <v>4565.6966250000005</v>
      </c>
      <c r="F171">
        <v>0</v>
      </c>
      <c r="G171" s="1">
        <f t="shared" si="56"/>
        <v>-17977.430460937496</v>
      </c>
      <c r="H171">
        <f t="shared" si="57"/>
        <v>0</v>
      </c>
      <c r="I171" s="1">
        <f t="shared" si="58"/>
        <v>-26520972.228991035</v>
      </c>
      <c r="J171" s="1">
        <f t="shared" si="59"/>
        <v>2198013.2751053739</v>
      </c>
      <c r="K171" s="1">
        <f t="shared" si="60"/>
        <v>26520972.228991035</v>
      </c>
      <c r="L171">
        <f t="shared" si="61"/>
        <v>2198013.2751053739</v>
      </c>
      <c r="N171">
        <f t="shared" si="62"/>
        <v>0</v>
      </c>
      <c r="O171">
        <f t="shared" si="63"/>
        <v>3924</v>
      </c>
      <c r="P171">
        <f t="shared" si="64"/>
        <v>0</v>
      </c>
      <c r="Q171">
        <v>0</v>
      </c>
      <c r="R171">
        <f t="shared" si="65"/>
        <v>0</v>
      </c>
      <c r="S171">
        <f t="shared" si="66"/>
        <v>0</v>
      </c>
      <c r="T171">
        <f t="shared" si="67"/>
        <v>0</v>
      </c>
      <c r="U171">
        <f t="shared" si="68"/>
        <v>0</v>
      </c>
      <c r="V171">
        <f t="shared" si="69"/>
        <v>0</v>
      </c>
      <c r="W171">
        <f t="shared" si="70"/>
        <v>0</v>
      </c>
    </row>
    <row r="172" spans="2:23">
      <c r="B172" s="1">
        <v>17.25</v>
      </c>
      <c r="C172">
        <f t="shared" si="53"/>
        <v>10001.04975</v>
      </c>
      <c r="D172">
        <f t="shared" si="54"/>
        <v>3924</v>
      </c>
      <c r="E172">
        <f t="shared" si="55"/>
        <v>4493.2252500000013</v>
      </c>
      <c r="F172">
        <v>0</v>
      </c>
      <c r="G172" s="1">
        <f t="shared" si="56"/>
        <v>-17411.247843750025</v>
      </c>
      <c r="H172">
        <f t="shared" si="57"/>
        <v>0</v>
      </c>
      <c r="I172" s="1">
        <f t="shared" si="58"/>
        <v>-25685718.6314542</v>
      </c>
      <c r="J172" s="1">
        <f t="shared" si="59"/>
        <v>2163124.175500528</v>
      </c>
      <c r="K172" s="1">
        <f t="shared" si="60"/>
        <v>25685718.6314542</v>
      </c>
      <c r="L172">
        <f t="shared" si="61"/>
        <v>2163124.175500528</v>
      </c>
      <c r="N172">
        <f t="shared" si="62"/>
        <v>0</v>
      </c>
      <c r="O172">
        <f t="shared" si="63"/>
        <v>3924</v>
      </c>
      <c r="P172">
        <f t="shared" si="64"/>
        <v>0</v>
      </c>
      <c r="Q172">
        <v>0</v>
      </c>
      <c r="R172">
        <f t="shared" si="65"/>
        <v>0</v>
      </c>
      <c r="S172">
        <f t="shared" si="66"/>
        <v>0</v>
      </c>
      <c r="T172">
        <f t="shared" si="67"/>
        <v>0</v>
      </c>
      <c r="U172">
        <f t="shared" si="68"/>
        <v>0</v>
      </c>
      <c r="V172">
        <f t="shared" si="69"/>
        <v>0</v>
      </c>
      <c r="W172">
        <f t="shared" si="70"/>
        <v>0</v>
      </c>
    </row>
    <row r="173" spans="2:23">
      <c r="B173" s="1">
        <v>17.375</v>
      </c>
      <c r="C173">
        <f t="shared" si="53"/>
        <v>10073.521124999999</v>
      </c>
      <c r="D173">
        <f t="shared" si="54"/>
        <v>3924</v>
      </c>
      <c r="E173">
        <f t="shared" si="55"/>
        <v>4420.7538750000022</v>
      </c>
      <c r="F173">
        <v>0</v>
      </c>
      <c r="G173" s="1">
        <f t="shared" si="56"/>
        <v>-16854.124148437491</v>
      </c>
      <c r="H173">
        <f t="shared" si="57"/>
        <v>0</v>
      </c>
      <c r="I173" s="1">
        <f t="shared" si="58"/>
        <v>-24863829.09147786</v>
      </c>
      <c r="J173" s="1">
        <f t="shared" si="59"/>
        <v>2128235.0758956806</v>
      </c>
      <c r="K173" s="1">
        <f t="shared" si="60"/>
        <v>24863829.09147786</v>
      </c>
      <c r="L173">
        <f t="shared" si="61"/>
        <v>2128235.0758956806</v>
      </c>
      <c r="N173">
        <f t="shared" si="62"/>
        <v>0</v>
      </c>
      <c r="O173">
        <f t="shared" si="63"/>
        <v>3924</v>
      </c>
      <c r="P173">
        <f t="shared" si="64"/>
        <v>0</v>
      </c>
      <c r="Q173">
        <v>0</v>
      </c>
      <c r="R173">
        <f t="shared" si="65"/>
        <v>0</v>
      </c>
      <c r="S173">
        <f t="shared" si="66"/>
        <v>0</v>
      </c>
      <c r="T173">
        <f t="shared" si="67"/>
        <v>0</v>
      </c>
      <c r="U173">
        <f t="shared" si="68"/>
        <v>0</v>
      </c>
      <c r="V173">
        <f t="shared" si="69"/>
        <v>0</v>
      </c>
      <c r="W173">
        <f t="shared" si="70"/>
        <v>0</v>
      </c>
    </row>
    <row r="174" spans="2:23">
      <c r="B174" s="1">
        <v>17.5</v>
      </c>
      <c r="C174">
        <f t="shared" si="53"/>
        <v>10145.9925</v>
      </c>
      <c r="D174">
        <f t="shared" si="54"/>
        <v>3924</v>
      </c>
      <c r="E174">
        <f t="shared" si="55"/>
        <v>4348.2825000000012</v>
      </c>
      <c r="F174">
        <v>0</v>
      </c>
      <c r="G174" s="1">
        <f t="shared" si="56"/>
        <v>-16306.059375000041</v>
      </c>
      <c r="H174">
        <f t="shared" si="57"/>
        <v>0</v>
      </c>
      <c r="I174" s="1">
        <f t="shared" si="58"/>
        <v>-24055303.609062228</v>
      </c>
      <c r="J174" s="1">
        <f t="shared" si="59"/>
        <v>2093345.976290833</v>
      </c>
      <c r="K174" s="1">
        <f t="shared" si="60"/>
        <v>24055303.609062228</v>
      </c>
      <c r="L174">
        <f t="shared" si="61"/>
        <v>2093345.976290833</v>
      </c>
      <c r="N174">
        <f t="shared" si="62"/>
        <v>0</v>
      </c>
      <c r="O174">
        <f t="shared" si="63"/>
        <v>3924</v>
      </c>
      <c r="P174">
        <f t="shared" si="64"/>
        <v>0</v>
      </c>
      <c r="Q174">
        <v>0</v>
      </c>
      <c r="R174">
        <f t="shared" si="65"/>
        <v>0</v>
      </c>
      <c r="S174">
        <f t="shared" si="66"/>
        <v>0</v>
      </c>
      <c r="T174">
        <f t="shared" si="67"/>
        <v>0</v>
      </c>
      <c r="U174">
        <f t="shared" si="68"/>
        <v>0</v>
      </c>
      <c r="V174">
        <f t="shared" si="69"/>
        <v>0</v>
      </c>
      <c r="W174">
        <f t="shared" si="70"/>
        <v>0</v>
      </c>
    </row>
    <row r="175" spans="2:23">
      <c r="B175" s="1">
        <v>17.625</v>
      </c>
      <c r="C175">
        <f t="shared" si="53"/>
        <v>10218.463875000001</v>
      </c>
      <c r="D175">
        <f t="shared" si="54"/>
        <v>3924</v>
      </c>
      <c r="E175">
        <f t="shared" si="55"/>
        <v>4275.8111250000002</v>
      </c>
      <c r="F175">
        <v>0</v>
      </c>
      <c r="G175" s="1">
        <f t="shared" si="56"/>
        <v>-15767.053523437498</v>
      </c>
      <c r="H175">
        <f t="shared" si="57"/>
        <v>0</v>
      </c>
      <c r="I175" s="1">
        <f t="shared" si="58"/>
        <v>-23260142.184207059</v>
      </c>
      <c r="J175" s="1">
        <f t="shared" si="59"/>
        <v>2058456.8766859854</v>
      </c>
      <c r="K175" s="1">
        <f t="shared" si="60"/>
        <v>23260142.184207059</v>
      </c>
      <c r="L175">
        <f t="shared" si="61"/>
        <v>2058456.8766859854</v>
      </c>
      <c r="N175">
        <f t="shared" si="62"/>
        <v>0</v>
      </c>
      <c r="O175">
        <f t="shared" si="63"/>
        <v>3924</v>
      </c>
      <c r="P175">
        <f t="shared" si="64"/>
        <v>0</v>
      </c>
      <c r="Q175">
        <v>0</v>
      </c>
      <c r="R175">
        <f t="shared" si="65"/>
        <v>0</v>
      </c>
      <c r="S175">
        <f t="shared" si="66"/>
        <v>0</v>
      </c>
      <c r="T175">
        <f t="shared" si="67"/>
        <v>0</v>
      </c>
      <c r="U175">
        <f t="shared" si="68"/>
        <v>0</v>
      </c>
      <c r="V175">
        <f t="shared" si="69"/>
        <v>0</v>
      </c>
      <c r="W175">
        <f t="shared" si="70"/>
        <v>0</v>
      </c>
    </row>
    <row r="176" spans="2:23">
      <c r="B176" s="1">
        <v>17.75</v>
      </c>
      <c r="C176">
        <f t="shared" si="53"/>
        <v>10290.935250000002</v>
      </c>
      <c r="D176">
        <f t="shared" si="54"/>
        <v>3924</v>
      </c>
      <c r="E176">
        <f t="shared" si="55"/>
        <v>4203.3397499999992</v>
      </c>
      <c r="F176">
        <v>0</v>
      </c>
      <c r="G176" s="1">
        <f t="shared" si="56"/>
        <v>-15237.10659375001</v>
      </c>
      <c r="H176">
        <f t="shared" si="57"/>
        <v>0</v>
      </c>
      <c r="I176" s="1">
        <f t="shared" si="58"/>
        <v>-22478344.816912558</v>
      </c>
      <c r="J176" s="1">
        <f t="shared" si="59"/>
        <v>2023567.7770811378</v>
      </c>
      <c r="K176" s="1">
        <f t="shared" si="60"/>
        <v>22478344.816912558</v>
      </c>
      <c r="L176">
        <f t="shared" si="61"/>
        <v>2023567.7770811378</v>
      </c>
      <c r="N176">
        <f t="shared" si="62"/>
        <v>0</v>
      </c>
      <c r="O176">
        <f t="shared" si="63"/>
        <v>3924</v>
      </c>
      <c r="P176">
        <f t="shared" si="64"/>
        <v>0</v>
      </c>
      <c r="Q176">
        <v>0</v>
      </c>
      <c r="R176">
        <f t="shared" si="65"/>
        <v>0</v>
      </c>
      <c r="S176">
        <f t="shared" si="66"/>
        <v>0</v>
      </c>
      <c r="T176">
        <f t="shared" si="67"/>
        <v>0</v>
      </c>
      <c r="U176">
        <f t="shared" si="68"/>
        <v>0</v>
      </c>
      <c r="V176">
        <f t="shared" si="69"/>
        <v>0</v>
      </c>
      <c r="W176">
        <f t="shared" si="70"/>
        <v>0</v>
      </c>
    </row>
    <row r="177" spans="2:23">
      <c r="B177" s="1">
        <v>17.875</v>
      </c>
      <c r="C177">
        <f t="shared" si="53"/>
        <v>10363.406625000001</v>
      </c>
      <c r="D177">
        <f t="shared" si="54"/>
        <v>3924</v>
      </c>
      <c r="E177">
        <f t="shared" si="55"/>
        <v>4130.868375</v>
      </c>
      <c r="F177">
        <v>0</v>
      </c>
      <c r="G177" s="1">
        <f t="shared" si="56"/>
        <v>-14716.218585937517</v>
      </c>
      <c r="H177">
        <f t="shared" si="57"/>
        <v>0</v>
      </c>
      <c r="I177" s="1">
        <f t="shared" si="58"/>
        <v>-21709911.507178634</v>
      </c>
      <c r="J177" s="1">
        <f t="shared" si="59"/>
        <v>1988678.6774762911</v>
      </c>
      <c r="K177" s="1">
        <f t="shared" si="60"/>
        <v>21709911.507178634</v>
      </c>
      <c r="L177">
        <f t="shared" si="61"/>
        <v>1988678.6774762911</v>
      </c>
      <c r="N177">
        <f t="shared" si="62"/>
        <v>0</v>
      </c>
      <c r="O177">
        <f t="shared" si="63"/>
        <v>3924</v>
      </c>
      <c r="P177">
        <f t="shared" si="64"/>
        <v>0</v>
      </c>
      <c r="Q177">
        <v>0</v>
      </c>
      <c r="R177">
        <f t="shared" si="65"/>
        <v>0</v>
      </c>
      <c r="S177">
        <f t="shared" si="66"/>
        <v>0</v>
      </c>
      <c r="T177">
        <f t="shared" si="67"/>
        <v>0</v>
      </c>
      <c r="U177">
        <f t="shared" si="68"/>
        <v>0</v>
      </c>
      <c r="V177">
        <f t="shared" si="69"/>
        <v>0</v>
      </c>
      <c r="W177">
        <f t="shared" si="70"/>
        <v>0</v>
      </c>
    </row>
    <row r="178" spans="2:23">
      <c r="B178" s="1">
        <v>18</v>
      </c>
      <c r="C178">
        <f t="shared" si="53"/>
        <v>10435.878000000001</v>
      </c>
      <c r="D178">
        <f t="shared" si="54"/>
        <v>3924</v>
      </c>
      <c r="E178">
        <f t="shared" si="55"/>
        <v>4058.3970000000008</v>
      </c>
      <c r="F178">
        <v>0</v>
      </c>
      <c r="G178" s="1">
        <f t="shared" si="56"/>
        <v>-14204.389500000019</v>
      </c>
      <c r="H178">
        <f t="shared" si="57"/>
        <v>0</v>
      </c>
      <c r="I178" s="1">
        <f t="shared" si="58"/>
        <v>-20954842.255005296</v>
      </c>
      <c r="J178" s="1">
        <f t="shared" si="59"/>
        <v>1953789.5778714439</v>
      </c>
      <c r="K178" s="1">
        <f t="shared" si="60"/>
        <v>20954842.255005296</v>
      </c>
      <c r="L178">
        <f t="shared" si="61"/>
        <v>1953789.5778714439</v>
      </c>
      <c r="N178">
        <f t="shared" si="62"/>
        <v>0</v>
      </c>
      <c r="O178">
        <f t="shared" si="63"/>
        <v>3924</v>
      </c>
      <c r="P178">
        <f t="shared" si="64"/>
        <v>0</v>
      </c>
      <c r="Q178">
        <v>0</v>
      </c>
      <c r="R178">
        <f t="shared" si="65"/>
        <v>0</v>
      </c>
      <c r="S178">
        <f t="shared" si="66"/>
        <v>0</v>
      </c>
      <c r="T178">
        <f t="shared" si="67"/>
        <v>0</v>
      </c>
      <c r="U178">
        <f t="shared" si="68"/>
        <v>0</v>
      </c>
      <c r="V178">
        <f t="shared" si="69"/>
        <v>0</v>
      </c>
      <c r="W178">
        <f t="shared" si="70"/>
        <v>0</v>
      </c>
    </row>
    <row r="179" spans="2:23">
      <c r="B179" s="1">
        <v>18.125</v>
      </c>
      <c r="C179">
        <f t="shared" si="53"/>
        <v>10508.349375</v>
      </c>
      <c r="D179">
        <f t="shared" si="54"/>
        <v>3924</v>
      </c>
      <c r="E179">
        <f t="shared" si="55"/>
        <v>3985.9256250000017</v>
      </c>
      <c r="F179">
        <v>0</v>
      </c>
      <c r="G179" s="1">
        <f t="shared" si="56"/>
        <v>-13701.619335937517</v>
      </c>
      <c r="H179">
        <f t="shared" si="57"/>
        <v>0</v>
      </c>
      <c r="I179" s="1">
        <f t="shared" si="58"/>
        <v>-20213137.060392544</v>
      </c>
      <c r="J179" s="1">
        <f t="shared" si="59"/>
        <v>1918900.4782665973</v>
      </c>
      <c r="K179" s="1">
        <f t="shared" si="60"/>
        <v>20213137.060392544</v>
      </c>
      <c r="L179">
        <f t="shared" si="61"/>
        <v>1918900.4782665973</v>
      </c>
      <c r="N179">
        <f t="shared" si="62"/>
        <v>0</v>
      </c>
      <c r="O179">
        <f t="shared" si="63"/>
        <v>3924</v>
      </c>
      <c r="P179">
        <f t="shared" si="64"/>
        <v>0</v>
      </c>
      <c r="Q179">
        <v>0</v>
      </c>
      <c r="R179">
        <f t="shared" si="65"/>
        <v>0</v>
      </c>
      <c r="S179">
        <f t="shared" si="66"/>
        <v>0</v>
      </c>
      <c r="T179">
        <f t="shared" si="67"/>
        <v>0</v>
      </c>
      <c r="U179">
        <f t="shared" si="68"/>
        <v>0</v>
      </c>
      <c r="V179">
        <f t="shared" si="69"/>
        <v>0</v>
      </c>
      <c r="W179">
        <f t="shared" si="70"/>
        <v>0</v>
      </c>
    </row>
    <row r="180" spans="2:23">
      <c r="B180" s="1">
        <v>18.25</v>
      </c>
      <c r="C180">
        <f t="shared" si="53"/>
        <v>10580.820750000001</v>
      </c>
      <c r="D180">
        <f t="shared" si="54"/>
        <v>3924</v>
      </c>
      <c r="E180">
        <f t="shared" si="55"/>
        <v>3913.4542500000007</v>
      </c>
      <c r="F180">
        <v>0</v>
      </c>
      <c r="G180" s="1">
        <f t="shared" si="56"/>
        <v>-13207.908093749982</v>
      </c>
      <c r="H180">
        <f t="shared" si="57"/>
        <v>0</v>
      </c>
      <c r="I180" s="1">
        <f t="shared" si="58"/>
        <v>-19484795.923340332</v>
      </c>
      <c r="J180" s="1">
        <f t="shared" si="59"/>
        <v>1884011.3786617499</v>
      </c>
      <c r="K180" s="1">
        <f t="shared" si="60"/>
        <v>19484795.923340332</v>
      </c>
      <c r="L180">
        <f t="shared" si="61"/>
        <v>1884011.3786617499</v>
      </c>
      <c r="N180">
        <f t="shared" si="62"/>
        <v>0</v>
      </c>
      <c r="O180">
        <f t="shared" si="63"/>
        <v>3924</v>
      </c>
      <c r="P180">
        <f t="shared" si="64"/>
        <v>0</v>
      </c>
      <c r="Q180">
        <v>0</v>
      </c>
      <c r="R180">
        <f t="shared" si="65"/>
        <v>0</v>
      </c>
      <c r="S180">
        <f t="shared" si="66"/>
        <v>0</v>
      </c>
      <c r="T180">
        <f t="shared" si="67"/>
        <v>0</v>
      </c>
      <c r="U180">
        <f t="shared" si="68"/>
        <v>0</v>
      </c>
      <c r="V180">
        <f t="shared" si="69"/>
        <v>0</v>
      </c>
      <c r="W180">
        <f t="shared" si="70"/>
        <v>0</v>
      </c>
    </row>
    <row r="181" spans="2:23">
      <c r="B181" s="1">
        <v>18.375</v>
      </c>
      <c r="C181">
        <f t="shared" si="53"/>
        <v>10653.292125000002</v>
      </c>
      <c r="D181">
        <f t="shared" si="54"/>
        <v>3924</v>
      </c>
      <c r="E181">
        <f t="shared" si="55"/>
        <v>3840.9828749999997</v>
      </c>
      <c r="F181">
        <v>0</v>
      </c>
      <c r="G181" s="1">
        <f t="shared" si="56"/>
        <v>-12723.25577343753</v>
      </c>
      <c r="H181">
        <f t="shared" si="57"/>
        <v>0</v>
      </c>
      <c r="I181" s="1">
        <f t="shared" si="58"/>
        <v>-18769818.843848832</v>
      </c>
      <c r="J181" s="1">
        <f t="shared" si="59"/>
        <v>1849122.2790569016</v>
      </c>
      <c r="K181" s="1">
        <f t="shared" si="60"/>
        <v>18769818.843848832</v>
      </c>
      <c r="L181">
        <f t="shared" si="61"/>
        <v>1849122.2790569016</v>
      </c>
      <c r="N181">
        <f t="shared" si="62"/>
        <v>0</v>
      </c>
      <c r="O181">
        <f t="shared" si="63"/>
        <v>3924</v>
      </c>
      <c r="P181">
        <f t="shared" si="64"/>
        <v>0</v>
      </c>
      <c r="Q181">
        <v>0</v>
      </c>
      <c r="R181">
        <f t="shared" si="65"/>
        <v>0</v>
      </c>
      <c r="S181">
        <f t="shared" si="66"/>
        <v>0</v>
      </c>
      <c r="T181">
        <f t="shared" si="67"/>
        <v>0</v>
      </c>
      <c r="U181">
        <f t="shared" si="68"/>
        <v>0</v>
      </c>
      <c r="V181">
        <f t="shared" si="69"/>
        <v>0</v>
      </c>
      <c r="W181">
        <f t="shared" si="70"/>
        <v>0</v>
      </c>
    </row>
    <row r="182" spans="2:23">
      <c r="B182" s="1">
        <v>18.5</v>
      </c>
      <c r="C182">
        <f t="shared" si="53"/>
        <v>10725.763500000003</v>
      </c>
      <c r="D182">
        <f t="shared" si="54"/>
        <v>3924</v>
      </c>
      <c r="E182">
        <f t="shared" si="55"/>
        <v>3768.5114999999987</v>
      </c>
      <c r="F182">
        <v>0</v>
      </c>
      <c r="G182" s="1">
        <f t="shared" si="56"/>
        <v>-12247.662375000044</v>
      </c>
      <c r="H182">
        <f t="shared" si="57"/>
        <v>0</v>
      </c>
      <c r="I182" s="1">
        <f t="shared" si="58"/>
        <v>-18068205.821917873</v>
      </c>
      <c r="J182" s="1">
        <f t="shared" si="59"/>
        <v>1814233.1794520542</v>
      </c>
      <c r="K182" s="1">
        <f t="shared" si="60"/>
        <v>18068205.821917873</v>
      </c>
      <c r="L182">
        <f t="shared" si="61"/>
        <v>1814233.1794520542</v>
      </c>
      <c r="N182">
        <f t="shared" si="62"/>
        <v>0</v>
      </c>
      <c r="O182">
        <f t="shared" si="63"/>
        <v>3924</v>
      </c>
      <c r="P182">
        <f t="shared" si="64"/>
        <v>0</v>
      </c>
      <c r="Q182">
        <v>0</v>
      </c>
      <c r="R182">
        <f t="shared" si="65"/>
        <v>0</v>
      </c>
      <c r="S182">
        <f t="shared" si="66"/>
        <v>0</v>
      </c>
      <c r="T182">
        <f t="shared" si="67"/>
        <v>0</v>
      </c>
      <c r="U182">
        <f t="shared" si="68"/>
        <v>0</v>
      </c>
      <c r="V182">
        <f t="shared" si="69"/>
        <v>0</v>
      </c>
      <c r="W182">
        <f t="shared" si="70"/>
        <v>0</v>
      </c>
    </row>
    <row r="183" spans="2:23">
      <c r="B183" s="1">
        <v>18.625</v>
      </c>
      <c r="C183">
        <f t="shared" si="53"/>
        <v>10798.234875</v>
      </c>
      <c r="D183">
        <f t="shared" si="54"/>
        <v>3924</v>
      </c>
      <c r="E183">
        <f t="shared" si="55"/>
        <v>3696.0401250000014</v>
      </c>
      <c r="F183">
        <v>0</v>
      </c>
      <c r="G183" s="1">
        <f t="shared" si="56"/>
        <v>-11781.127898437524</v>
      </c>
      <c r="H183">
        <f t="shared" si="57"/>
        <v>0</v>
      </c>
      <c r="I183" s="1">
        <f t="shared" si="58"/>
        <v>-17379956.857547451</v>
      </c>
      <c r="J183" s="1">
        <f t="shared" si="59"/>
        <v>1779344.0798472082</v>
      </c>
      <c r="K183" s="1">
        <f t="shared" si="60"/>
        <v>17379956.857547451</v>
      </c>
      <c r="L183">
        <f t="shared" si="61"/>
        <v>1779344.0798472082</v>
      </c>
      <c r="N183">
        <f t="shared" si="62"/>
        <v>0</v>
      </c>
      <c r="O183">
        <f t="shared" si="63"/>
        <v>3924</v>
      </c>
      <c r="P183">
        <f t="shared" si="64"/>
        <v>0</v>
      </c>
      <c r="Q183">
        <v>0</v>
      </c>
      <c r="R183">
        <f t="shared" si="65"/>
        <v>0</v>
      </c>
      <c r="S183">
        <f t="shared" si="66"/>
        <v>0</v>
      </c>
      <c r="T183">
        <f t="shared" si="67"/>
        <v>0</v>
      </c>
      <c r="U183">
        <f t="shared" si="68"/>
        <v>0</v>
      </c>
      <c r="V183">
        <f t="shared" si="69"/>
        <v>0</v>
      </c>
      <c r="W183">
        <f t="shared" si="70"/>
        <v>0</v>
      </c>
    </row>
    <row r="184" spans="2:23">
      <c r="B184" s="1">
        <v>18.75</v>
      </c>
      <c r="C184">
        <f t="shared" si="53"/>
        <v>10870.706250000001</v>
      </c>
      <c r="D184">
        <f t="shared" si="54"/>
        <v>3924</v>
      </c>
      <c r="E184">
        <f t="shared" si="55"/>
        <v>3623.5687500000004</v>
      </c>
      <c r="F184">
        <v>0</v>
      </c>
      <c r="G184" s="1">
        <f t="shared" si="56"/>
        <v>-11323.652343750029</v>
      </c>
      <c r="H184">
        <f t="shared" si="57"/>
        <v>0</v>
      </c>
      <c r="I184" s="1">
        <f t="shared" si="58"/>
        <v>-16705071.950737661</v>
      </c>
      <c r="J184" s="1">
        <f t="shared" si="59"/>
        <v>1744454.9802423604</v>
      </c>
      <c r="K184" s="1">
        <f t="shared" si="60"/>
        <v>16705071.950737661</v>
      </c>
      <c r="L184">
        <f t="shared" si="61"/>
        <v>1744454.9802423604</v>
      </c>
      <c r="N184">
        <f t="shared" si="62"/>
        <v>0</v>
      </c>
      <c r="O184">
        <f t="shared" si="63"/>
        <v>3924</v>
      </c>
      <c r="P184">
        <f t="shared" si="64"/>
        <v>0</v>
      </c>
      <c r="Q184">
        <v>0</v>
      </c>
      <c r="R184">
        <f t="shared" si="65"/>
        <v>0</v>
      </c>
      <c r="S184">
        <f t="shared" si="66"/>
        <v>0</v>
      </c>
      <c r="T184">
        <f t="shared" si="67"/>
        <v>0</v>
      </c>
      <c r="U184">
        <f t="shared" si="68"/>
        <v>0</v>
      </c>
      <c r="V184">
        <f t="shared" si="69"/>
        <v>0</v>
      </c>
      <c r="W184">
        <f t="shared" si="70"/>
        <v>0</v>
      </c>
    </row>
    <row r="185" spans="2:23">
      <c r="B185" s="1">
        <v>18.875</v>
      </c>
      <c r="C185">
        <f t="shared" si="53"/>
        <v>10943.177625</v>
      </c>
      <c r="D185">
        <f t="shared" si="54"/>
        <v>3924</v>
      </c>
      <c r="E185">
        <f t="shared" si="55"/>
        <v>3551.0973750000012</v>
      </c>
      <c r="F185">
        <v>0</v>
      </c>
      <c r="G185" s="1">
        <f t="shared" si="56"/>
        <v>-10875.235710937501</v>
      </c>
      <c r="H185">
        <f t="shared" si="57"/>
        <v>0</v>
      </c>
      <c r="I185" s="1">
        <f t="shared" si="58"/>
        <v>-16043551.10148841</v>
      </c>
      <c r="J185" s="1">
        <f t="shared" si="59"/>
        <v>1709565.8806375137</v>
      </c>
      <c r="K185" s="1">
        <f t="shared" si="60"/>
        <v>16043551.10148841</v>
      </c>
      <c r="L185">
        <f t="shared" si="61"/>
        <v>1709565.8806375137</v>
      </c>
      <c r="N185">
        <f t="shared" si="62"/>
        <v>0</v>
      </c>
      <c r="O185">
        <f t="shared" si="63"/>
        <v>3924</v>
      </c>
      <c r="P185">
        <f t="shared" si="64"/>
        <v>0</v>
      </c>
      <c r="Q185">
        <v>0</v>
      </c>
      <c r="R185">
        <f t="shared" si="65"/>
        <v>0</v>
      </c>
      <c r="S185">
        <f t="shared" si="66"/>
        <v>0</v>
      </c>
      <c r="T185">
        <f t="shared" si="67"/>
        <v>0</v>
      </c>
      <c r="U185">
        <f t="shared" si="68"/>
        <v>0</v>
      </c>
      <c r="V185">
        <f t="shared" si="69"/>
        <v>0</v>
      </c>
      <c r="W185">
        <f t="shared" si="70"/>
        <v>0</v>
      </c>
    </row>
    <row r="186" spans="2:23">
      <c r="B186" s="1">
        <v>19</v>
      </c>
      <c r="C186">
        <f t="shared" si="53"/>
        <v>11015.649000000001</v>
      </c>
      <c r="D186">
        <f t="shared" si="54"/>
        <v>3924</v>
      </c>
      <c r="E186">
        <f t="shared" si="55"/>
        <v>3478.6260000000002</v>
      </c>
      <c r="F186">
        <v>0</v>
      </c>
      <c r="G186" s="1">
        <f t="shared" si="56"/>
        <v>-10435.877999999997</v>
      </c>
      <c r="H186">
        <f t="shared" si="57"/>
        <v>0</v>
      </c>
      <c r="I186" s="1">
        <f t="shared" si="58"/>
        <v>-15395394.309799783</v>
      </c>
      <c r="J186" s="1">
        <f t="shared" si="59"/>
        <v>1674676.7810326659</v>
      </c>
      <c r="K186" s="1">
        <f t="shared" si="60"/>
        <v>15395394.309799783</v>
      </c>
      <c r="L186">
        <f t="shared" si="61"/>
        <v>1674676.7810326659</v>
      </c>
      <c r="N186">
        <f t="shared" si="62"/>
        <v>0</v>
      </c>
      <c r="O186">
        <f t="shared" si="63"/>
        <v>3924</v>
      </c>
      <c r="P186">
        <f t="shared" si="64"/>
        <v>0</v>
      </c>
      <c r="Q186">
        <v>0</v>
      </c>
      <c r="R186">
        <f t="shared" si="65"/>
        <v>0</v>
      </c>
      <c r="S186">
        <f t="shared" si="66"/>
        <v>0</v>
      </c>
      <c r="T186">
        <f t="shared" si="67"/>
        <v>0</v>
      </c>
      <c r="U186">
        <f t="shared" si="68"/>
        <v>0</v>
      </c>
      <c r="V186">
        <f t="shared" si="69"/>
        <v>0</v>
      </c>
      <c r="W186">
        <f t="shared" si="70"/>
        <v>0</v>
      </c>
    </row>
    <row r="187" spans="2:23">
      <c r="B187" s="1">
        <v>19.125</v>
      </c>
      <c r="C187">
        <f t="shared" si="53"/>
        <v>11088.120375000002</v>
      </c>
      <c r="D187">
        <f t="shared" si="54"/>
        <v>3924</v>
      </c>
      <c r="E187">
        <f t="shared" si="55"/>
        <v>3406.1546249999992</v>
      </c>
      <c r="F187">
        <v>0</v>
      </c>
      <c r="G187" s="1">
        <f t="shared" si="56"/>
        <v>-10005.579210937518</v>
      </c>
      <c r="H187">
        <f t="shared" si="57"/>
        <v>0</v>
      </c>
      <c r="I187" s="1">
        <f t="shared" si="58"/>
        <v>-14760601.575671788</v>
      </c>
      <c r="J187" s="1">
        <f t="shared" si="59"/>
        <v>1639787.6814278185</v>
      </c>
      <c r="K187" s="1">
        <f t="shared" si="60"/>
        <v>14760601.575671788</v>
      </c>
      <c r="L187">
        <f t="shared" si="61"/>
        <v>1639787.6814278185</v>
      </c>
      <c r="N187">
        <f t="shared" si="62"/>
        <v>0</v>
      </c>
      <c r="O187">
        <f t="shared" si="63"/>
        <v>3924</v>
      </c>
      <c r="P187">
        <f t="shared" si="64"/>
        <v>0</v>
      </c>
      <c r="Q187">
        <v>0</v>
      </c>
      <c r="R187">
        <f t="shared" si="65"/>
        <v>0</v>
      </c>
      <c r="S187">
        <f t="shared" si="66"/>
        <v>0</v>
      </c>
      <c r="T187">
        <f t="shared" si="67"/>
        <v>0</v>
      </c>
      <c r="U187">
        <f t="shared" si="68"/>
        <v>0</v>
      </c>
      <c r="V187">
        <f t="shared" si="69"/>
        <v>0</v>
      </c>
      <c r="W187">
        <f t="shared" si="70"/>
        <v>0</v>
      </c>
    </row>
    <row r="188" spans="2:23">
      <c r="B188" s="1">
        <v>19.25</v>
      </c>
      <c r="C188">
        <f t="shared" si="53"/>
        <v>11160.59175</v>
      </c>
      <c r="D188">
        <f t="shared" si="54"/>
        <v>3924</v>
      </c>
      <c r="E188">
        <f t="shared" si="55"/>
        <v>3333.6832500000019</v>
      </c>
      <c r="F188">
        <v>0</v>
      </c>
      <c r="G188" s="1">
        <f t="shared" si="56"/>
        <v>-9584.3393437500054</v>
      </c>
      <c r="H188">
        <f t="shared" si="57"/>
        <v>0</v>
      </c>
      <c r="I188" s="1">
        <f t="shared" si="58"/>
        <v>-14139172.899104327</v>
      </c>
      <c r="J188" s="1">
        <f t="shared" si="59"/>
        <v>1604898.5818229725</v>
      </c>
      <c r="K188" s="1">
        <f t="shared" si="60"/>
        <v>14139172.899104327</v>
      </c>
      <c r="L188">
        <f t="shared" si="61"/>
        <v>1604898.5818229725</v>
      </c>
      <c r="N188">
        <f t="shared" si="62"/>
        <v>0</v>
      </c>
      <c r="O188">
        <f t="shared" si="63"/>
        <v>3924</v>
      </c>
      <c r="P188">
        <f t="shared" si="64"/>
        <v>0</v>
      </c>
      <c r="Q188">
        <v>0</v>
      </c>
      <c r="R188">
        <f t="shared" si="65"/>
        <v>0</v>
      </c>
      <c r="S188">
        <f t="shared" si="66"/>
        <v>0</v>
      </c>
      <c r="T188">
        <f t="shared" si="67"/>
        <v>0</v>
      </c>
      <c r="U188">
        <f t="shared" si="68"/>
        <v>0</v>
      </c>
      <c r="V188">
        <f t="shared" si="69"/>
        <v>0</v>
      </c>
      <c r="W188">
        <f t="shared" si="70"/>
        <v>0</v>
      </c>
    </row>
    <row r="189" spans="2:23">
      <c r="B189" s="1">
        <v>19.375</v>
      </c>
      <c r="C189">
        <f t="shared" si="53"/>
        <v>11233.063125000001</v>
      </c>
      <c r="D189">
        <f t="shared" si="54"/>
        <v>3924</v>
      </c>
      <c r="E189">
        <f t="shared" si="55"/>
        <v>3261.2118750000009</v>
      </c>
      <c r="F189">
        <v>0</v>
      </c>
      <c r="G189" s="1">
        <f t="shared" si="56"/>
        <v>-9172.1583984375175</v>
      </c>
      <c r="H189">
        <f t="shared" si="57"/>
        <v>0</v>
      </c>
      <c r="I189" s="1">
        <f t="shared" si="58"/>
        <v>-13531108.280097496</v>
      </c>
      <c r="J189" s="1">
        <f t="shared" si="59"/>
        <v>1570009.4822181247</v>
      </c>
      <c r="K189" s="1">
        <f t="shared" si="60"/>
        <v>13531108.280097496</v>
      </c>
      <c r="L189">
        <f t="shared" si="61"/>
        <v>1570009.4822181247</v>
      </c>
      <c r="N189">
        <f t="shared" si="62"/>
        <v>0</v>
      </c>
      <c r="O189">
        <f t="shared" si="63"/>
        <v>3924</v>
      </c>
      <c r="P189">
        <f t="shared" si="64"/>
        <v>0</v>
      </c>
      <c r="Q189">
        <v>0</v>
      </c>
      <c r="R189">
        <f t="shared" si="65"/>
        <v>0</v>
      </c>
      <c r="S189">
        <f t="shared" si="66"/>
        <v>0</v>
      </c>
      <c r="T189">
        <f t="shared" si="67"/>
        <v>0</v>
      </c>
      <c r="U189">
        <f t="shared" si="68"/>
        <v>0</v>
      </c>
      <c r="V189">
        <f t="shared" si="69"/>
        <v>0</v>
      </c>
      <c r="W189">
        <f t="shared" si="70"/>
        <v>0</v>
      </c>
    </row>
    <row r="190" spans="2:23">
      <c r="B190" s="1">
        <v>19.5</v>
      </c>
      <c r="C190">
        <f t="shared" si="53"/>
        <v>11305.534500000002</v>
      </c>
      <c r="D190">
        <f t="shared" si="54"/>
        <v>3924</v>
      </c>
      <c r="E190">
        <f t="shared" si="55"/>
        <v>3188.7404999999999</v>
      </c>
      <c r="F190">
        <v>0</v>
      </c>
      <c r="G190" s="1">
        <f t="shared" si="56"/>
        <v>-8769.036374999996</v>
      </c>
      <c r="H190">
        <f t="shared" si="57"/>
        <v>0</v>
      </c>
      <c r="I190" s="1">
        <f t="shared" si="58"/>
        <v>-12936407.718651205</v>
      </c>
      <c r="J190" s="1">
        <f t="shared" si="59"/>
        <v>1535120.3826132771</v>
      </c>
      <c r="K190" s="1">
        <f t="shared" si="60"/>
        <v>12936407.718651205</v>
      </c>
      <c r="L190">
        <f t="shared" si="61"/>
        <v>1535120.3826132771</v>
      </c>
      <c r="N190">
        <f t="shared" si="62"/>
        <v>0</v>
      </c>
      <c r="O190">
        <f t="shared" si="63"/>
        <v>3924</v>
      </c>
      <c r="P190">
        <f t="shared" si="64"/>
        <v>0</v>
      </c>
      <c r="Q190">
        <v>0</v>
      </c>
      <c r="R190">
        <f t="shared" si="65"/>
        <v>0</v>
      </c>
      <c r="S190">
        <f t="shared" si="66"/>
        <v>0</v>
      </c>
      <c r="T190">
        <f t="shared" si="67"/>
        <v>0</v>
      </c>
      <c r="U190">
        <f t="shared" si="68"/>
        <v>0</v>
      </c>
      <c r="V190">
        <f t="shared" si="69"/>
        <v>0</v>
      </c>
      <c r="W190">
        <f t="shared" si="70"/>
        <v>0</v>
      </c>
    </row>
    <row r="191" spans="2:23">
      <c r="B191" s="1">
        <v>19.625</v>
      </c>
      <c r="C191">
        <f t="shared" si="53"/>
        <v>11378.005875000001</v>
      </c>
      <c r="D191">
        <f t="shared" si="54"/>
        <v>3924</v>
      </c>
      <c r="E191">
        <f t="shared" si="55"/>
        <v>3116.2691250000007</v>
      </c>
      <c r="F191">
        <v>0</v>
      </c>
      <c r="G191" s="1">
        <f t="shared" si="56"/>
        <v>-8374.9732734374993</v>
      </c>
      <c r="H191">
        <f t="shared" si="57"/>
        <v>0</v>
      </c>
      <c r="I191" s="1">
        <f t="shared" si="58"/>
        <v>-12355071.214765541</v>
      </c>
      <c r="J191" s="1">
        <f t="shared" si="59"/>
        <v>1500231.2830084302</v>
      </c>
      <c r="K191" s="1">
        <f t="shared" si="60"/>
        <v>12355071.214765541</v>
      </c>
      <c r="L191">
        <f t="shared" si="61"/>
        <v>1500231.2830084302</v>
      </c>
      <c r="N191">
        <f t="shared" si="62"/>
        <v>0</v>
      </c>
      <c r="O191">
        <f t="shared" si="63"/>
        <v>3924</v>
      </c>
      <c r="P191">
        <f t="shared" si="64"/>
        <v>0</v>
      </c>
      <c r="Q191">
        <v>0</v>
      </c>
      <c r="R191">
        <f t="shared" si="65"/>
        <v>0</v>
      </c>
      <c r="S191">
        <f t="shared" si="66"/>
        <v>0</v>
      </c>
      <c r="T191">
        <f t="shared" si="67"/>
        <v>0</v>
      </c>
      <c r="U191">
        <f t="shared" si="68"/>
        <v>0</v>
      </c>
      <c r="V191">
        <f t="shared" si="69"/>
        <v>0</v>
      </c>
      <c r="W191">
        <f t="shared" si="70"/>
        <v>0</v>
      </c>
    </row>
    <row r="192" spans="2:23">
      <c r="B192" s="1">
        <v>19.75</v>
      </c>
      <c r="C192">
        <f t="shared" si="53"/>
        <v>11450.477250000002</v>
      </c>
      <c r="D192">
        <f t="shared" si="54"/>
        <v>3924</v>
      </c>
      <c r="E192">
        <f t="shared" si="55"/>
        <v>3043.7977499999997</v>
      </c>
      <c r="F192">
        <v>0</v>
      </c>
      <c r="G192" s="1">
        <f t="shared" si="56"/>
        <v>-7989.9690937500272</v>
      </c>
      <c r="H192">
        <f t="shared" si="57"/>
        <v>0</v>
      </c>
      <c r="I192" s="1">
        <f t="shared" si="58"/>
        <v>-11787098.768440505</v>
      </c>
      <c r="J192" s="1">
        <f t="shared" si="59"/>
        <v>1465342.1834035828</v>
      </c>
      <c r="K192" s="1">
        <f t="shared" si="60"/>
        <v>11787098.768440505</v>
      </c>
      <c r="L192">
        <f t="shared" si="61"/>
        <v>1465342.1834035828</v>
      </c>
      <c r="N192">
        <f t="shared" si="62"/>
        <v>0</v>
      </c>
      <c r="O192">
        <f t="shared" si="63"/>
        <v>3924</v>
      </c>
      <c r="P192">
        <f t="shared" si="64"/>
        <v>0</v>
      </c>
      <c r="Q192">
        <v>0</v>
      </c>
      <c r="R192">
        <f t="shared" si="65"/>
        <v>0</v>
      </c>
      <c r="S192">
        <f t="shared" si="66"/>
        <v>0</v>
      </c>
      <c r="T192">
        <f t="shared" si="67"/>
        <v>0</v>
      </c>
      <c r="U192">
        <f t="shared" si="68"/>
        <v>0</v>
      </c>
      <c r="V192">
        <f t="shared" si="69"/>
        <v>0</v>
      </c>
      <c r="W192">
        <f t="shared" si="70"/>
        <v>0</v>
      </c>
    </row>
    <row r="193" spans="2:23">
      <c r="B193" s="1">
        <v>19.875</v>
      </c>
      <c r="C193">
        <f t="shared" si="53"/>
        <v>11522.948625000001</v>
      </c>
      <c r="D193">
        <f t="shared" si="54"/>
        <v>3924</v>
      </c>
      <c r="E193">
        <f t="shared" si="55"/>
        <v>2971.3263750000006</v>
      </c>
      <c r="F193">
        <v>0</v>
      </c>
      <c r="G193" s="1">
        <f t="shared" si="56"/>
        <v>-7614.0238359375217</v>
      </c>
      <c r="H193">
        <f t="shared" si="57"/>
        <v>0</v>
      </c>
      <c r="I193" s="1">
        <f t="shared" si="58"/>
        <v>-11232490.379676007</v>
      </c>
      <c r="J193" s="1">
        <f t="shared" si="59"/>
        <v>1430453.0837987359</v>
      </c>
      <c r="K193" s="1">
        <f t="shared" si="60"/>
        <v>11232490.379676007</v>
      </c>
      <c r="L193">
        <f t="shared" si="61"/>
        <v>1430453.0837987359</v>
      </c>
      <c r="N193">
        <f t="shared" si="62"/>
        <v>0</v>
      </c>
      <c r="O193">
        <f t="shared" si="63"/>
        <v>3924</v>
      </c>
      <c r="P193">
        <f t="shared" si="64"/>
        <v>0</v>
      </c>
      <c r="Q193">
        <v>0</v>
      </c>
      <c r="R193">
        <f t="shared" si="65"/>
        <v>0</v>
      </c>
      <c r="S193">
        <f t="shared" si="66"/>
        <v>0</v>
      </c>
      <c r="T193">
        <f t="shared" si="67"/>
        <v>0</v>
      </c>
      <c r="U193">
        <f t="shared" si="68"/>
        <v>0</v>
      </c>
      <c r="V193">
        <f t="shared" si="69"/>
        <v>0</v>
      </c>
      <c r="W193">
        <f t="shared" si="70"/>
        <v>0</v>
      </c>
    </row>
    <row r="194" spans="2:23">
      <c r="B194" s="1">
        <v>20</v>
      </c>
      <c r="C194">
        <f t="shared" si="53"/>
        <v>11595.42</v>
      </c>
      <c r="D194">
        <f t="shared" si="54"/>
        <v>3924</v>
      </c>
      <c r="E194">
        <f t="shared" si="55"/>
        <v>2898.8550000000014</v>
      </c>
      <c r="F194">
        <v>0</v>
      </c>
      <c r="G194" s="1">
        <f t="shared" si="56"/>
        <v>-7247.1375000000407</v>
      </c>
      <c r="H194">
        <f t="shared" si="57"/>
        <v>0</v>
      </c>
      <c r="I194" s="1">
        <f t="shared" si="58"/>
        <v>-10691246.048472134</v>
      </c>
      <c r="J194" s="1">
        <f t="shared" si="59"/>
        <v>1395563.984193889</v>
      </c>
      <c r="K194" s="1">
        <f t="shared" si="60"/>
        <v>10691246.048472134</v>
      </c>
      <c r="L194">
        <f t="shared" si="61"/>
        <v>1395563.984193889</v>
      </c>
      <c r="N194">
        <f t="shared" si="62"/>
        <v>0</v>
      </c>
      <c r="O194">
        <f t="shared" si="63"/>
        <v>3924</v>
      </c>
      <c r="P194">
        <f t="shared" si="64"/>
        <v>0</v>
      </c>
      <c r="Q194">
        <v>0</v>
      </c>
      <c r="R194">
        <f t="shared" si="65"/>
        <v>0</v>
      </c>
      <c r="S194">
        <f t="shared" si="66"/>
        <v>0</v>
      </c>
      <c r="T194">
        <f t="shared" si="67"/>
        <v>0</v>
      </c>
      <c r="U194">
        <f t="shared" si="68"/>
        <v>0</v>
      </c>
      <c r="V194">
        <f t="shared" si="69"/>
        <v>0</v>
      </c>
      <c r="W194">
        <f t="shared" si="70"/>
        <v>0</v>
      </c>
    </row>
    <row r="195" spans="2:23">
      <c r="B195" s="1">
        <v>20.125</v>
      </c>
      <c r="C195">
        <f t="shared" si="53"/>
        <v>11667.891375000001</v>
      </c>
      <c r="D195">
        <f t="shared" si="54"/>
        <v>3924</v>
      </c>
      <c r="E195">
        <f t="shared" si="55"/>
        <v>2826.3836250000004</v>
      </c>
      <c r="F195">
        <v>0</v>
      </c>
      <c r="G195" s="1">
        <f t="shared" si="56"/>
        <v>-6889.3100859374972</v>
      </c>
      <c r="H195">
        <f t="shared" si="57"/>
        <v>0</v>
      </c>
      <c r="I195" s="1">
        <f t="shared" si="58"/>
        <v>-10163365.774828764</v>
      </c>
      <c r="J195" s="1">
        <f t="shared" si="59"/>
        <v>1360674.8845890411</v>
      </c>
      <c r="K195" s="1">
        <f t="shared" si="60"/>
        <v>10163365.774828764</v>
      </c>
      <c r="L195">
        <f t="shared" si="61"/>
        <v>1360674.8845890411</v>
      </c>
      <c r="N195">
        <f t="shared" si="62"/>
        <v>0</v>
      </c>
      <c r="O195">
        <f t="shared" si="63"/>
        <v>3924</v>
      </c>
      <c r="P195">
        <f t="shared" si="64"/>
        <v>0</v>
      </c>
      <c r="Q195">
        <v>0</v>
      </c>
      <c r="R195">
        <f t="shared" si="65"/>
        <v>0</v>
      </c>
      <c r="S195">
        <f t="shared" si="66"/>
        <v>0</v>
      </c>
      <c r="T195">
        <f t="shared" si="67"/>
        <v>0</v>
      </c>
      <c r="U195">
        <f t="shared" si="68"/>
        <v>0</v>
      </c>
      <c r="V195">
        <f t="shared" si="69"/>
        <v>0</v>
      </c>
      <c r="W195">
        <f t="shared" si="70"/>
        <v>0</v>
      </c>
    </row>
    <row r="196" spans="2:23">
      <c r="B196" s="1">
        <v>20.25</v>
      </c>
      <c r="C196">
        <f t="shared" si="53"/>
        <v>11740.362750000002</v>
      </c>
      <c r="D196">
        <f t="shared" si="54"/>
        <v>3924</v>
      </c>
      <c r="E196">
        <f t="shared" si="55"/>
        <v>2753.9122499999994</v>
      </c>
      <c r="F196">
        <v>0</v>
      </c>
      <c r="G196" s="1">
        <f t="shared" si="56"/>
        <v>-6540.5415937500366</v>
      </c>
      <c r="H196">
        <f t="shared" si="57"/>
        <v>0</v>
      </c>
      <c r="I196" s="1">
        <f t="shared" si="58"/>
        <v>-9648849.5587461032</v>
      </c>
      <c r="J196" s="1">
        <f t="shared" si="59"/>
        <v>1325785.7849841935</v>
      </c>
      <c r="K196" s="1">
        <f t="shared" si="60"/>
        <v>9648849.5587461032</v>
      </c>
      <c r="L196">
        <f t="shared" si="61"/>
        <v>1325785.7849841935</v>
      </c>
      <c r="N196">
        <f t="shared" si="62"/>
        <v>0</v>
      </c>
      <c r="O196">
        <f t="shared" si="63"/>
        <v>3924</v>
      </c>
      <c r="P196">
        <f t="shared" si="64"/>
        <v>0</v>
      </c>
      <c r="Q196">
        <v>0</v>
      </c>
      <c r="R196">
        <f t="shared" si="65"/>
        <v>0</v>
      </c>
      <c r="S196">
        <f t="shared" si="66"/>
        <v>0</v>
      </c>
      <c r="T196">
        <f t="shared" si="67"/>
        <v>0</v>
      </c>
      <c r="U196">
        <f t="shared" si="68"/>
        <v>0</v>
      </c>
      <c r="V196">
        <f t="shared" si="69"/>
        <v>0</v>
      </c>
      <c r="W196">
        <f t="shared" si="70"/>
        <v>0</v>
      </c>
    </row>
    <row r="197" spans="2:23">
      <c r="B197" s="1">
        <v>20.375</v>
      </c>
      <c r="C197">
        <f t="shared" si="53"/>
        <v>11812.834125000001</v>
      </c>
      <c r="D197">
        <f t="shared" si="54"/>
        <v>3924</v>
      </c>
      <c r="E197">
        <f t="shared" si="55"/>
        <v>2681.4408750000002</v>
      </c>
      <c r="F197">
        <v>0</v>
      </c>
      <c r="G197" s="1">
        <f t="shared" si="56"/>
        <v>-6200.8320234375133</v>
      </c>
      <c r="H197">
        <f t="shared" si="57"/>
        <v>0</v>
      </c>
      <c r="I197" s="1">
        <f t="shared" si="58"/>
        <v>-9147697.4002239406</v>
      </c>
      <c r="J197" s="1">
        <f t="shared" si="59"/>
        <v>1290896.6853793468</v>
      </c>
      <c r="K197" s="1">
        <f t="shared" si="60"/>
        <v>9147697.4002239406</v>
      </c>
      <c r="L197">
        <f t="shared" si="61"/>
        <v>1290896.6853793468</v>
      </c>
      <c r="N197">
        <f t="shared" si="62"/>
        <v>0</v>
      </c>
      <c r="O197">
        <f t="shared" si="63"/>
        <v>3924</v>
      </c>
      <c r="P197">
        <f t="shared" si="64"/>
        <v>0</v>
      </c>
      <c r="Q197">
        <v>0</v>
      </c>
      <c r="R197">
        <f t="shared" si="65"/>
        <v>0</v>
      </c>
      <c r="S197">
        <f t="shared" si="66"/>
        <v>0</v>
      </c>
      <c r="T197">
        <f t="shared" si="67"/>
        <v>0</v>
      </c>
      <c r="U197">
        <f t="shared" si="68"/>
        <v>0</v>
      </c>
      <c r="V197">
        <f t="shared" si="69"/>
        <v>0</v>
      </c>
      <c r="W197">
        <f t="shared" si="70"/>
        <v>0</v>
      </c>
    </row>
    <row r="198" spans="2:23">
      <c r="B198" s="1">
        <v>20.5</v>
      </c>
      <c r="C198">
        <f t="shared" si="53"/>
        <v>11885.3055</v>
      </c>
      <c r="D198">
        <f t="shared" si="54"/>
        <v>3924</v>
      </c>
      <c r="E198">
        <f t="shared" si="55"/>
        <v>2608.9695000000011</v>
      </c>
      <c r="F198">
        <v>0</v>
      </c>
      <c r="G198" s="1">
        <f t="shared" si="56"/>
        <v>-5870.1813750000147</v>
      </c>
      <c r="H198">
        <f t="shared" si="57"/>
        <v>0</v>
      </c>
      <c r="I198" s="1">
        <f t="shared" si="58"/>
        <v>-8659909.2992624026</v>
      </c>
      <c r="J198" s="1">
        <f t="shared" si="59"/>
        <v>1256007.5857744999</v>
      </c>
      <c r="K198" s="1">
        <f t="shared" si="60"/>
        <v>8659909.2992624026</v>
      </c>
      <c r="L198">
        <f t="shared" si="61"/>
        <v>1256007.5857744999</v>
      </c>
      <c r="N198">
        <f t="shared" si="62"/>
        <v>0</v>
      </c>
      <c r="O198">
        <f t="shared" si="63"/>
        <v>3924</v>
      </c>
      <c r="P198">
        <f t="shared" si="64"/>
        <v>0</v>
      </c>
      <c r="Q198">
        <v>0</v>
      </c>
      <c r="R198">
        <f t="shared" si="65"/>
        <v>0</v>
      </c>
      <c r="S198">
        <f t="shared" si="66"/>
        <v>0</v>
      </c>
      <c r="T198">
        <f t="shared" si="67"/>
        <v>0</v>
      </c>
      <c r="U198">
        <f t="shared" si="68"/>
        <v>0</v>
      </c>
      <c r="V198">
        <f t="shared" si="69"/>
        <v>0</v>
      </c>
      <c r="W198">
        <f t="shared" si="70"/>
        <v>0</v>
      </c>
    </row>
    <row r="199" spans="2:23">
      <c r="B199" s="1">
        <v>20.625</v>
      </c>
      <c r="C199">
        <f t="shared" si="53"/>
        <v>11957.776875000001</v>
      </c>
      <c r="D199">
        <f t="shared" si="54"/>
        <v>3924</v>
      </c>
      <c r="E199">
        <f t="shared" si="55"/>
        <v>2536.4981250000001</v>
      </c>
      <c r="F199">
        <v>0</v>
      </c>
      <c r="G199" s="1">
        <f t="shared" si="56"/>
        <v>-5548.5896484374825</v>
      </c>
      <c r="H199">
        <f t="shared" si="57"/>
        <v>0</v>
      </c>
      <c r="I199" s="1">
        <f t="shared" si="58"/>
        <v>-8185485.2558614081</v>
      </c>
      <c r="J199" s="1">
        <f t="shared" si="59"/>
        <v>1221118.4861696523</v>
      </c>
      <c r="K199" s="1">
        <f t="shared" si="60"/>
        <v>8185485.2558614081</v>
      </c>
      <c r="L199">
        <f t="shared" si="61"/>
        <v>1221118.4861696523</v>
      </c>
      <c r="N199">
        <f t="shared" si="62"/>
        <v>0</v>
      </c>
      <c r="O199">
        <f t="shared" si="63"/>
        <v>3924</v>
      </c>
      <c r="P199">
        <f t="shared" si="64"/>
        <v>0</v>
      </c>
      <c r="Q199">
        <v>0</v>
      </c>
      <c r="R199">
        <f t="shared" si="65"/>
        <v>0</v>
      </c>
      <c r="S199">
        <f t="shared" si="66"/>
        <v>0</v>
      </c>
      <c r="T199">
        <f t="shared" si="67"/>
        <v>0</v>
      </c>
      <c r="U199">
        <f t="shared" si="68"/>
        <v>0</v>
      </c>
      <c r="V199">
        <f t="shared" si="69"/>
        <v>0</v>
      </c>
      <c r="W199">
        <f t="shared" si="70"/>
        <v>0</v>
      </c>
    </row>
    <row r="200" spans="2:23">
      <c r="B200" s="1">
        <v>20.75</v>
      </c>
      <c r="C200">
        <f t="shared" si="53"/>
        <v>12030.248250000001</v>
      </c>
      <c r="D200">
        <f t="shared" si="54"/>
        <v>3924</v>
      </c>
      <c r="E200">
        <f t="shared" si="55"/>
        <v>2464.0267500000009</v>
      </c>
      <c r="F200">
        <v>0</v>
      </c>
      <c r="G200" s="1">
        <f t="shared" si="56"/>
        <v>-5236.0568437499751</v>
      </c>
      <c r="H200">
        <f t="shared" si="57"/>
        <v>0</v>
      </c>
      <c r="I200" s="1">
        <f t="shared" si="58"/>
        <v>-7724425.2700210381</v>
      </c>
      <c r="J200" s="1">
        <f t="shared" si="59"/>
        <v>1186229.3865648054</v>
      </c>
      <c r="K200" s="1">
        <f t="shared" si="60"/>
        <v>7724425.2700210381</v>
      </c>
      <c r="L200">
        <f t="shared" si="61"/>
        <v>1186229.3865648054</v>
      </c>
      <c r="N200">
        <f t="shared" si="62"/>
        <v>0</v>
      </c>
      <c r="O200">
        <f t="shared" si="63"/>
        <v>3924</v>
      </c>
      <c r="P200">
        <f t="shared" si="64"/>
        <v>0</v>
      </c>
      <c r="Q200">
        <v>0</v>
      </c>
      <c r="R200">
        <f t="shared" si="65"/>
        <v>0</v>
      </c>
      <c r="S200">
        <f t="shared" si="66"/>
        <v>0</v>
      </c>
      <c r="T200">
        <f t="shared" si="67"/>
        <v>0</v>
      </c>
      <c r="U200">
        <f t="shared" si="68"/>
        <v>0</v>
      </c>
      <c r="V200">
        <f t="shared" si="69"/>
        <v>0</v>
      </c>
      <c r="W200">
        <f t="shared" si="70"/>
        <v>0</v>
      </c>
    </row>
    <row r="201" spans="2:23">
      <c r="B201" s="1">
        <v>20.875</v>
      </c>
      <c r="C201">
        <f t="shared" si="53"/>
        <v>12102.719625000002</v>
      </c>
      <c r="D201">
        <f t="shared" si="54"/>
        <v>3924</v>
      </c>
      <c r="E201">
        <f t="shared" si="55"/>
        <v>2391.5553749999999</v>
      </c>
      <c r="F201">
        <v>0</v>
      </c>
      <c r="G201" s="1">
        <f t="shared" si="56"/>
        <v>-4932.5829609374923</v>
      </c>
      <c r="H201">
        <f t="shared" si="57"/>
        <v>0</v>
      </c>
      <c r="I201" s="1">
        <f t="shared" si="58"/>
        <v>-7276729.3417412946</v>
      </c>
      <c r="J201" s="1">
        <f t="shared" si="59"/>
        <v>1151340.2869599578</v>
      </c>
      <c r="K201" s="1">
        <f t="shared" si="60"/>
        <v>7276729.3417412946</v>
      </c>
      <c r="L201">
        <f t="shared" si="61"/>
        <v>1151340.2869599578</v>
      </c>
      <c r="N201">
        <f t="shared" si="62"/>
        <v>0</v>
      </c>
      <c r="O201">
        <f t="shared" si="63"/>
        <v>3924</v>
      </c>
      <c r="P201">
        <f t="shared" si="64"/>
        <v>0</v>
      </c>
      <c r="Q201">
        <v>0</v>
      </c>
      <c r="R201">
        <f t="shared" si="65"/>
        <v>0</v>
      </c>
      <c r="S201">
        <f t="shared" si="66"/>
        <v>0</v>
      </c>
      <c r="T201">
        <f t="shared" si="67"/>
        <v>0</v>
      </c>
      <c r="U201">
        <f t="shared" si="68"/>
        <v>0</v>
      </c>
      <c r="V201">
        <f t="shared" si="69"/>
        <v>0</v>
      </c>
      <c r="W201">
        <f t="shared" si="70"/>
        <v>0</v>
      </c>
    </row>
    <row r="202" spans="2:23">
      <c r="B202" s="1">
        <v>21</v>
      </c>
      <c r="C202">
        <f t="shared" si="53"/>
        <v>12175.191000000003</v>
      </c>
      <c r="D202">
        <f t="shared" si="54"/>
        <v>3924</v>
      </c>
      <c r="E202">
        <f t="shared" si="55"/>
        <v>2319.0839999999989</v>
      </c>
      <c r="F202">
        <v>0</v>
      </c>
      <c r="G202" s="1">
        <f t="shared" si="56"/>
        <v>-4638.1680000000342</v>
      </c>
      <c r="H202">
        <f t="shared" si="57"/>
        <v>0</v>
      </c>
      <c r="I202" s="1">
        <f t="shared" si="58"/>
        <v>-6842397.4710221784</v>
      </c>
      <c r="J202" s="1">
        <f t="shared" si="59"/>
        <v>1116451.18735511</v>
      </c>
      <c r="K202" s="1">
        <f t="shared" si="60"/>
        <v>6842397.4710221784</v>
      </c>
      <c r="L202">
        <f t="shared" si="61"/>
        <v>1116451.18735511</v>
      </c>
      <c r="N202">
        <f t="shared" si="62"/>
        <v>0</v>
      </c>
      <c r="O202">
        <f t="shared" si="63"/>
        <v>3924</v>
      </c>
      <c r="P202">
        <f t="shared" si="64"/>
        <v>0</v>
      </c>
      <c r="Q202">
        <v>0</v>
      </c>
      <c r="R202">
        <f t="shared" si="65"/>
        <v>0</v>
      </c>
      <c r="S202">
        <f t="shared" si="66"/>
        <v>0</v>
      </c>
      <c r="T202">
        <f t="shared" si="67"/>
        <v>0</v>
      </c>
      <c r="U202">
        <f t="shared" si="68"/>
        <v>0</v>
      </c>
      <c r="V202">
        <f t="shared" si="69"/>
        <v>0</v>
      </c>
      <c r="W202">
        <f t="shared" si="70"/>
        <v>0</v>
      </c>
    </row>
    <row r="203" spans="2:23">
      <c r="B203" s="1">
        <v>21.125</v>
      </c>
      <c r="C203">
        <f t="shared" si="53"/>
        <v>12247.662375</v>
      </c>
      <c r="D203">
        <f t="shared" si="54"/>
        <v>3924</v>
      </c>
      <c r="E203">
        <f t="shared" si="55"/>
        <v>2246.6126250000016</v>
      </c>
      <c r="F203">
        <v>0</v>
      </c>
      <c r="G203" s="1">
        <f t="shared" si="56"/>
        <v>-4352.8119609375135</v>
      </c>
      <c r="H203">
        <f t="shared" si="57"/>
        <v>0</v>
      </c>
      <c r="I203" s="1">
        <f t="shared" si="58"/>
        <v>-6421429.6578635611</v>
      </c>
      <c r="J203" s="1">
        <f t="shared" si="59"/>
        <v>1081562.087750264</v>
      </c>
      <c r="K203" s="1">
        <f t="shared" si="60"/>
        <v>6421429.6578635611</v>
      </c>
      <c r="L203">
        <f t="shared" si="61"/>
        <v>1081562.087750264</v>
      </c>
      <c r="N203">
        <f t="shared" si="62"/>
        <v>0</v>
      </c>
      <c r="O203">
        <f t="shared" si="63"/>
        <v>3924</v>
      </c>
      <c r="P203">
        <f t="shared" si="64"/>
        <v>0</v>
      </c>
      <c r="Q203">
        <v>0</v>
      </c>
      <c r="R203">
        <f t="shared" si="65"/>
        <v>0</v>
      </c>
      <c r="S203">
        <f t="shared" si="66"/>
        <v>0</v>
      </c>
      <c r="T203">
        <f t="shared" si="67"/>
        <v>0</v>
      </c>
      <c r="U203">
        <f t="shared" si="68"/>
        <v>0</v>
      </c>
      <c r="V203">
        <f t="shared" si="69"/>
        <v>0</v>
      </c>
      <c r="W203">
        <f t="shared" si="70"/>
        <v>0</v>
      </c>
    </row>
    <row r="204" spans="2:23">
      <c r="B204" s="1">
        <v>21.25</v>
      </c>
      <c r="C204">
        <f t="shared" si="53"/>
        <v>12320.133750000001</v>
      </c>
      <c r="D204">
        <f t="shared" si="54"/>
        <v>3924</v>
      </c>
      <c r="E204">
        <f t="shared" si="55"/>
        <v>2174.1412500000006</v>
      </c>
      <c r="F204">
        <v>0</v>
      </c>
      <c r="G204" s="1">
        <f t="shared" si="56"/>
        <v>-4076.5148437499593</v>
      </c>
      <c r="H204">
        <f t="shared" si="57"/>
        <v>0</v>
      </c>
      <c r="I204" s="1">
        <f t="shared" si="58"/>
        <v>-6013825.9022654826</v>
      </c>
      <c r="J204" s="1">
        <f t="shared" si="59"/>
        <v>1046672.9881454165</v>
      </c>
      <c r="K204" s="1">
        <f t="shared" si="60"/>
        <v>6013825.9022654826</v>
      </c>
      <c r="L204">
        <f t="shared" si="61"/>
        <v>1046672.9881454165</v>
      </c>
      <c r="N204">
        <f t="shared" si="62"/>
        <v>0</v>
      </c>
      <c r="O204">
        <f t="shared" si="63"/>
        <v>3924</v>
      </c>
      <c r="P204">
        <f t="shared" si="64"/>
        <v>0</v>
      </c>
      <c r="Q204">
        <v>0</v>
      </c>
      <c r="R204">
        <f t="shared" si="65"/>
        <v>0</v>
      </c>
      <c r="S204">
        <f t="shared" si="66"/>
        <v>0</v>
      </c>
      <c r="T204">
        <f t="shared" si="67"/>
        <v>0</v>
      </c>
      <c r="U204">
        <f t="shared" si="68"/>
        <v>0</v>
      </c>
      <c r="V204">
        <f t="shared" si="69"/>
        <v>0</v>
      </c>
      <c r="W204">
        <f t="shared" si="70"/>
        <v>0</v>
      </c>
    </row>
    <row r="205" spans="2:23">
      <c r="B205" s="1">
        <v>21.375</v>
      </c>
      <c r="C205">
        <f t="shared" si="53"/>
        <v>12392.605125000002</v>
      </c>
      <c r="D205">
        <f t="shared" si="54"/>
        <v>3924</v>
      </c>
      <c r="E205">
        <f t="shared" si="55"/>
        <v>2101.6698749999996</v>
      </c>
      <c r="F205">
        <v>0</v>
      </c>
      <c r="G205" s="1">
        <f t="shared" si="56"/>
        <v>-3809.276648437517</v>
      </c>
      <c r="H205">
        <f t="shared" si="57"/>
        <v>0</v>
      </c>
      <c r="I205" s="1">
        <f t="shared" si="58"/>
        <v>-5619586.20422816</v>
      </c>
      <c r="J205" s="1">
        <f t="shared" si="59"/>
        <v>1011783.8885405689</v>
      </c>
      <c r="K205" s="1">
        <f t="shared" si="60"/>
        <v>5619586.20422816</v>
      </c>
      <c r="L205">
        <f t="shared" si="61"/>
        <v>1011783.8885405689</v>
      </c>
      <c r="N205">
        <f t="shared" si="62"/>
        <v>0</v>
      </c>
      <c r="O205">
        <f t="shared" si="63"/>
        <v>3924</v>
      </c>
      <c r="P205">
        <f t="shared" si="64"/>
        <v>0</v>
      </c>
      <c r="Q205">
        <v>0</v>
      </c>
      <c r="R205">
        <f t="shared" si="65"/>
        <v>0</v>
      </c>
      <c r="S205">
        <f t="shared" si="66"/>
        <v>0</v>
      </c>
      <c r="T205">
        <f t="shared" si="67"/>
        <v>0</v>
      </c>
      <c r="U205">
        <f t="shared" si="68"/>
        <v>0</v>
      </c>
      <c r="V205">
        <f t="shared" si="69"/>
        <v>0</v>
      </c>
      <c r="W205">
        <f t="shared" si="70"/>
        <v>0</v>
      </c>
    </row>
    <row r="206" spans="2:23">
      <c r="B206" s="1">
        <v>21.5</v>
      </c>
      <c r="C206">
        <f t="shared" si="53"/>
        <v>12465.076500000001</v>
      </c>
      <c r="D206">
        <f t="shared" si="54"/>
        <v>3924</v>
      </c>
      <c r="E206">
        <f t="shared" si="55"/>
        <v>2029.1985000000004</v>
      </c>
      <c r="F206">
        <v>0</v>
      </c>
      <c r="G206" s="1">
        <f t="shared" si="56"/>
        <v>-3551.0973750000121</v>
      </c>
      <c r="H206">
        <f t="shared" si="57"/>
        <v>0</v>
      </c>
      <c r="I206" s="1">
        <f t="shared" si="58"/>
        <v>-5238710.5637513353</v>
      </c>
      <c r="J206" s="1">
        <f t="shared" si="59"/>
        <v>976894.78893572197</v>
      </c>
      <c r="K206" s="1">
        <f t="shared" si="60"/>
        <v>5238710.5637513353</v>
      </c>
      <c r="L206">
        <f t="shared" si="61"/>
        <v>976894.78893572197</v>
      </c>
      <c r="N206">
        <f t="shared" si="62"/>
        <v>0</v>
      </c>
      <c r="O206">
        <f t="shared" si="63"/>
        <v>3924</v>
      </c>
      <c r="P206">
        <f t="shared" si="64"/>
        <v>0</v>
      </c>
      <c r="Q206">
        <v>0</v>
      </c>
      <c r="R206">
        <f t="shared" si="65"/>
        <v>0</v>
      </c>
      <c r="S206">
        <f t="shared" si="66"/>
        <v>0</v>
      </c>
      <c r="T206">
        <f t="shared" si="67"/>
        <v>0</v>
      </c>
      <c r="U206">
        <f t="shared" si="68"/>
        <v>0</v>
      </c>
      <c r="V206">
        <f t="shared" si="69"/>
        <v>0</v>
      </c>
      <c r="W206">
        <f t="shared" si="70"/>
        <v>0</v>
      </c>
    </row>
    <row r="207" spans="2:23">
      <c r="B207" s="1">
        <v>21.625</v>
      </c>
      <c r="C207">
        <f t="shared" si="53"/>
        <v>12537.547875000002</v>
      </c>
      <c r="D207">
        <f t="shared" si="54"/>
        <v>3924</v>
      </c>
      <c r="E207">
        <f t="shared" si="55"/>
        <v>1956.7271249999994</v>
      </c>
      <c r="F207">
        <v>0</v>
      </c>
      <c r="G207" s="1">
        <f t="shared" si="56"/>
        <v>-3301.9770234375319</v>
      </c>
      <c r="H207">
        <f t="shared" si="57"/>
        <v>0</v>
      </c>
      <c r="I207" s="1">
        <f t="shared" si="58"/>
        <v>-4871198.980835137</v>
      </c>
      <c r="J207" s="1">
        <f t="shared" si="59"/>
        <v>942005.68933087436</v>
      </c>
      <c r="K207" s="1">
        <f t="shared" si="60"/>
        <v>4871198.980835137</v>
      </c>
      <c r="L207">
        <f t="shared" si="61"/>
        <v>942005.68933087436</v>
      </c>
      <c r="N207">
        <f t="shared" si="62"/>
        <v>0</v>
      </c>
      <c r="O207">
        <f t="shared" si="63"/>
        <v>3924</v>
      </c>
      <c r="P207">
        <f t="shared" si="64"/>
        <v>0</v>
      </c>
      <c r="Q207">
        <v>0</v>
      </c>
      <c r="R207">
        <f t="shared" si="65"/>
        <v>0</v>
      </c>
      <c r="S207">
        <f t="shared" si="66"/>
        <v>0</v>
      </c>
      <c r="T207">
        <f t="shared" si="67"/>
        <v>0</v>
      </c>
      <c r="U207">
        <f t="shared" si="68"/>
        <v>0</v>
      </c>
      <c r="V207">
        <f t="shared" si="69"/>
        <v>0</v>
      </c>
      <c r="W207">
        <f t="shared" si="70"/>
        <v>0</v>
      </c>
    </row>
    <row r="208" spans="2:23">
      <c r="B208" s="1">
        <v>21.75</v>
      </c>
      <c r="C208">
        <f t="shared" si="53"/>
        <v>12610.019249999999</v>
      </c>
      <c r="D208">
        <f t="shared" si="54"/>
        <v>3924</v>
      </c>
      <c r="E208">
        <f t="shared" si="55"/>
        <v>1884.2557500000021</v>
      </c>
      <c r="F208">
        <v>0</v>
      </c>
      <c r="G208" s="1">
        <f t="shared" si="56"/>
        <v>-3061.9155937499891</v>
      </c>
      <c r="H208">
        <f t="shared" si="57"/>
        <v>0</v>
      </c>
      <c r="I208" s="1">
        <f t="shared" si="58"/>
        <v>-4517051.4554794356</v>
      </c>
      <c r="J208" s="1">
        <f t="shared" si="59"/>
        <v>907116.58972602838</v>
      </c>
      <c r="K208" s="1">
        <f t="shared" si="60"/>
        <v>4517051.4554794356</v>
      </c>
      <c r="L208">
        <f t="shared" si="61"/>
        <v>907116.58972602838</v>
      </c>
      <c r="N208">
        <f t="shared" si="62"/>
        <v>0</v>
      </c>
      <c r="O208">
        <f t="shared" si="63"/>
        <v>3924</v>
      </c>
      <c r="P208">
        <f t="shared" si="64"/>
        <v>0</v>
      </c>
      <c r="Q208">
        <v>0</v>
      </c>
      <c r="R208">
        <f t="shared" si="65"/>
        <v>0</v>
      </c>
      <c r="S208">
        <f t="shared" si="66"/>
        <v>0</v>
      </c>
      <c r="T208">
        <f t="shared" si="67"/>
        <v>0</v>
      </c>
      <c r="U208">
        <f t="shared" si="68"/>
        <v>0</v>
      </c>
      <c r="V208">
        <f t="shared" si="69"/>
        <v>0</v>
      </c>
      <c r="W208">
        <f t="shared" si="70"/>
        <v>0</v>
      </c>
    </row>
    <row r="209" spans="2:23">
      <c r="B209" s="1">
        <v>21.875</v>
      </c>
      <c r="C209">
        <f t="shared" si="53"/>
        <v>12682.490625</v>
      </c>
      <c r="D209">
        <f t="shared" si="54"/>
        <v>3924</v>
      </c>
      <c r="E209">
        <f t="shared" si="55"/>
        <v>1811.7843750000011</v>
      </c>
      <c r="F209">
        <v>0</v>
      </c>
      <c r="G209" s="1">
        <f t="shared" si="56"/>
        <v>-2830.9130859374709</v>
      </c>
      <c r="H209">
        <f t="shared" si="57"/>
        <v>0</v>
      </c>
      <c r="I209" s="1">
        <f t="shared" si="58"/>
        <v>-4176267.9876843621</v>
      </c>
      <c r="J209" s="1">
        <f t="shared" si="59"/>
        <v>872227.49012118077</v>
      </c>
      <c r="K209" s="1">
        <f t="shared" si="60"/>
        <v>4176267.9876843621</v>
      </c>
      <c r="L209">
        <f t="shared" si="61"/>
        <v>872227.49012118077</v>
      </c>
      <c r="N209">
        <f t="shared" si="62"/>
        <v>0</v>
      </c>
      <c r="O209">
        <f t="shared" si="63"/>
        <v>3924</v>
      </c>
      <c r="P209">
        <f t="shared" si="64"/>
        <v>0</v>
      </c>
      <c r="Q209">
        <v>0</v>
      </c>
      <c r="R209">
        <f t="shared" si="65"/>
        <v>0</v>
      </c>
      <c r="S209">
        <f t="shared" si="66"/>
        <v>0</v>
      </c>
      <c r="T209">
        <f t="shared" si="67"/>
        <v>0</v>
      </c>
      <c r="U209">
        <f t="shared" si="68"/>
        <v>0</v>
      </c>
      <c r="V209">
        <f t="shared" si="69"/>
        <v>0</v>
      </c>
      <c r="W209">
        <f t="shared" si="70"/>
        <v>0</v>
      </c>
    </row>
    <row r="210" spans="2:23">
      <c r="B210" s="1">
        <v>22</v>
      </c>
      <c r="C210">
        <f t="shared" si="53"/>
        <v>12754.962000000001</v>
      </c>
      <c r="D210">
        <f t="shared" si="54"/>
        <v>3924</v>
      </c>
      <c r="E210">
        <f t="shared" si="55"/>
        <v>1739.3130000000001</v>
      </c>
      <c r="F210">
        <v>0</v>
      </c>
      <c r="G210" s="1">
        <f t="shared" si="56"/>
        <v>-2608.9695000000356</v>
      </c>
      <c r="H210">
        <f t="shared" si="57"/>
        <v>0</v>
      </c>
      <c r="I210" s="1">
        <f t="shared" si="58"/>
        <v>-3848848.5774499997</v>
      </c>
      <c r="J210" s="1">
        <f t="shared" si="59"/>
        <v>837338.39051633293</v>
      </c>
      <c r="K210" s="1">
        <f t="shared" si="60"/>
        <v>3848848.5774499997</v>
      </c>
      <c r="L210">
        <f t="shared" si="61"/>
        <v>837338.39051633293</v>
      </c>
      <c r="N210">
        <f t="shared" si="62"/>
        <v>0</v>
      </c>
      <c r="O210">
        <f t="shared" si="63"/>
        <v>3924</v>
      </c>
      <c r="P210">
        <f t="shared" si="64"/>
        <v>0</v>
      </c>
      <c r="Q210">
        <v>0</v>
      </c>
      <c r="R210">
        <f t="shared" si="65"/>
        <v>0</v>
      </c>
      <c r="S210">
        <f t="shared" si="66"/>
        <v>0</v>
      </c>
      <c r="T210">
        <f t="shared" si="67"/>
        <v>0</v>
      </c>
      <c r="U210">
        <f t="shared" si="68"/>
        <v>0</v>
      </c>
      <c r="V210">
        <f t="shared" si="69"/>
        <v>0</v>
      </c>
      <c r="W210">
        <f t="shared" si="70"/>
        <v>0</v>
      </c>
    </row>
    <row r="211" spans="2:23">
      <c r="B211" s="1">
        <v>22.125</v>
      </c>
      <c r="C211">
        <f t="shared" si="53"/>
        <v>12827.433375000002</v>
      </c>
      <c r="D211">
        <f t="shared" si="54"/>
        <v>3924</v>
      </c>
      <c r="E211">
        <f t="shared" si="55"/>
        <v>1666.8416249999991</v>
      </c>
      <c r="F211">
        <v>0</v>
      </c>
      <c r="G211" s="1">
        <f t="shared" si="56"/>
        <v>-2396.0848359375086</v>
      </c>
      <c r="H211">
        <f t="shared" si="57"/>
        <v>0</v>
      </c>
      <c r="I211" s="1">
        <f t="shared" si="58"/>
        <v>-3534793.2247760929</v>
      </c>
      <c r="J211" s="1">
        <f t="shared" si="59"/>
        <v>802449.29091148532</v>
      </c>
      <c r="K211" s="1">
        <f t="shared" si="60"/>
        <v>3534793.2247760929</v>
      </c>
      <c r="L211">
        <f t="shared" si="61"/>
        <v>802449.29091148532</v>
      </c>
      <c r="N211">
        <f t="shared" si="62"/>
        <v>0</v>
      </c>
      <c r="O211">
        <f t="shared" si="63"/>
        <v>3924</v>
      </c>
      <c r="P211">
        <f t="shared" si="64"/>
        <v>0</v>
      </c>
      <c r="Q211">
        <v>0</v>
      </c>
      <c r="R211">
        <f t="shared" si="65"/>
        <v>0</v>
      </c>
      <c r="S211">
        <f t="shared" si="66"/>
        <v>0</v>
      </c>
      <c r="T211">
        <f t="shared" si="67"/>
        <v>0</v>
      </c>
      <c r="U211">
        <f t="shared" si="68"/>
        <v>0</v>
      </c>
      <c r="V211">
        <f t="shared" si="69"/>
        <v>0</v>
      </c>
      <c r="W211">
        <f t="shared" si="70"/>
        <v>0</v>
      </c>
    </row>
    <row r="212" spans="2:23">
      <c r="B212" s="1">
        <v>22.25</v>
      </c>
      <c r="C212">
        <f t="shared" si="53"/>
        <v>12899.904750000002</v>
      </c>
      <c r="D212">
        <f t="shared" si="54"/>
        <v>3924</v>
      </c>
      <c r="E212">
        <f t="shared" si="55"/>
        <v>1594.3702499999999</v>
      </c>
      <c r="F212">
        <v>0</v>
      </c>
      <c r="G212" s="1">
        <f t="shared" si="56"/>
        <v>-2192.2590937500645</v>
      </c>
      <c r="H212">
        <f t="shared" si="57"/>
        <v>0</v>
      </c>
      <c r="I212" s="1">
        <f t="shared" si="58"/>
        <v>-3234101.9296628977</v>
      </c>
      <c r="J212" s="1">
        <f t="shared" si="59"/>
        <v>767560.19130663853</v>
      </c>
      <c r="K212" s="1">
        <f t="shared" si="60"/>
        <v>3234101.9296628977</v>
      </c>
      <c r="L212">
        <f t="shared" si="61"/>
        <v>767560.19130663853</v>
      </c>
      <c r="N212">
        <f t="shared" si="62"/>
        <v>0</v>
      </c>
      <c r="O212">
        <f t="shared" si="63"/>
        <v>3924</v>
      </c>
      <c r="P212">
        <f t="shared" si="64"/>
        <v>0</v>
      </c>
      <c r="Q212">
        <v>0</v>
      </c>
      <c r="R212">
        <f t="shared" si="65"/>
        <v>0</v>
      </c>
      <c r="S212">
        <f t="shared" si="66"/>
        <v>0</v>
      </c>
      <c r="T212">
        <f t="shared" si="67"/>
        <v>0</v>
      </c>
      <c r="U212">
        <f t="shared" si="68"/>
        <v>0</v>
      </c>
      <c r="V212">
        <f t="shared" si="69"/>
        <v>0</v>
      </c>
      <c r="W212">
        <f t="shared" si="70"/>
        <v>0</v>
      </c>
    </row>
    <row r="213" spans="2:23">
      <c r="B213" s="1">
        <v>22.375</v>
      </c>
      <c r="C213">
        <f t="shared" si="53"/>
        <v>12972.376125000001</v>
      </c>
      <c r="D213">
        <f t="shared" si="54"/>
        <v>3924</v>
      </c>
      <c r="E213">
        <f t="shared" si="55"/>
        <v>1521.8988750000008</v>
      </c>
      <c r="F213">
        <v>0</v>
      </c>
      <c r="G213" s="1">
        <f t="shared" si="56"/>
        <v>-1997.4922734375286</v>
      </c>
      <c r="H213">
        <f t="shared" si="57"/>
        <v>0</v>
      </c>
      <c r="I213" s="1">
        <f t="shared" si="58"/>
        <v>-2946774.692110158</v>
      </c>
      <c r="J213" s="1">
        <f t="shared" si="59"/>
        <v>732671.09170179162</v>
      </c>
      <c r="K213" s="1">
        <f t="shared" si="60"/>
        <v>2946774.692110158</v>
      </c>
      <c r="L213">
        <f t="shared" si="61"/>
        <v>732671.09170179162</v>
      </c>
      <c r="N213">
        <f t="shared" si="62"/>
        <v>0</v>
      </c>
      <c r="O213">
        <f t="shared" si="63"/>
        <v>3924</v>
      </c>
      <c r="P213">
        <f t="shared" si="64"/>
        <v>0</v>
      </c>
      <c r="Q213">
        <v>0</v>
      </c>
      <c r="R213">
        <f t="shared" si="65"/>
        <v>0</v>
      </c>
      <c r="S213">
        <f t="shared" si="66"/>
        <v>0</v>
      </c>
      <c r="T213">
        <f t="shared" si="67"/>
        <v>0</v>
      </c>
      <c r="U213">
        <f t="shared" si="68"/>
        <v>0</v>
      </c>
      <c r="V213">
        <f t="shared" si="69"/>
        <v>0</v>
      </c>
      <c r="W213">
        <f t="shared" si="70"/>
        <v>0</v>
      </c>
    </row>
    <row r="214" spans="2:23">
      <c r="B214" s="1">
        <v>22.5</v>
      </c>
      <c r="C214">
        <f t="shared" si="53"/>
        <v>13044.8475</v>
      </c>
      <c r="D214">
        <f t="shared" si="54"/>
        <v>3924</v>
      </c>
      <c r="E214">
        <f t="shared" si="55"/>
        <v>1449.4275000000016</v>
      </c>
      <c r="F214">
        <v>0</v>
      </c>
      <c r="G214" s="1">
        <f t="shared" si="56"/>
        <v>-1811.7843749999593</v>
      </c>
      <c r="H214">
        <f t="shared" si="57"/>
        <v>0</v>
      </c>
      <c r="I214" s="1">
        <f t="shared" si="58"/>
        <v>-2672811.5121179586</v>
      </c>
      <c r="J214" s="1">
        <f t="shared" si="59"/>
        <v>697781.99209694494</v>
      </c>
      <c r="K214" s="1">
        <f t="shared" si="60"/>
        <v>2672811.5121179586</v>
      </c>
      <c r="L214">
        <f t="shared" si="61"/>
        <v>697781.99209694494</v>
      </c>
      <c r="N214">
        <f t="shared" si="62"/>
        <v>0</v>
      </c>
      <c r="O214">
        <f t="shared" si="63"/>
        <v>3924</v>
      </c>
      <c r="P214">
        <f t="shared" si="64"/>
        <v>0</v>
      </c>
      <c r="Q214">
        <v>0</v>
      </c>
      <c r="R214">
        <f t="shared" si="65"/>
        <v>0</v>
      </c>
      <c r="S214">
        <f t="shared" si="66"/>
        <v>0</v>
      </c>
      <c r="T214">
        <f t="shared" si="67"/>
        <v>0</v>
      </c>
      <c r="U214">
        <f t="shared" si="68"/>
        <v>0</v>
      </c>
      <c r="V214">
        <f t="shared" si="69"/>
        <v>0</v>
      </c>
      <c r="W214">
        <f t="shared" si="70"/>
        <v>0</v>
      </c>
    </row>
    <row r="215" spans="2:23">
      <c r="B215" s="1">
        <v>22.625</v>
      </c>
      <c r="C215">
        <f t="shared" si="53"/>
        <v>13117.318875000001</v>
      </c>
      <c r="D215">
        <f t="shared" si="54"/>
        <v>3924</v>
      </c>
      <c r="E215">
        <f t="shared" si="55"/>
        <v>1376.9561250000006</v>
      </c>
      <c r="F215">
        <v>0</v>
      </c>
      <c r="G215" s="1">
        <f t="shared" si="56"/>
        <v>-1635.135398437531</v>
      </c>
      <c r="H215">
        <f t="shared" si="57"/>
        <v>0</v>
      </c>
      <c r="I215" s="1">
        <f t="shared" si="58"/>
        <v>-2412212.3896865579</v>
      </c>
      <c r="J215" s="1">
        <f t="shared" si="59"/>
        <v>662892.89249209722</v>
      </c>
      <c r="K215" s="1">
        <f t="shared" si="60"/>
        <v>2412212.3896865579</v>
      </c>
      <c r="L215">
        <f t="shared" si="61"/>
        <v>662892.89249209722</v>
      </c>
      <c r="N215">
        <f t="shared" si="62"/>
        <v>0</v>
      </c>
      <c r="O215">
        <f t="shared" si="63"/>
        <v>3924</v>
      </c>
      <c r="P215">
        <f t="shared" si="64"/>
        <v>0</v>
      </c>
      <c r="Q215">
        <v>0</v>
      </c>
      <c r="R215">
        <f t="shared" si="65"/>
        <v>0</v>
      </c>
      <c r="S215">
        <f t="shared" si="66"/>
        <v>0</v>
      </c>
      <c r="T215">
        <f t="shared" si="67"/>
        <v>0</v>
      </c>
      <c r="U215">
        <f t="shared" si="68"/>
        <v>0</v>
      </c>
      <c r="V215">
        <f t="shared" si="69"/>
        <v>0</v>
      </c>
      <c r="W215">
        <f t="shared" si="70"/>
        <v>0</v>
      </c>
    </row>
    <row r="216" spans="2:23">
      <c r="B216" s="1">
        <v>22.75</v>
      </c>
      <c r="C216">
        <f t="shared" si="53"/>
        <v>13189.790250000002</v>
      </c>
      <c r="D216">
        <f t="shared" si="54"/>
        <v>3924</v>
      </c>
      <c r="E216">
        <f t="shared" si="55"/>
        <v>1304.4847499999996</v>
      </c>
      <c r="F216">
        <v>0</v>
      </c>
      <c r="G216" s="1">
        <f t="shared" si="56"/>
        <v>-1467.5453437500109</v>
      </c>
      <c r="H216">
        <f t="shared" si="57"/>
        <v>0</v>
      </c>
      <c r="I216" s="1">
        <f t="shared" si="58"/>
        <v>-2164977.3248156114</v>
      </c>
      <c r="J216" s="1">
        <f t="shared" si="59"/>
        <v>628003.7928872495</v>
      </c>
      <c r="K216" s="1">
        <f t="shared" si="60"/>
        <v>2164977.3248156114</v>
      </c>
      <c r="L216">
        <f t="shared" si="61"/>
        <v>628003.7928872495</v>
      </c>
      <c r="N216">
        <f t="shared" si="62"/>
        <v>0</v>
      </c>
      <c r="O216">
        <f t="shared" si="63"/>
        <v>3924</v>
      </c>
      <c r="P216">
        <f t="shared" si="64"/>
        <v>0</v>
      </c>
      <c r="Q216">
        <v>0</v>
      </c>
      <c r="R216">
        <f t="shared" si="65"/>
        <v>0</v>
      </c>
      <c r="S216">
        <f t="shared" si="66"/>
        <v>0</v>
      </c>
      <c r="T216">
        <f t="shared" si="67"/>
        <v>0</v>
      </c>
      <c r="U216">
        <f t="shared" si="68"/>
        <v>0</v>
      </c>
      <c r="V216">
        <f t="shared" si="69"/>
        <v>0</v>
      </c>
      <c r="W216">
        <f t="shared" si="70"/>
        <v>0</v>
      </c>
    </row>
    <row r="217" spans="2:23">
      <c r="B217" s="1">
        <v>22.875</v>
      </c>
      <c r="C217">
        <f t="shared" si="53"/>
        <v>13262.261625000003</v>
      </c>
      <c r="D217">
        <f t="shared" si="54"/>
        <v>3924</v>
      </c>
      <c r="E217">
        <f t="shared" si="55"/>
        <v>1232.0133749999986</v>
      </c>
      <c r="F217">
        <v>0</v>
      </c>
      <c r="G217" s="1">
        <f t="shared" si="56"/>
        <v>-1309.0142109375738</v>
      </c>
      <c r="H217">
        <f t="shared" si="57"/>
        <v>0</v>
      </c>
      <c r="I217" s="1">
        <f t="shared" si="58"/>
        <v>-1931106.3175053776</v>
      </c>
      <c r="J217" s="1">
        <f t="shared" si="59"/>
        <v>593114.69328240189</v>
      </c>
      <c r="K217" s="1">
        <f t="shared" si="60"/>
        <v>1931106.3175053776</v>
      </c>
      <c r="L217">
        <f t="shared" si="61"/>
        <v>593114.69328240189</v>
      </c>
      <c r="N217">
        <f t="shared" si="62"/>
        <v>0</v>
      </c>
      <c r="O217">
        <f t="shared" si="63"/>
        <v>3924</v>
      </c>
      <c r="P217">
        <f t="shared" si="64"/>
        <v>0</v>
      </c>
      <c r="Q217">
        <v>0</v>
      </c>
      <c r="R217">
        <f t="shared" si="65"/>
        <v>0</v>
      </c>
      <c r="S217">
        <f t="shared" si="66"/>
        <v>0</v>
      </c>
      <c r="T217">
        <f t="shared" si="67"/>
        <v>0</v>
      </c>
      <c r="U217">
        <f t="shared" si="68"/>
        <v>0</v>
      </c>
      <c r="V217">
        <f t="shared" si="69"/>
        <v>0</v>
      </c>
      <c r="W217">
        <f t="shared" si="70"/>
        <v>0</v>
      </c>
    </row>
    <row r="218" spans="2:23">
      <c r="B218" s="1">
        <v>23</v>
      </c>
      <c r="C218">
        <f t="shared" si="53"/>
        <v>13334.733</v>
      </c>
      <c r="D218">
        <f t="shared" si="54"/>
        <v>3924</v>
      </c>
      <c r="E218">
        <f t="shared" si="55"/>
        <v>1159.5420000000013</v>
      </c>
      <c r="F218">
        <v>0</v>
      </c>
      <c r="G218" s="1">
        <f t="shared" si="56"/>
        <v>-1159.5420000000449</v>
      </c>
      <c r="H218">
        <f t="shared" si="57"/>
        <v>0</v>
      </c>
      <c r="I218" s="1">
        <f t="shared" si="58"/>
        <v>-1710599.3677555982</v>
      </c>
      <c r="J218" s="1">
        <f t="shared" si="59"/>
        <v>558225.59367755591</v>
      </c>
      <c r="K218" s="1">
        <f t="shared" si="60"/>
        <v>1710599.3677555982</v>
      </c>
      <c r="L218">
        <f t="shared" si="61"/>
        <v>558225.59367755591</v>
      </c>
      <c r="N218">
        <f t="shared" si="62"/>
        <v>0</v>
      </c>
      <c r="O218">
        <f t="shared" si="63"/>
        <v>3924</v>
      </c>
      <c r="P218">
        <f t="shared" si="64"/>
        <v>0</v>
      </c>
      <c r="Q218">
        <v>0</v>
      </c>
      <c r="R218">
        <f t="shared" si="65"/>
        <v>0</v>
      </c>
      <c r="S218">
        <f t="shared" si="66"/>
        <v>0</v>
      </c>
      <c r="T218">
        <f t="shared" si="67"/>
        <v>0</v>
      </c>
      <c r="U218">
        <f t="shared" si="68"/>
        <v>0</v>
      </c>
      <c r="V218">
        <f t="shared" si="69"/>
        <v>0</v>
      </c>
      <c r="W218">
        <f t="shared" si="70"/>
        <v>0</v>
      </c>
    </row>
    <row r="219" spans="2:23">
      <c r="B219" s="1">
        <v>23.125</v>
      </c>
      <c r="C219">
        <f t="shared" si="53"/>
        <v>13407.204375000001</v>
      </c>
      <c r="D219">
        <f t="shared" si="54"/>
        <v>3924</v>
      </c>
      <c r="E219">
        <f t="shared" si="55"/>
        <v>1087.0706250000003</v>
      </c>
      <c r="F219">
        <v>0</v>
      </c>
      <c r="G219" s="1">
        <f t="shared" si="56"/>
        <v>-1019.1287109374825</v>
      </c>
      <c r="H219">
        <f t="shared" si="57"/>
        <v>0</v>
      </c>
      <c r="I219" s="1">
        <f t="shared" si="58"/>
        <v>-1503456.4755663599</v>
      </c>
      <c r="J219" s="1">
        <f t="shared" si="59"/>
        <v>523336.49407270824</v>
      </c>
      <c r="K219" s="1">
        <f t="shared" si="60"/>
        <v>1503456.4755663599</v>
      </c>
      <c r="L219">
        <f t="shared" si="61"/>
        <v>523336.49407270824</v>
      </c>
      <c r="N219">
        <f t="shared" si="62"/>
        <v>0</v>
      </c>
      <c r="O219">
        <f t="shared" si="63"/>
        <v>3924</v>
      </c>
      <c r="P219">
        <f t="shared" si="64"/>
        <v>0</v>
      </c>
      <c r="Q219">
        <v>0</v>
      </c>
      <c r="R219">
        <f t="shared" si="65"/>
        <v>0</v>
      </c>
      <c r="S219">
        <f t="shared" si="66"/>
        <v>0</v>
      </c>
      <c r="T219">
        <f t="shared" si="67"/>
        <v>0</v>
      </c>
      <c r="U219">
        <f t="shared" si="68"/>
        <v>0</v>
      </c>
      <c r="V219">
        <f t="shared" si="69"/>
        <v>0</v>
      </c>
      <c r="W219">
        <f t="shared" si="70"/>
        <v>0</v>
      </c>
    </row>
    <row r="220" spans="2:23">
      <c r="B220" s="1">
        <v>23.25</v>
      </c>
      <c r="C220">
        <f t="shared" ref="C220:C237" si="71">sim2_mass_per_length*B220*sim2_gravity</f>
        <v>13479.67575</v>
      </c>
      <c r="D220">
        <f t="shared" si="54"/>
        <v>3924</v>
      </c>
      <c r="E220">
        <f t="shared" si="55"/>
        <v>1014.5992500000011</v>
      </c>
      <c r="F220">
        <v>0</v>
      </c>
      <c r="G220" s="1">
        <f t="shared" si="56"/>
        <v>-887.77434375000303</v>
      </c>
      <c r="H220">
        <f t="shared" si="57"/>
        <v>0</v>
      </c>
      <c r="I220" s="1">
        <f t="shared" si="58"/>
        <v>-1309677.6409378338</v>
      </c>
      <c r="J220" s="1">
        <f t="shared" si="59"/>
        <v>488447.39446786145</v>
      </c>
      <c r="K220" s="1">
        <f t="shared" si="60"/>
        <v>1309677.6409378338</v>
      </c>
      <c r="L220">
        <f t="shared" si="61"/>
        <v>488447.39446786145</v>
      </c>
      <c r="N220">
        <f t="shared" si="62"/>
        <v>0</v>
      </c>
      <c r="O220">
        <f t="shared" si="63"/>
        <v>3924</v>
      </c>
      <c r="P220">
        <f t="shared" si="64"/>
        <v>0</v>
      </c>
      <c r="Q220">
        <v>0</v>
      </c>
      <c r="R220">
        <f t="shared" si="65"/>
        <v>0</v>
      </c>
      <c r="S220">
        <f t="shared" si="66"/>
        <v>0</v>
      </c>
      <c r="T220">
        <f t="shared" si="67"/>
        <v>0</v>
      </c>
      <c r="U220">
        <f t="shared" si="68"/>
        <v>0</v>
      </c>
      <c r="V220">
        <f t="shared" si="69"/>
        <v>0</v>
      </c>
      <c r="W220">
        <f t="shared" si="70"/>
        <v>0</v>
      </c>
    </row>
    <row r="221" spans="2:23">
      <c r="B221" s="1">
        <v>23.375</v>
      </c>
      <c r="C221">
        <f t="shared" si="71"/>
        <v>13552.147125000001</v>
      </c>
      <c r="D221">
        <f t="shared" si="54"/>
        <v>3924</v>
      </c>
      <c r="E221">
        <f t="shared" si="55"/>
        <v>942.12787500000013</v>
      </c>
      <c r="F221">
        <v>0</v>
      </c>
      <c r="G221" s="1">
        <f t="shared" si="56"/>
        <v>-765.47889843748999</v>
      </c>
      <c r="H221">
        <f t="shared" si="57"/>
        <v>0</v>
      </c>
      <c r="I221" s="1">
        <f t="shared" si="58"/>
        <v>-1129262.8638698482</v>
      </c>
      <c r="J221" s="1">
        <f t="shared" si="59"/>
        <v>453558.29486301384</v>
      </c>
      <c r="K221" s="1">
        <f t="shared" si="60"/>
        <v>1129262.8638698482</v>
      </c>
      <c r="L221">
        <f t="shared" si="61"/>
        <v>453558.29486301384</v>
      </c>
      <c r="N221">
        <f t="shared" si="62"/>
        <v>0</v>
      </c>
      <c r="O221">
        <f t="shared" si="63"/>
        <v>3924</v>
      </c>
      <c r="P221">
        <f t="shared" si="64"/>
        <v>0</v>
      </c>
      <c r="Q221">
        <v>0</v>
      </c>
      <c r="R221">
        <f t="shared" si="65"/>
        <v>0</v>
      </c>
      <c r="S221">
        <f t="shared" si="66"/>
        <v>0</v>
      </c>
      <c r="T221">
        <f t="shared" si="67"/>
        <v>0</v>
      </c>
      <c r="U221">
        <f t="shared" si="68"/>
        <v>0</v>
      </c>
      <c r="V221">
        <f t="shared" si="69"/>
        <v>0</v>
      </c>
      <c r="W221">
        <f t="shared" si="70"/>
        <v>0</v>
      </c>
    </row>
    <row r="222" spans="2:23">
      <c r="B222" s="1">
        <v>23.5</v>
      </c>
      <c r="C222">
        <f t="shared" si="71"/>
        <v>13624.618500000002</v>
      </c>
      <c r="D222">
        <f t="shared" si="54"/>
        <v>3924</v>
      </c>
      <c r="E222">
        <f t="shared" si="55"/>
        <v>869.65649999999914</v>
      </c>
      <c r="F222">
        <v>0</v>
      </c>
      <c r="G222" s="1">
        <f t="shared" si="56"/>
        <v>-652.24237500005984</v>
      </c>
      <c r="H222">
        <f t="shared" si="57"/>
        <v>0</v>
      </c>
      <c r="I222" s="1">
        <f t="shared" si="58"/>
        <v>-962212.14436257514</v>
      </c>
      <c r="J222" s="1">
        <f t="shared" si="59"/>
        <v>418669.19525816612</v>
      </c>
      <c r="K222" s="1">
        <f t="shared" si="60"/>
        <v>962212.14436257514</v>
      </c>
      <c r="L222">
        <f t="shared" si="61"/>
        <v>418669.19525816612</v>
      </c>
      <c r="N222">
        <f t="shared" si="62"/>
        <v>0</v>
      </c>
      <c r="O222">
        <f t="shared" si="63"/>
        <v>3924</v>
      </c>
      <c r="P222">
        <f t="shared" si="64"/>
        <v>0</v>
      </c>
      <c r="Q222">
        <v>0</v>
      </c>
      <c r="R222">
        <f t="shared" si="65"/>
        <v>0</v>
      </c>
      <c r="S222">
        <f t="shared" si="66"/>
        <v>0</v>
      </c>
      <c r="T222">
        <f t="shared" si="67"/>
        <v>0</v>
      </c>
      <c r="U222">
        <f t="shared" si="68"/>
        <v>0</v>
      </c>
      <c r="V222">
        <f t="shared" si="69"/>
        <v>0</v>
      </c>
      <c r="W222">
        <f t="shared" si="70"/>
        <v>0</v>
      </c>
    </row>
    <row r="223" spans="2:23">
      <c r="B223" s="1">
        <v>23.625</v>
      </c>
      <c r="C223">
        <f t="shared" si="71"/>
        <v>13697.089875</v>
      </c>
      <c r="D223">
        <f t="shared" si="54"/>
        <v>3924</v>
      </c>
      <c r="E223">
        <f t="shared" si="55"/>
        <v>797.18512500000179</v>
      </c>
      <c r="F223">
        <v>0</v>
      </c>
      <c r="G223" s="1">
        <f t="shared" si="56"/>
        <v>-548.06477343747974</v>
      </c>
      <c r="H223">
        <f t="shared" si="57"/>
        <v>0</v>
      </c>
      <c r="I223" s="1">
        <f t="shared" si="58"/>
        <v>-808525.48241567076</v>
      </c>
      <c r="J223" s="1">
        <f t="shared" si="59"/>
        <v>383780.09565332014</v>
      </c>
      <c r="K223" s="1">
        <f t="shared" si="60"/>
        <v>808525.48241567076</v>
      </c>
      <c r="L223">
        <f t="shared" si="61"/>
        <v>383780.09565332014</v>
      </c>
      <c r="N223">
        <f t="shared" si="62"/>
        <v>0</v>
      </c>
      <c r="O223">
        <f t="shared" si="63"/>
        <v>3924</v>
      </c>
      <c r="P223">
        <f t="shared" si="64"/>
        <v>0</v>
      </c>
      <c r="Q223">
        <v>0</v>
      </c>
      <c r="R223">
        <f t="shared" si="65"/>
        <v>0</v>
      </c>
      <c r="S223">
        <f t="shared" si="66"/>
        <v>0</v>
      </c>
      <c r="T223">
        <f t="shared" si="67"/>
        <v>0</v>
      </c>
      <c r="U223">
        <f t="shared" si="68"/>
        <v>0</v>
      </c>
      <c r="V223">
        <f t="shared" si="69"/>
        <v>0</v>
      </c>
      <c r="W223">
        <f t="shared" si="70"/>
        <v>0</v>
      </c>
    </row>
    <row r="224" spans="2:23">
      <c r="B224" s="1">
        <v>23.75</v>
      </c>
      <c r="C224">
        <f t="shared" si="71"/>
        <v>13769.561250000001</v>
      </c>
      <c r="D224">
        <f t="shared" si="54"/>
        <v>3924</v>
      </c>
      <c r="E224">
        <f t="shared" si="55"/>
        <v>724.7137500000008</v>
      </c>
      <c r="F224">
        <v>0</v>
      </c>
      <c r="G224" s="1">
        <f t="shared" si="56"/>
        <v>-452.94609374998254</v>
      </c>
      <c r="H224">
        <f t="shared" si="57"/>
        <v>0</v>
      </c>
      <c r="I224" s="1">
        <f t="shared" si="58"/>
        <v>-668202.87802947895</v>
      </c>
      <c r="J224" s="1">
        <f t="shared" si="59"/>
        <v>348890.99604847247</v>
      </c>
      <c r="K224" s="1">
        <f t="shared" si="60"/>
        <v>668202.87802947895</v>
      </c>
      <c r="L224">
        <f t="shared" si="61"/>
        <v>348890.99604847247</v>
      </c>
      <c r="N224">
        <f t="shared" si="62"/>
        <v>0</v>
      </c>
      <c r="O224">
        <f t="shared" si="63"/>
        <v>3924</v>
      </c>
      <c r="P224">
        <f t="shared" si="64"/>
        <v>0</v>
      </c>
      <c r="Q224">
        <v>0</v>
      </c>
      <c r="R224">
        <f t="shared" si="65"/>
        <v>0</v>
      </c>
      <c r="S224">
        <f t="shared" si="66"/>
        <v>0</v>
      </c>
      <c r="T224">
        <f t="shared" si="67"/>
        <v>0</v>
      </c>
      <c r="U224">
        <f t="shared" si="68"/>
        <v>0</v>
      </c>
      <c r="V224">
        <f t="shared" si="69"/>
        <v>0</v>
      </c>
      <c r="W224">
        <f t="shared" si="70"/>
        <v>0</v>
      </c>
    </row>
    <row r="225" spans="2:23">
      <c r="B225" s="1">
        <v>23.875</v>
      </c>
      <c r="C225">
        <f t="shared" si="71"/>
        <v>13842.032625000002</v>
      </c>
      <c r="D225">
        <f t="shared" si="54"/>
        <v>3924</v>
      </c>
      <c r="E225">
        <f t="shared" si="55"/>
        <v>652.24237499999981</v>
      </c>
      <c r="F225">
        <v>0</v>
      </c>
      <c r="G225" s="1">
        <f t="shared" si="56"/>
        <v>-366.88633593751001</v>
      </c>
      <c r="H225">
        <f t="shared" si="57"/>
        <v>0</v>
      </c>
      <c r="I225" s="1">
        <f t="shared" si="58"/>
        <v>-541244.33120391367</v>
      </c>
      <c r="J225" s="1">
        <f t="shared" si="59"/>
        <v>314001.89644362475</v>
      </c>
      <c r="K225" s="1">
        <f t="shared" si="60"/>
        <v>541244.33120391367</v>
      </c>
      <c r="L225">
        <f t="shared" si="61"/>
        <v>314001.89644362475</v>
      </c>
      <c r="N225">
        <f t="shared" si="62"/>
        <v>0</v>
      </c>
      <c r="O225">
        <f t="shared" si="63"/>
        <v>3924</v>
      </c>
      <c r="P225">
        <f t="shared" si="64"/>
        <v>0</v>
      </c>
      <c r="Q225">
        <v>0</v>
      </c>
      <c r="R225">
        <f t="shared" si="65"/>
        <v>0</v>
      </c>
      <c r="S225">
        <f t="shared" si="66"/>
        <v>0</v>
      </c>
      <c r="T225">
        <f t="shared" si="67"/>
        <v>0</v>
      </c>
      <c r="U225">
        <f t="shared" si="68"/>
        <v>0</v>
      </c>
      <c r="V225">
        <f t="shared" si="69"/>
        <v>0</v>
      </c>
      <c r="W225">
        <f t="shared" si="70"/>
        <v>0</v>
      </c>
    </row>
    <row r="226" spans="2:23">
      <c r="B226" s="1">
        <v>24</v>
      </c>
      <c r="C226">
        <f t="shared" si="71"/>
        <v>13914.504000000001</v>
      </c>
      <c r="D226">
        <f t="shared" ref="D226:D237" si="72">IF(B226&lt;sim2_force_position,0,sim2_force)</f>
        <v>3924</v>
      </c>
      <c r="E226">
        <f t="shared" ref="E226:E237" si="73">sim2_ay-C226-D226</f>
        <v>579.77100000000064</v>
      </c>
      <c r="F226">
        <v>0</v>
      </c>
      <c r="G226" s="1">
        <f t="shared" ref="G226:G237" si="74">( sim2_ay * B226 ) - (C226 * 0.5 *B226 ) - (D226 * ( B226 - sim2_force_position )) + sim2_ma</f>
        <v>-289.88550000000396</v>
      </c>
      <c r="H226">
        <f t="shared" ref="H226:H237" si="75">F226/sim2_cross_section_area*10000</f>
        <v>0</v>
      </c>
      <c r="I226" s="1">
        <f t="shared" ref="I226:I237" si="76">((G226*(0.5*sim2_depth_of_section))/(sim2_second_moment_x))*(100000000/1000)</f>
        <v>-427649.84193888889</v>
      </c>
      <c r="J226" s="1">
        <f t="shared" ref="J226:J237" si="77">((E226*sim2_q)/(sim2_second_moment_x*sim2_thickness_web))*((100000000*1000)/1000000000)</f>
        <v>279112.79683877795</v>
      </c>
      <c r="K226" s="1">
        <f t="shared" ref="K226:K237" si="78">(ABS(H226)+ABS(I226))/2+SQRT( ((ABS(H226)+ABS(I226))/2)^2 + 0 )</f>
        <v>427649.84193888889</v>
      </c>
      <c r="L226">
        <f t="shared" ref="L226:L237" si="79">(H226)/2+SQRT( ((H226)/2)^2 + (J226)^2 )</f>
        <v>279112.79683877795</v>
      </c>
      <c r="N226">
        <f t="shared" ref="N226:N237" si="80">sim2_mass_per_length_0*B226*sim2_gravity_0</f>
        <v>0</v>
      </c>
      <c r="O226">
        <f t="shared" ref="O226:O237" si="81">IF(B226&lt;sim2_force_position_0,0,sim2_force_0)</f>
        <v>3924</v>
      </c>
      <c r="P226">
        <f t="shared" ref="P226:P237" si="82">sim2_ay_0-N226-O226</f>
        <v>0</v>
      </c>
      <c r="Q226">
        <v>0</v>
      </c>
      <c r="R226">
        <f t="shared" ref="R226:R237" si="83">( sim2_ay_0 * B226 ) - (N226 * 0.5 *B226 ) - (O226 * ( B226 - sim2_force_position_0 )) + sim2_ma_0</f>
        <v>0</v>
      </c>
      <c r="S226">
        <f t="shared" ref="S226:S237" si="84">Q226/sim2_cross_section_area_0*10000</f>
        <v>0</v>
      </c>
      <c r="T226">
        <f t="shared" ref="T226:T237" si="85">((R226*(0.5*sim2_depth_of_section_0))/(sim2_second_moment_x_0))*(100000000/1000)</f>
        <v>0</v>
      </c>
      <c r="U226">
        <f t="shared" ref="U226:U237" si="86">((P226*sim2_q_0)/(sim2_second_moment_x_0*sim2_thickness_web_0))*((100000000*1000)/1000000000)</f>
        <v>0</v>
      </c>
      <c r="V226">
        <f t="shared" ref="V226:V237" si="87">(ABS(S226)+ABS(T226))/2+SQRT( ((ABS(S226)+ABS(T226))/2)^2 + 0 )</f>
        <v>0</v>
      </c>
      <c r="W226">
        <f t="shared" ref="W226:W237" si="88">(S226)/2+SQRT( ((S226)/2)^2 + (U226)^2 )</f>
        <v>0</v>
      </c>
    </row>
    <row r="227" spans="2:23">
      <c r="B227" s="1">
        <v>24.125</v>
      </c>
      <c r="C227">
        <f t="shared" si="71"/>
        <v>13986.975375000002</v>
      </c>
      <c r="D227">
        <f t="shared" si="72"/>
        <v>3924</v>
      </c>
      <c r="E227">
        <f t="shared" si="73"/>
        <v>507.29962499999965</v>
      </c>
      <c r="F227">
        <v>0</v>
      </c>
      <c r="G227" s="1">
        <f t="shared" si="74"/>
        <v>-221.94358593752258</v>
      </c>
      <c r="H227">
        <f t="shared" si="75"/>
        <v>0</v>
      </c>
      <c r="I227" s="1">
        <f t="shared" si="76"/>
        <v>-327419.41023449064</v>
      </c>
      <c r="J227" s="1">
        <f t="shared" si="77"/>
        <v>244223.69723393026</v>
      </c>
      <c r="K227" s="1">
        <f t="shared" si="78"/>
        <v>327419.41023449064</v>
      </c>
      <c r="L227">
        <f t="shared" si="79"/>
        <v>244223.69723393026</v>
      </c>
      <c r="N227">
        <f t="shared" si="80"/>
        <v>0</v>
      </c>
      <c r="O227">
        <f t="shared" si="81"/>
        <v>3924</v>
      </c>
      <c r="P227">
        <f t="shared" si="82"/>
        <v>0</v>
      </c>
      <c r="Q227">
        <v>0</v>
      </c>
      <c r="R227">
        <f t="shared" si="83"/>
        <v>0</v>
      </c>
      <c r="S227">
        <f t="shared" si="84"/>
        <v>0</v>
      </c>
      <c r="T227">
        <f t="shared" si="85"/>
        <v>0</v>
      </c>
      <c r="U227">
        <f t="shared" si="86"/>
        <v>0</v>
      </c>
      <c r="V227">
        <f t="shared" si="87"/>
        <v>0</v>
      </c>
      <c r="W227">
        <f t="shared" si="88"/>
        <v>0</v>
      </c>
    </row>
    <row r="228" spans="2:23">
      <c r="B228" s="1">
        <v>24.25</v>
      </c>
      <c r="C228">
        <f t="shared" si="71"/>
        <v>14059.446750000001</v>
      </c>
      <c r="D228">
        <f t="shared" si="72"/>
        <v>3924</v>
      </c>
      <c r="E228">
        <f t="shared" si="73"/>
        <v>434.82825000000048</v>
      </c>
      <c r="F228">
        <v>0</v>
      </c>
      <c r="G228" s="1">
        <f t="shared" si="74"/>
        <v>-163.06059375000768</v>
      </c>
      <c r="H228">
        <f t="shared" si="75"/>
        <v>0</v>
      </c>
      <c r="I228" s="1">
        <f t="shared" si="76"/>
        <v>-240553.03609063305</v>
      </c>
      <c r="J228" s="1">
        <f t="shared" si="77"/>
        <v>209334.59762908347</v>
      </c>
      <c r="K228" s="1">
        <f t="shared" si="78"/>
        <v>240553.03609063305</v>
      </c>
      <c r="L228">
        <f t="shared" si="79"/>
        <v>209334.59762908347</v>
      </c>
      <c r="N228">
        <f t="shared" si="80"/>
        <v>0</v>
      </c>
      <c r="O228">
        <f t="shared" si="81"/>
        <v>3924</v>
      </c>
      <c r="P228">
        <f t="shared" si="82"/>
        <v>0</v>
      </c>
      <c r="Q228">
        <v>0</v>
      </c>
      <c r="R228">
        <f t="shared" si="83"/>
        <v>0</v>
      </c>
      <c r="S228">
        <f t="shared" si="84"/>
        <v>0</v>
      </c>
      <c r="T228">
        <f t="shared" si="85"/>
        <v>0</v>
      </c>
      <c r="U228">
        <f t="shared" si="86"/>
        <v>0</v>
      </c>
      <c r="V228">
        <f t="shared" si="87"/>
        <v>0</v>
      </c>
      <c r="W228">
        <f t="shared" si="88"/>
        <v>0</v>
      </c>
    </row>
    <row r="229" spans="2:23">
      <c r="B229" s="1">
        <v>24.375</v>
      </c>
      <c r="C229">
        <f t="shared" si="71"/>
        <v>14131.918125</v>
      </c>
      <c r="D229">
        <f t="shared" si="72"/>
        <v>3924</v>
      </c>
      <c r="E229">
        <f t="shared" si="73"/>
        <v>362.35687500000131</v>
      </c>
      <c r="F229">
        <v>0</v>
      </c>
      <c r="G229" s="1">
        <f t="shared" si="74"/>
        <v>-113.23652343745925</v>
      </c>
      <c r="H229">
        <f t="shared" si="75"/>
        <v>0</v>
      </c>
      <c r="I229" s="1">
        <f t="shared" si="76"/>
        <v>-167050.71950731607</v>
      </c>
      <c r="J229" s="1">
        <f t="shared" si="77"/>
        <v>174445.49802423667</v>
      </c>
      <c r="K229" s="1">
        <f t="shared" si="78"/>
        <v>167050.71950731607</v>
      </c>
      <c r="L229">
        <f t="shared" si="79"/>
        <v>174445.49802423667</v>
      </c>
      <c r="N229">
        <f t="shared" si="80"/>
        <v>0</v>
      </c>
      <c r="O229">
        <f t="shared" si="81"/>
        <v>3924</v>
      </c>
      <c r="P229">
        <f t="shared" si="82"/>
        <v>0</v>
      </c>
      <c r="Q229">
        <v>0</v>
      </c>
      <c r="R229">
        <f t="shared" si="83"/>
        <v>0</v>
      </c>
      <c r="S229">
        <f t="shared" si="84"/>
        <v>0</v>
      </c>
      <c r="T229">
        <f t="shared" si="85"/>
        <v>0</v>
      </c>
      <c r="U229">
        <f t="shared" si="86"/>
        <v>0</v>
      </c>
      <c r="V229">
        <f t="shared" si="87"/>
        <v>0</v>
      </c>
      <c r="W229">
        <f t="shared" si="88"/>
        <v>0</v>
      </c>
    </row>
    <row r="230" spans="2:23">
      <c r="B230" s="1">
        <v>24.5</v>
      </c>
      <c r="C230">
        <f t="shared" si="71"/>
        <v>14204.389500000001</v>
      </c>
      <c r="D230">
        <f t="shared" si="72"/>
        <v>3924</v>
      </c>
      <c r="E230">
        <f t="shared" si="73"/>
        <v>289.88550000000032</v>
      </c>
      <c r="F230">
        <v>0</v>
      </c>
      <c r="G230" s="1">
        <f t="shared" si="74"/>
        <v>-72.471374999993714</v>
      </c>
      <c r="H230">
        <f t="shared" si="75"/>
        <v>0</v>
      </c>
      <c r="I230" s="1">
        <f t="shared" si="76"/>
        <v>-106912.46048471148</v>
      </c>
      <c r="J230" s="1">
        <f t="shared" si="77"/>
        <v>139556.39841938898</v>
      </c>
      <c r="K230" s="1">
        <f t="shared" si="78"/>
        <v>106912.46048471148</v>
      </c>
      <c r="L230">
        <f t="shared" si="79"/>
        <v>139556.39841938898</v>
      </c>
      <c r="N230">
        <f t="shared" si="80"/>
        <v>0</v>
      </c>
      <c r="O230">
        <f t="shared" si="81"/>
        <v>3924</v>
      </c>
      <c r="P230">
        <f t="shared" si="82"/>
        <v>0</v>
      </c>
      <c r="Q230">
        <v>0</v>
      </c>
      <c r="R230">
        <f t="shared" si="83"/>
        <v>0</v>
      </c>
      <c r="S230">
        <f t="shared" si="84"/>
        <v>0</v>
      </c>
      <c r="T230">
        <f t="shared" si="85"/>
        <v>0</v>
      </c>
      <c r="U230">
        <f t="shared" si="86"/>
        <v>0</v>
      </c>
      <c r="V230">
        <f t="shared" si="87"/>
        <v>0</v>
      </c>
      <c r="W230">
        <f t="shared" si="88"/>
        <v>0</v>
      </c>
    </row>
    <row r="231" spans="2:23">
      <c r="B231" s="1">
        <v>24.625</v>
      </c>
      <c r="C231">
        <f t="shared" si="71"/>
        <v>14276.860875000002</v>
      </c>
      <c r="D231">
        <f t="shared" si="72"/>
        <v>3924</v>
      </c>
      <c r="E231">
        <f t="shared" si="73"/>
        <v>217.41412499999933</v>
      </c>
      <c r="F231">
        <v>0</v>
      </c>
      <c r="G231" s="1">
        <f t="shared" si="74"/>
        <v>-40.765148437494645</v>
      </c>
      <c r="H231">
        <f t="shared" si="75"/>
        <v>0</v>
      </c>
      <c r="I231" s="1">
        <f t="shared" si="76"/>
        <v>-60138.259022647522</v>
      </c>
      <c r="J231" s="1">
        <f t="shared" si="77"/>
        <v>104667.2988145413</v>
      </c>
      <c r="K231" s="1">
        <f t="shared" si="78"/>
        <v>60138.259022647522</v>
      </c>
      <c r="L231">
        <f t="shared" si="79"/>
        <v>104667.2988145413</v>
      </c>
      <c r="N231">
        <f t="shared" si="80"/>
        <v>0</v>
      </c>
      <c r="O231">
        <f t="shared" si="81"/>
        <v>3924</v>
      </c>
      <c r="P231">
        <f t="shared" si="82"/>
        <v>0</v>
      </c>
      <c r="Q231">
        <v>0</v>
      </c>
      <c r="R231">
        <f t="shared" si="83"/>
        <v>0</v>
      </c>
      <c r="S231">
        <f t="shared" si="84"/>
        <v>0</v>
      </c>
      <c r="T231">
        <f t="shared" si="85"/>
        <v>0</v>
      </c>
      <c r="U231">
        <f t="shared" si="86"/>
        <v>0</v>
      </c>
      <c r="V231">
        <f t="shared" si="87"/>
        <v>0</v>
      </c>
      <c r="W231">
        <f t="shared" si="88"/>
        <v>0</v>
      </c>
    </row>
    <row r="232" spans="2:23">
      <c r="B232" s="1">
        <v>24.75</v>
      </c>
      <c r="C232">
        <f t="shared" si="71"/>
        <v>14349.332250000001</v>
      </c>
      <c r="D232">
        <f t="shared" si="72"/>
        <v>3924</v>
      </c>
      <c r="E232">
        <f t="shared" si="73"/>
        <v>144.94275000000016</v>
      </c>
      <c r="F232">
        <v>0</v>
      </c>
      <c r="G232" s="1">
        <f t="shared" si="74"/>
        <v>-18.117843750020256</v>
      </c>
      <c r="H232">
        <f t="shared" si="75"/>
        <v>0</v>
      </c>
      <c r="I232" s="1">
        <f t="shared" si="76"/>
        <v>-26728.11512121007</v>
      </c>
      <c r="J232" s="1">
        <f t="shared" si="77"/>
        <v>69778.199209694489</v>
      </c>
      <c r="K232" s="1">
        <f t="shared" si="78"/>
        <v>26728.11512121007</v>
      </c>
      <c r="L232">
        <f t="shared" si="79"/>
        <v>69778.199209694489</v>
      </c>
      <c r="N232">
        <f t="shared" si="80"/>
        <v>0</v>
      </c>
      <c r="O232">
        <f t="shared" si="81"/>
        <v>3924</v>
      </c>
      <c r="P232">
        <f t="shared" si="82"/>
        <v>0</v>
      </c>
      <c r="Q232">
        <v>0</v>
      </c>
      <c r="R232">
        <f t="shared" si="83"/>
        <v>0</v>
      </c>
      <c r="S232">
        <f t="shared" si="84"/>
        <v>0</v>
      </c>
      <c r="T232">
        <f t="shared" si="85"/>
        <v>0</v>
      </c>
      <c r="U232">
        <f t="shared" si="86"/>
        <v>0</v>
      </c>
      <c r="V232">
        <f t="shared" si="87"/>
        <v>0</v>
      </c>
      <c r="W232">
        <f t="shared" si="88"/>
        <v>0</v>
      </c>
    </row>
    <row r="233" spans="2:23">
      <c r="B233" s="1">
        <v>24.875</v>
      </c>
      <c r="C233">
        <f t="shared" si="71"/>
        <v>14421.803625</v>
      </c>
      <c r="D233">
        <f t="shared" si="72"/>
        <v>3924</v>
      </c>
      <c r="E233">
        <f t="shared" si="73"/>
        <v>72.47137500000099</v>
      </c>
      <c r="F233">
        <v>0</v>
      </c>
      <c r="G233" s="1">
        <f t="shared" si="74"/>
        <v>-4.52946093751234</v>
      </c>
      <c r="H233">
        <f t="shared" si="75"/>
        <v>0</v>
      </c>
      <c r="I233" s="1">
        <f t="shared" si="76"/>
        <v>-6682.0287803132524</v>
      </c>
      <c r="J233" s="1">
        <f t="shared" si="77"/>
        <v>34889.099604847681</v>
      </c>
      <c r="K233" s="1">
        <f t="shared" si="78"/>
        <v>6682.0287803132524</v>
      </c>
      <c r="L233">
        <f t="shared" si="79"/>
        <v>34889.099604847681</v>
      </c>
      <c r="N233">
        <f t="shared" si="80"/>
        <v>0</v>
      </c>
      <c r="O233">
        <f t="shared" si="81"/>
        <v>3924</v>
      </c>
      <c r="P233">
        <f t="shared" si="82"/>
        <v>0</v>
      </c>
      <c r="Q233">
        <v>0</v>
      </c>
      <c r="R233">
        <f t="shared" si="83"/>
        <v>0</v>
      </c>
      <c r="S233">
        <f t="shared" si="84"/>
        <v>0</v>
      </c>
      <c r="T233">
        <f t="shared" si="85"/>
        <v>0</v>
      </c>
      <c r="U233">
        <f t="shared" si="86"/>
        <v>0</v>
      </c>
      <c r="V233">
        <f t="shared" si="87"/>
        <v>0</v>
      </c>
      <c r="W233">
        <f t="shared" si="88"/>
        <v>0</v>
      </c>
    </row>
    <row r="234" spans="2:23">
      <c r="B234" s="1">
        <v>25</v>
      </c>
      <c r="C234">
        <f t="shared" si="71"/>
        <v>14494.275000000001</v>
      </c>
      <c r="D234">
        <f t="shared" si="72"/>
        <v>3924</v>
      </c>
      <c r="E234">
        <f t="shared" si="73"/>
        <v>0</v>
      </c>
      <c r="F234">
        <v>0</v>
      </c>
      <c r="G234" s="1">
        <f t="shared" si="74"/>
        <v>0</v>
      </c>
      <c r="H234">
        <f t="shared" si="75"/>
        <v>0</v>
      </c>
      <c r="I234" s="1">
        <f t="shared" si="76"/>
        <v>0</v>
      </c>
      <c r="J234" s="1">
        <f t="shared" si="77"/>
        <v>0</v>
      </c>
      <c r="K234" s="1">
        <f t="shared" si="78"/>
        <v>0</v>
      </c>
      <c r="L234">
        <f t="shared" si="79"/>
        <v>0</v>
      </c>
      <c r="N234">
        <f t="shared" si="80"/>
        <v>0</v>
      </c>
      <c r="O234">
        <f t="shared" si="81"/>
        <v>3924</v>
      </c>
      <c r="P234">
        <f t="shared" si="82"/>
        <v>0</v>
      </c>
      <c r="Q234">
        <v>0</v>
      </c>
      <c r="R234">
        <f t="shared" si="83"/>
        <v>0</v>
      </c>
      <c r="S234">
        <f t="shared" si="84"/>
        <v>0</v>
      </c>
      <c r="T234">
        <f t="shared" si="85"/>
        <v>0</v>
      </c>
      <c r="U234">
        <f t="shared" si="86"/>
        <v>0</v>
      </c>
      <c r="V234">
        <f t="shared" si="87"/>
        <v>0</v>
      </c>
      <c r="W234">
        <f t="shared" si="88"/>
        <v>0</v>
      </c>
    </row>
    <row r="235" spans="2:23">
      <c r="B235" s="1">
        <v>24.998999999999999</v>
      </c>
      <c r="C235">
        <f t="shared" si="71"/>
        <v>14493.695229000001</v>
      </c>
      <c r="D235">
        <f t="shared" si="72"/>
        <v>3924</v>
      </c>
      <c r="E235">
        <f t="shared" si="73"/>
        <v>0.5797710000006191</v>
      </c>
      <c r="F235">
        <v>0</v>
      </c>
      <c r="G235" s="1">
        <f t="shared" si="74"/>
        <v>-2.8988553094677627E-4</v>
      </c>
      <c r="H235">
        <f t="shared" si="75"/>
        <v>0</v>
      </c>
      <c r="I235" s="1">
        <f t="shared" si="76"/>
        <v>-0.42764988759271527</v>
      </c>
      <c r="J235" s="1">
        <f t="shared" si="77"/>
        <v>279.11279683907566</v>
      </c>
      <c r="K235" s="1">
        <f t="shared" si="78"/>
        <v>0.42764988759271527</v>
      </c>
      <c r="L235">
        <f t="shared" si="79"/>
        <v>279.11279683907566</v>
      </c>
      <c r="N235">
        <f t="shared" si="80"/>
        <v>0</v>
      </c>
      <c r="O235">
        <f t="shared" si="81"/>
        <v>3924</v>
      </c>
      <c r="P235">
        <f t="shared" si="82"/>
        <v>0</v>
      </c>
      <c r="Q235">
        <v>0</v>
      </c>
      <c r="R235">
        <f t="shared" si="83"/>
        <v>0</v>
      </c>
      <c r="S235">
        <f t="shared" si="84"/>
        <v>0</v>
      </c>
      <c r="T235">
        <f t="shared" si="85"/>
        <v>0</v>
      </c>
      <c r="U235">
        <f t="shared" si="86"/>
        <v>0</v>
      </c>
      <c r="V235">
        <f t="shared" si="87"/>
        <v>0</v>
      </c>
      <c r="W235">
        <f t="shared" si="88"/>
        <v>0</v>
      </c>
    </row>
    <row r="236" spans="2:23">
      <c r="B236" s="1">
        <v>15</v>
      </c>
      <c r="C236">
        <f t="shared" si="71"/>
        <v>8696.5650000000005</v>
      </c>
      <c r="D236">
        <f t="shared" si="72"/>
        <v>3924</v>
      </c>
      <c r="E236">
        <f t="shared" si="73"/>
        <v>5797.7100000000009</v>
      </c>
      <c r="F236">
        <v>0</v>
      </c>
      <c r="G236" s="1">
        <f t="shared" si="74"/>
        <v>-28988.550000000017</v>
      </c>
      <c r="H236">
        <f t="shared" si="75"/>
        <v>0</v>
      </c>
      <c r="I236" s="1">
        <f t="shared" si="76"/>
        <v>-42764984.193888329</v>
      </c>
      <c r="J236" s="1">
        <f t="shared" si="77"/>
        <v>2791127.968387777</v>
      </c>
      <c r="K236" s="1">
        <f t="shared" si="78"/>
        <v>42764984.193888329</v>
      </c>
      <c r="L236">
        <f t="shared" si="79"/>
        <v>2791127.968387777</v>
      </c>
      <c r="N236">
        <f t="shared" si="80"/>
        <v>0</v>
      </c>
      <c r="O236">
        <f t="shared" si="81"/>
        <v>3924</v>
      </c>
      <c r="P236">
        <f t="shared" si="82"/>
        <v>0</v>
      </c>
      <c r="Q236">
        <v>0</v>
      </c>
      <c r="R236">
        <f t="shared" si="83"/>
        <v>0</v>
      </c>
      <c r="S236">
        <f t="shared" si="84"/>
        <v>0</v>
      </c>
      <c r="T236">
        <f t="shared" si="85"/>
        <v>0</v>
      </c>
      <c r="U236">
        <f t="shared" si="86"/>
        <v>0</v>
      </c>
      <c r="V236">
        <f t="shared" si="87"/>
        <v>0</v>
      </c>
      <c r="W236">
        <f t="shared" si="88"/>
        <v>0</v>
      </c>
    </row>
    <row r="237" spans="2:23">
      <c r="B237" s="1">
        <v>14.999000000000001</v>
      </c>
      <c r="C237">
        <f t="shared" si="71"/>
        <v>8695.9852290000017</v>
      </c>
      <c r="D237">
        <f t="shared" si="72"/>
        <v>0</v>
      </c>
      <c r="E237">
        <f t="shared" si="73"/>
        <v>9722.2897709999997</v>
      </c>
      <c r="F237">
        <v>0</v>
      </c>
      <c r="G237" s="1">
        <f t="shared" si="74"/>
        <v>-28998.271999885474</v>
      </c>
      <c r="H237">
        <f t="shared" si="75"/>
        <v>0</v>
      </c>
      <c r="I237" s="1">
        <f t="shared" si="76"/>
        <v>-42779326.44872462</v>
      </c>
      <c r="J237" s="1">
        <f t="shared" si="77"/>
        <v>4680495.3846619595</v>
      </c>
      <c r="K237" s="1">
        <f t="shared" si="78"/>
        <v>42779326.44872462</v>
      </c>
      <c r="L237">
        <f t="shared" si="79"/>
        <v>4680495.3846619595</v>
      </c>
      <c r="N237">
        <f t="shared" si="80"/>
        <v>0</v>
      </c>
      <c r="O237">
        <f t="shared" si="81"/>
        <v>0</v>
      </c>
      <c r="P237">
        <f t="shared" si="82"/>
        <v>3924</v>
      </c>
      <c r="Q237">
        <v>0</v>
      </c>
      <c r="R237">
        <f t="shared" si="83"/>
        <v>-3.9239999999990687</v>
      </c>
      <c r="S237">
        <f t="shared" si="84"/>
        <v>0</v>
      </c>
      <c r="T237">
        <f t="shared" si="85"/>
        <v>-5788.8303477330837</v>
      </c>
      <c r="U237">
        <f t="shared" si="86"/>
        <v>1889088.3034773448</v>
      </c>
      <c r="V237">
        <f t="shared" si="87"/>
        <v>5788.8303477330837</v>
      </c>
      <c r="W237">
        <f t="shared" si="88"/>
        <v>1889088.3034773448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3"/>
  <sheetViews>
    <sheetView workbookViewId="0">
      <selection activeCell="B3" sqref="B3:K63"/>
    </sheetView>
  </sheetViews>
  <sheetFormatPr baseColWidth="10" defaultRowHeight="14" x14ac:dyDescent="0"/>
  <cols>
    <col min="3" max="4" width="16.5" bestFit="1" customWidth="1"/>
    <col min="6" max="7" width="16.5" bestFit="1" customWidth="1"/>
  </cols>
  <sheetData>
    <row r="3" spans="2:8" ht="15">
      <c r="B3" s="79" t="s">
        <v>231</v>
      </c>
      <c r="C3" s="79"/>
      <c r="D3" s="79"/>
      <c r="E3" s="79"/>
      <c r="F3" s="79"/>
      <c r="G3" s="79"/>
      <c r="H3" s="79"/>
    </row>
    <row r="4" spans="2:8">
      <c r="B4" s="78" t="s">
        <v>191</v>
      </c>
      <c r="C4" s="78" t="s">
        <v>225</v>
      </c>
      <c r="D4" s="78"/>
      <c r="E4" s="78"/>
      <c r="F4" s="78" t="s">
        <v>226</v>
      </c>
      <c r="G4" s="78"/>
      <c r="H4" s="78"/>
    </row>
    <row r="5" spans="2:8">
      <c r="B5" s="78"/>
      <c r="C5" s="49" t="s">
        <v>227</v>
      </c>
      <c r="D5" s="49" t="s">
        <v>228</v>
      </c>
      <c r="E5" s="53" t="s">
        <v>234</v>
      </c>
      <c r="F5" s="49" t="s">
        <v>227</v>
      </c>
      <c r="G5" s="49" t="s">
        <v>228</v>
      </c>
      <c r="H5" s="49" t="s">
        <v>234</v>
      </c>
    </row>
    <row r="6" spans="2:8">
      <c r="B6" s="65">
        <v>0</v>
      </c>
      <c r="C6" s="48">
        <v>18418.275000000001</v>
      </c>
      <c r="D6" s="51">
        <v>18418.275000000001</v>
      </c>
      <c r="E6" s="48">
        <f>C6-D6</f>
        <v>0</v>
      </c>
      <c r="F6" s="51">
        <v>3924</v>
      </c>
      <c r="G6" s="48">
        <v>3924</v>
      </c>
      <c r="H6" s="51">
        <v>0</v>
      </c>
    </row>
    <row r="7" spans="2:8">
      <c r="B7" s="65">
        <v>5</v>
      </c>
      <c r="C7" s="48">
        <v>15519.42</v>
      </c>
      <c r="D7" s="51">
        <v>15519.42</v>
      </c>
      <c r="E7" s="48">
        <f t="shared" ref="E7:E11" si="0">C7-D7</f>
        <v>0</v>
      </c>
      <c r="F7" s="51">
        <v>3924</v>
      </c>
      <c r="G7" s="48">
        <v>3924</v>
      </c>
      <c r="H7" s="51">
        <v>0</v>
      </c>
    </row>
    <row r="8" spans="2:8">
      <c r="B8" s="65">
        <v>10</v>
      </c>
      <c r="C8" s="48">
        <v>12620.565000000001</v>
      </c>
      <c r="D8" s="51">
        <v>12620.565000000001</v>
      </c>
      <c r="E8" s="48">
        <f t="shared" si="0"/>
        <v>0</v>
      </c>
      <c r="F8" s="51">
        <v>3924</v>
      </c>
      <c r="G8" s="48">
        <v>3924</v>
      </c>
      <c r="H8" s="51">
        <v>0</v>
      </c>
    </row>
    <row r="9" spans="2:8">
      <c r="B9" s="65">
        <v>15</v>
      </c>
      <c r="C9" s="48">
        <v>5797.71</v>
      </c>
      <c r="D9" s="51">
        <v>5797.71</v>
      </c>
      <c r="E9" s="48">
        <f t="shared" si="0"/>
        <v>0</v>
      </c>
      <c r="F9" s="51">
        <v>0</v>
      </c>
      <c r="G9" s="48">
        <v>0</v>
      </c>
      <c r="H9" s="51">
        <v>0</v>
      </c>
    </row>
    <row r="10" spans="2:8">
      <c r="B10" s="65">
        <v>20</v>
      </c>
      <c r="C10" s="48">
        <v>2898.855</v>
      </c>
      <c r="D10" s="51">
        <v>2898.855</v>
      </c>
      <c r="E10" s="48">
        <f t="shared" si="0"/>
        <v>0</v>
      </c>
      <c r="F10" s="51">
        <v>0</v>
      </c>
      <c r="G10" s="48">
        <v>0</v>
      </c>
      <c r="H10" s="51">
        <v>0</v>
      </c>
    </row>
    <row r="11" spans="2:8">
      <c r="B11" s="65">
        <v>25</v>
      </c>
      <c r="C11" s="48">
        <v>0</v>
      </c>
      <c r="D11" s="51">
        <v>0</v>
      </c>
      <c r="E11" s="48">
        <f t="shared" si="0"/>
        <v>0</v>
      </c>
      <c r="F11" s="51">
        <v>0</v>
      </c>
      <c r="G11" s="48">
        <v>0</v>
      </c>
      <c r="H11" s="51">
        <v>0</v>
      </c>
    </row>
    <row r="12" spans="2:8">
      <c r="B12" s="46"/>
      <c r="C12" s="46"/>
      <c r="D12" s="46"/>
      <c r="E12" s="47"/>
      <c r="F12" s="46"/>
      <c r="G12" s="46"/>
      <c r="H12" s="46"/>
    </row>
    <row r="13" spans="2:8">
      <c r="B13" s="46"/>
      <c r="C13" s="46"/>
      <c r="D13" s="46"/>
      <c r="E13" s="47"/>
      <c r="F13" s="46"/>
      <c r="G13" s="46"/>
      <c r="H13" s="46"/>
    </row>
    <row r="14" spans="2:8" ht="15">
      <c r="B14" s="79" t="s">
        <v>232</v>
      </c>
      <c r="C14" s="79"/>
      <c r="D14" s="79"/>
      <c r="E14" s="79"/>
      <c r="F14" s="79"/>
      <c r="G14" s="79"/>
      <c r="H14" s="79"/>
    </row>
    <row r="15" spans="2:8" ht="15">
      <c r="B15" s="80" t="s">
        <v>191</v>
      </c>
      <c r="C15" s="80" t="s">
        <v>225</v>
      </c>
      <c r="D15" s="80"/>
      <c r="E15" s="80"/>
      <c r="F15" s="80" t="s">
        <v>226</v>
      </c>
      <c r="G15" s="80"/>
      <c r="H15" s="80"/>
    </row>
    <row r="16" spans="2:8" ht="15">
      <c r="B16" s="80"/>
      <c r="C16" s="55" t="s">
        <v>227</v>
      </c>
      <c r="D16" s="55" t="s">
        <v>228</v>
      </c>
      <c r="E16" s="56" t="s">
        <v>234</v>
      </c>
      <c r="F16" s="55" t="s">
        <v>227</v>
      </c>
      <c r="G16" s="55" t="s">
        <v>228</v>
      </c>
      <c r="H16" s="55" t="s">
        <v>234</v>
      </c>
    </row>
    <row r="17" spans="2:8" ht="15">
      <c r="B17" s="64">
        <v>0</v>
      </c>
      <c r="C17" s="58">
        <v>-240038.43799999999</v>
      </c>
      <c r="D17" s="58">
        <v>-240038.43750000003</v>
      </c>
      <c r="E17" s="56">
        <f>C17-D17</f>
        <v>-4.9999996554106474E-4</v>
      </c>
      <c r="F17" s="58">
        <v>-58860</v>
      </c>
      <c r="G17" s="58">
        <v>-58860</v>
      </c>
      <c r="H17" s="58">
        <v>0</v>
      </c>
    </row>
    <row r="18" spans="2:8" ht="15">
      <c r="B18" s="64">
        <v>5</v>
      </c>
      <c r="C18" s="58">
        <v>-155194.20000000001</v>
      </c>
      <c r="D18" s="58">
        <v>-155194.20000000001</v>
      </c>
      <c r="E18" s="56">
        <v>0</v>
      </c>
      <c r="F18" s="58">
        <v>-39240</v>
      </c>
      <c r="G18" s="58">
        <v>-39240</v>
      </c>
      <c r="H18" s="58">
        <v>0</v>
      </c>
    </row>
    <row r="19" spans="2:8" ht="15">
      <c r="B19" s="64">
        <v>10</v>
      </c>
      <c r="C19" s="58">
        <v>-84844.237999999998</v>
      </c>
      <c r="D19" s="58">
        <v>-84844.237500000017</v>
      </c>
      <c r="E19" s="56">
        <v>0</v>
      </c>
      <c r="F19" s="58">
        <v>-19620</v>
      </c>
      <c r="G19" s="58">
        <v>-19620</v>
      </c>
      <c r="H19" s="58">
        <v>0</v>
      </c>
    </row>
    <row r="20" spans="2:8" ht="15">
      <c r="B20" s="64">
        <v>15</v>
      </c>
      <c r="C20" s="58">
        <v>-28988.55</v>
      </c>
      <c r="D20" s="58">
        <v>-28988.550000000017</v>
      </c>
      <c r="E20" s="56">
        <v>0</v>
      </c>
      <c r="F20" s="85">
        <v>0</v>
      </c>
      <c r="G20" s="58">
        <v>0</v>
      </c>
      <c r="H20" s="58">
        <v>0</v>
      </c>
    </row>
    <row r="21" spans="2:8" ht="15">
      <c r="B21" s="64">
        <v>20</v>
      </c>
      <c r="C21" s="58">
        <v>-7247.1379999999999</v>
      </c>
      <c r="D21" s="58">
        <v>-7247.1375000000407</v>
      </c>
      <c r="E21" s="56">
        <v>0</v>
      </c>
      <c r="F21" s="58">
        <v>0</v>
      </c>
      <c r="G21" s="58">
        <v>0</v>
      </c>
      <c r="H21" s="58">
        <v>0</v>
      </c>
    </row>
    <row r="22" spans="2:8" ht="15">
      <c r="B22" s="64">
        <v>25</v>
      </c>
      <c r="C22" s="58">
        <v>0</v>
      </c>
      <c r="D22" s="58">
        <v>0</v>
      </c>
      <c r="E22" s="56">
        <v>0</v>
      </c>
      <c r="F22" s="58">
        <v>0</v>
      </c>
      <c r="G22" s="58">
        <v>0</v>
      </c>
      <c r="H22" s="58">
        <v>0</v>
      </c>
    </row>
    <row r="23" spans="2:8">
      <c r="B23" s="1"/>
      <c r="C23" s="1"/>
      <c r="D23" s="1"/>
      <c r="E23" s="44"/>
      <c r="F23" s="1"/>
      <c r="G23" s="1"/>
      <c r="H23" s="1"/>
    </row>
    <row r="24" spans="2:8" ht="17">
      <c r="B24" s="79" t="s">
        <v>233</v>
      </c>
      <c r="C24" s="79"/>
      <c r="D24" s="79"/>
      <c r="E24" s="79"/>
      <c r="F24" s="79"/>
      <c r="G24" s="79"/>
      <c r="H24" s="79"/>
    </row>
    <row r="25" spans="2:8" ht="15">
      <c r="B25" s="81" t="s">
        <v>191</v>
      </c>
      <c r="C25" s="81" t="s">
        <v>225</v>
      </c>
      <c r="D25" s="81"/>
      <c r="E25" s="81"/>
      <c r="F25" s="81" t="s">
        <v>226</v>
      </c>
      <c r="G25" s="81"/>
      <c r="H25" s="81"/>
    </row>
    <row r="26" spans="2:8" ht="15">
      <c r="B26" s="81"/>
      <c r="C26" s="59" t="s">
        <v>227</v>
      </c>
      <c r="D26" s="59" t="s">
        <v>228</v>
      </c>
      <c r="E26" s="59" t="s">
        <v>234</v>
      </c>
      <c r="F26" s="59" t="s">
        <v>227</v>
      </c>
      <c r="G26" s="59" t="s">
        <v>228</v>
      </c>
      <c r="H26" s="59" t="s">
        <v>234</v>
      </c>
    </row>
    <row r="27" spans="2:8">
      <c r="B27" s="60">
        <v>0</v>
      </c>
      <c r="C27" s="61">
        <v>-354113606.42799997</v>
      </c>
      <c r="D27" s="62">
        <v>-354113606.42781878</v>
      </c>
      <c r="E27" s="62">
        <f>ABS(C27-D27)</f>
        <v>1.811981201171875E-4</v>
      </c>
      <c r="F27" s="63">
        <v>-86832455.216000006</v>
      </c>
      <c r="G27" s="84">
        <v>-86832455.216016859</v>
      </c>
      <c r="H27" s="62">
        <f>ABS(F27-G27)</f>
        <v>1.6853213310241699E-5</v>
      </c>
    </row>
    <row r="28" spans="2:8">
      <c r="B28" s="60">
        <v>5</v>
      </c>
      <c r="C28" s="63">
        <v>-228948240.25299999</v>
      </c>
      <c r="D28" s="62">
        <v>-228948240.2528978</v>
      </c>
      <c r="E28" s="62">
        <f t="shared" ref="E28:E32" si="1">ABS(C28-D28)</f>
        <v>1.0219216346740723E-4</v>
      </c>
      <c r="F28" s="63">
        <v>-57888303.476999998</v>
      </c>
      <c r="G28" s="84">
        <v>-57888303.477344573</v>
      </c>
      <c r="H28" s="62">
        <f t="shared" ref="H28:H32" si="2">ABS(F28-G28)</f>
        <v>3.445744514465332E-4</v>
      </c>
    </row>
    <row r="29" spans="2:8">
      <c r="B29" s="60">
        <v>10</v>
      </c>
      <c r="C29" s="63">
        <v>-125165366.175</v>
      </c>
      <c r="D29" s="62">
        <v>-125165366.17492099</v>
      </c>
      <c r="E29" s="62">
        <f t="shared" si="1"/>
        <v>7.9005956649780273E-5</v>
      </c>
      <c r="F29" s="63">
        <v>-28944151.739</v>
      </c>
      <c r="G29" s="84">
        <v>-28944151.738672286</v>
      </c>
      <c r="H29" s="62">
        <f t="shared" si="2"/>
        <v>3.2771378755569458E-4</v>
      </c>
    </row>
    <row r="30" spans="2:8">
      <c r="B30" s="60">
        <v>15</v>
      </c>
      <c r="C30" s="63">
        <v>-42764984.193999998</v>
      </c>
      <c r="D30" s="62">
        <v>-42764984.193888329</v>
      </c>
      <c r="E30" s="62">
        <f t="shared" si="1"/>
        <v>1.1166930198669434E-4</v>
      </c>
      <c r="F30" s="63">
        <v>0</v>
      </c>
      <c r="G30" s="84">
        <v>0</v>
      </c>
      <c r="H30" s="62">
        <f t="shared" si="2"/>
        <v>0</v>
      </c>
    </row>
    <row r="31" spans="2:8">
      <c r="B31" s="60">
        <v>20</v>
      </c>
      <c r="C31" s="63">
        <v>-10691246.048</v>
      </c>
      <c r="D31" s="62">
        <v>-10691246.048472134</v>
      </c>
      <c r="E31" s="62">
        <f t="shared" si="1"/>
        <v>4.7213397920131683E-4</v>
      </c>
      <c r="F31" s="63">
        <v>0</v>
      </c>
      <c r="G31" s="84">
        <v>0</v>
      </c>
      <c r="H31" s="62">
        <f t="shared" si="2"/>
        <v>0</v>
      </c>
    </row>
    <row r="32" spans="2:8">
      <c r="B32" s="60">
        <v>25</v>
      </c>
      <c r="C32" s="63">
        <v>0</v>
      </c>
      <c r="D32" s="62">
        <v>0</v>
      </c>
      <c r="E32" s="62">
        <f t="shared" si="1"/>
        <v>0</v>
      </c>
      <c r="F32" s="63">
        <v>0</v>
      </c>
      <c r="G32" s="84">
        <v>0</v>
      </c>
      <c r="H32" s="62">
        <f t="shared" si="2"/>
        <v>0</v>
      </c>
    </row>
    <row r="33" spans="2:11">
      <c r="B33" s="1"/>
      <c r="C33" s="1"/>
      <c r="D33" s="1"/>
      <c r="E33" s="44"/>
      <c r="F33" s="1"/>
      <c r="G33" s="1"/>
      <c r="H33" s="1"/>
    </row>
    <row r="34" spans="2:11">
      <c r="B34" s="1"/>
      <c r="C34" s="1"/>
      <c r="D34" s="1"/>
      <c r="E34" s="44"/>
      <c r="F34" s="1"/>
      <c r="G34" s="1"/>
      <c r="H34" s="1"/>
    </row>
    <row r="35" spans="2:11" ht="15">
      <c r="B35" s="79" t="s">
        <v>235</v>
      </c>
      <c r="C35" s="79"/>
      <c r="D35" s="79"/>
      <c r="E35" s="79"/>
      <c r="F35" s="79"/>
      <c r="G35" s="79"/>
      <c r="H35" s="79"/>
    </row>
    <row r="36" spans="2:11" ht="15">
      <c r="B36" s="80" t="s">
        <v>191</v>
      </c>
      <c r="C36" s="80" t="s">
        <v>225</v>
      </c>
      <c r="D36" s="80"/>
      <c r="E36" s="80"/>
      <c r="F36" s="80" t="s">
        <v>226</v>
      </c>
      <c r="G36" s="80"/>
      <c r="H36" s="80"/>
    </row>
    <row r="37" spans="2:11" ht="15">
      <c r="B37" s="80"/>
      <c r="C37" s="55" t="s">
        <v>227</v>
      </c>
      <c r="D37" s="55" t="s">
        <v>228</v>
      </c>
      <c r="E37" s="55" t="s">
        <v>229</v>
      </c>
      <c r="F37" s="55" t="s">
        <v>227</v>
      </c>
      <c r="G37" s="55" t="s">
        <v>228</v>
      </c>
      <c r="H37" s="55" t="s">
        <v>230</v>
      </c>
    </row>
    <row r="38" spans="2:11">
      <c r="B38" s="65">
        <v>0</v>
      </c>
      <c r="C38" s="49">
        <v>8866908.2239999995</v>
      </c>
      <c r="D38" s="51">
        <v>8866908.2244467866</v>
      </c>
      <c r="E38" s="51">
        <f>ABS(C38-D38)</f>
        <v>4.4678710401058197E-4</v>
      </c>
      <c r="F38" s="49">
        <v>1889088.3030000001</v>
      </c>
      <c r="G38" s="49">
        <v>1889088.3034773448</v>
      </c>
      <c r="H38" s="51">
        <f>F38-G38</f>
        <v>-4.7734472900629044E-4</v>
      </c>
    </row>
    <row r="39" spans="2:11">
      <c r="B39" s="65">
        <v>5</v>
      </c>
      <c r="C39" s="49">
        <v>7471344.2400000002</v>
      </c>
      <c r="D39" s="51">
        <v>7471344.240252899</v>
      </c>
      <c r="E39" s="51">
        <f t="shared" ref="E39:E43" si="3">ABS(C39-D39)</f>
        <v>2.5289878249168396E-4</v>
      </c>
      <c r="F39" s="49">
        <v>1889088.3030000001</v>
      </c>
      <c r="G39" s="49">
        <v>1889088.3034773448</v>
      </c>
      <c r="H39" s="51">
        <f t="shared" ref="H39:H43" si="4">F39-G39</f>
        <v>-4.7734472900629044E-4</v>
      </c>
    </row>
    <row r="40" spans="2:11">
      <c r="B40" s="65">
        <v>10</v>
      </c>
      <c r="C40" s="49">
        <v>6075780.2560000001</v>
      </c>
      <c r="D40" s="51">
        <v>6075780.2560590105</v>
      </c>
      <c r="E40" s="51">
        <f t="shared" si="3"/>
        <v>5.901046097278595E-5</v>
      </c>
      <c r="F40" s="49">
        <v>1889088.3030000001</v>
      </c>
      <c r="G40" s="49">
        <v>1889088.3034773448</v>
      </c>
      <c r="H40" s="51">
        <f t="shared" si="4"/>
        <v>-4.7734472900629044E-4</v>
      </c>
    </row>
    <row r="41" spans="2:11">
      <c r="B41" s="65">
        <v>15</v>
      </c>
      <c r="C41" s="49">
        <v>2791127.9679999999</v>
      </c>
      <c r="D41" s="51">
        <v>2791127.968387777</v>
      </c>
      <c r="E41" s="51">
        <f t="shared" si="3"/>
        <v>3.8777710869908333E-4</v>
      </c>
      <c r="F41" s="49">
        <v>0</v>
      </c>
      <c r="G41" s="49">
        <v>0</v>
      </c>
      <c r="H41" s="51">
        <f t="shared" si="4"/>
        <v>0</v>
      </c>
    </row>
    <row r="42" spans="2:11">
      <c r="B42" s="65">
        <v>20</v>
      </c>
      <c r="C42" s="49">
        <v>1395563.9839999999</v>
      </c>
      <c r="D42" s="51">
        <v>1395563.984193889</v>
      </c>
      <c r="E42" s="51">
        <f t="shared" si="3"/>
        <v>1.9388902001082897E-4</v>
      </c>
      <c r="F42" s="49">
        <v>0</v>
      </c>
      <c r="G42" s="49">
        <v>0</v>
      </c>
      <c r="H42" s="51">
        <f t="shared" si="4"/>
        <v>0</v>
      </c>
    </row>
    <row r="43" spans="2:11">
      <c r="B43" s="65">
        <v>25</v>
      </c>
      <c r="C43" s="49">
        <v>0</v>
      </c>
      <c r="D43" s="51">
        <v>0</v>
      </c>
      <c r="E43" s="51">
        <f t="shared" si="3"/>
        <v>0</v>
      </c>
      <c r="F43" s="49">
        <v>0</v>
      </c>
      <c r="G43" s="49">
        <v>0</v>
      </c>
      <c r="H43" s="51">
        <f t="shared" si="4"/>
        <v>0</v>
      </c>
    </row>
    <row r="44" spans="2:11">
      <c r="B44" s="1"/>
      <c r="C44" s="1"/>
      <c r="D44" s="1"/>
      <c r="E44" s="44"/>
      <c r="F44" s="1"/>
      <c r="G44" s="1"/>
      <c r="H44" s="1"/>
    </row>
    <row r="45" spans="2:11" ht="17">
      <c r="B45" s="83" t="s">
        <v>236</v>
      </c>
      <c r="C45" s="83"/>
      <c r="D45" s="83"/>
      <c r="E45" s="83"/>
      <c r="F45" s="83"/>
      <c r="G45" s="83"/>
      <c r="H45" s="83"/>
      <c r="I45" s="83"/>
      <c r="J45" s="83"/>
      <c r="K45" s="83"/>
    </row>
    <row r="46" spans="2:11" ht="15">
      <c r="B46" s="80" t="s">
        <v>191</v>
      </c>
      <c r="C46" s="80" t="s">
        <v>225</v>
      </c>
      <c r="D46" s="80"/>
      <c r="E46" s="80"/>
      <c r="F46" s="80" t="s">
        <v>226</v>
      </c>
      <c r="G46" s="80"/>
      <c r="H46" s="80"/>
    </row>
    <row r="47" spans="2:11" ht="15">
      <c r="B47" s="80"/>
      <c r="C47" s="55" t="s">
        <v>227</v>
      </c>
      <c r="D47" s="55" t="s">
        <v>228</v>
      </c>
      <c r="E47" s="55" t="s">
        <v>229</v>
      </c>
      <c r="F47" s="55" t="s">
        <v>227</v>
      </c>
      <c r="G47" s="55" t="s">
        <v>228</v>
      </c>
      <c r="H47" s="55" t="s">
        <v>230</v>
      </c>
    </row>
    <row r="48" spans="2:11" ht="15">
      <c r="B48" s="64">
        <v>0</v>
      </c>
      <c r="C48" s="58">
        <v>354113606.42799997</v>
      </c>
      <c r="D48" s="58">
        <v>354113606.42781878</v>
      </c>
      <c r="E48" s="51">
        <v>0</v>
      </c>
      <c r="F48" s="58">
        <v>86832455.216000006</v>
      </c>
      <c r="G48" s="55">
        <v>86832455.216016859</v>
      </c>
      <c r="H48" s="58">
        <v>0</v>
      </c>
    </row>
    <row r="49" spans="2:11" ht="15">
      <c r="B49" s="64">
        <v>5</v>
      </c>
      <c r="C49" s="58">
        <v>228948240.25299999</v>
      </c>
      <c r="D49" s="58">
        <v>228948240.2528978</v>
      </c>
      <c r="E49" s="51">
        <f>ABS(C48-D48)</f>
        <v>1.811981201171875E-4</v>
      </c>
      <c r="F49" s="58">
        <v>57888303.476999998</v>
      </c>
      <c r="G49" s="55">
        <v>57888303.477344573</v>
      </c>
      <c r="H49" s="58">
        <v>0</v>
      </c>
    </row>
    <row r="50" spans="2:11" ht="15">
      <c r="B50" s="64">
        <v>10</v>
      </c>
      <c r="C50" s="58">
        <v>125165366.175</v>
      </c>
      <c r="D50" s="58">
        <v>125165366.17492099</v>
      </c>
      <c r="E50" s="51">
        <v>0</v>
      </c>
      <c r="F50" s="58">
        <v>28944151.739</v>
      </c>
      <c r="G50" s="55">
        <v>28944151.738672286</v>
      </c>
      <c r="H50" s="58">
        <v>0</v>
      </c>
    </row>
    <row r="51" spans="2:11" ht="15">
      <c r="B51" s="64">
        <v>15</v>
      </c>
      <c r="C51" s="58">
        <v>42764984.193999998</v>
      </c>
      <c r="D51" s="58">
        <v>42764984.193888329</v>
      </c>
      <c r="E51" s="51">
        <f t="shared" ref="E51" si="5">ABS(C50-D50)</f>
        <v>7.9005956649780273E-5</v>
      </c>
      <c r="F51" s="58">
        <v>0</v>
      </c>
      <c r="G51" s="55">
        <v>0</v>
      </c>
      <c r="H51" s="58">
        <v>0</v>
      </c>
    </row>
    <row r="52" spans="2:11" ht="15">
      <c r="B52" s="64">
        <v>20</v>
      </c>
      <c r="C52" s="58">
        <v>10691246.048</v>
      </c>
      <c r="D52" s="58">
        <v>10691246.048472134</v>
      </c>
      <c r="E52" s="51">
        <v>0</v>
      </c>
      <c r="F52" s="58">
        <v>0</v>
      </c>
      <c r="G52" s="55">
        <v>0</v>
      </c>
      <c r="H52" s="58">
        <v>0</v>
      </c>
    </row>
    <row r="53" spans="2:11" ht="15">
      <c r="B53" s="64">
        <v>25</v>
      </c>
      <c r="C53" s="58">
        <v>0</v>
      </c>
      <c r="D53" s="58">
        <v>0</v>
      </c>
      <c r="E53" s="51">
        <f t="shared" ref="E53" si="6">ABS(C52-D52)</f>
        <v>4.7213397920131683E-4</v>
      </c>
      <c r="F53" s="58">
        <v>0</v>
      </c>
      <c r="G53" s="55">
        <v>0</v>
      </c>
      <c r="H53" s="58">
        <v>0</v>
      </c>
    </row>
    <row r="54" spans="2:11">
      <c r="B54" s="1"/>
      <c r="C54" s="1"/>
      <c r="D54" s="1"/>
      <c r="E54" s="44"/>
      <c r="F54" s="1"/>
      <c r="G54" s="1"/>
      <c r="H54" s="1"/>
    </row>
    <row r="55" spans="2:11" ht="17">
      <c r="B55" s="82" t="s">
        <v>237</v>
      </c>
      <c r="C55" s="82"/>
      <c r="D55" s="82"/>
      <c r="E55" s="82"/>
      <c r="F55" s="82"/>
      <c r="G55" s="82"/>
      <c r="H55" s="82"/>
      <c r="I55" s="82"/>
      <c r="J55" s="82"/>
      <c r="K55" s="82"/>
    </row>
    <row r="56" spans="2:11" ht="15">
      <c r="B56" s="80" t="s">
        <v>191</v>
      </c>
      <c r="C56" s="80" t="s">
        <v>225</v>
      </c>
      <c r="D56" s="80"/>
      <c r="E56" s="80"/>
      <c r="F56" s="80" t="s">
        <v>226</v>
      </c>
      <c r="G56" s="80"/>
      <c r="H56" s="80"/>
    </row>
    <row r="57" spans="2:11" ht="15">
      <c r="B57" s="80"/>
      <c r="C57" s="55" t="s">
        <v>227</v>
      </c>
      <c r="D57" s="55" t="s">
        <v>228</v>
      </c>
      <c r="E57" s="55" t="s">
        <v>229</v>
      </c>
      <c r="F57" s="55" t="s">
        <v>227</v>
      </c>
      <c r="G57" s="55" t="s">
        <v>228</v>
      </c>
      <c r="H57" s="55" t="s">
        <v>230</v>
      </c>
    </row>
    <row r="58" spans="2:11" ht="15">
      <c r="B58" s="64">
        <v>0</v>
      </c>
      <c r="C58" s="55">
        <v>8866908.2239999995</v>
      </c>
      <c r="D58" s="55">
        <v>8866908.2244467866</v>
      </c>
      <c r="E58" s="51">
        <v>0</v>
      </c>
      <c r="F58" s="55">
        <v>1889088.3030000001</v>
      </c>
      <c r="G58" s="55">
        <v>1889088.3034773448</v>
      </c>
      <c r="H58" s="58">
        <v>0</v>
      </c>
    </row>
    <row r="59" spans="2:11" ht="15">
      <c r="B59" s="64">
        <v>5</v>
      </c>
      <c r="C59" s="55">
        <v>7471344.2400000002</v>
      </c>
      <c r="D59" s="55">
        <v>7471344.240252899</v>
      </c>
      <c r="E59" s="51">
        <v>0</v>
      </c>
      <c r="F59" s="55">
        <v>1889088.3030000001</v>
      </c>
      <c r="G59" s="55">
        <v>1889088.3034773448</v>
      </c>
      <c r="H59" s="58">
        <v>0</v>
      </c>
    </row>
    <row r="60" spans="2:11" ht="15">
      <c r="B60" s="64">
        <v>10</v>
      </c>
      <c r="C60" s="55">
        <v>6075780.2560000001</v>
      </c>
      <c r="D60" s="55">
        <v>6075780.2560590105</v>
      </c>
      <c r="E60" s="51">
        <v>0</v>
      </c>
      <c r="F60" s="55">
        <v>1889088.3030000001</v>
      </c>
      <c r="G60" s="55">
        <v>1889088.3034773448</v>
      </c>
      <c r="H60" s="58">
        <v>0</v>
      </c>
    </row>
    <row r="61" spans="2:11" ht="15">
      <c r="B61" s="64">
        <v>15</v>
      </c>
      <c r="C61" s="55">
        <v>2791127.9679999999</v>
      </c>
      <c r="D61" s="55">
        <v>2791127.968387777</v>
      </c>
      <c r="E61" s="51">
        <v>0</v>
      </c>
      <c r="F61" s="55">
        <v>0</v>
      </c>
      <c r="G61" s="55">
        <v>0</v>
      </c>
      <c r="H61" s="58">
        <v>0</v>
      </c>
    </row>
    <row r="62" spans="2:11" ht="15">
      <c r="B62" s="64">
        <v>20</v>
      </c>
      <c r="C62" s="55">
        <v>1395563.9839999999</v>
      </c>
      <c r="D62" s="55">
        <v>1395563.984193889</v>
      </c>
      <c r="E62" s="51">
        <v>0</v>
      </c>
      <c r="F62" s="55">
        <v>0</v>
      </c>
      <c r="G62" s="55">
        <v>0</v>
      </c>
      <c r="H62" s="58">
        <v>0</v>
      </c>
    </row>
    <row r="63" spans="2:11" ht="15">
      <c r="B63" s="64">
        <v>25</v>
      </c>
      <c r="C63" s="55">
        <v>0</v>
      </c>
      <c r="D63" s="55">
        <v>0</v>
      </c>
      <c r="E63" s="51">
        <v>0</v>
      </c>
      <c r="F63" s="55">
        <v>0</v>
      </c>
      <c r="G63" s="55">
        <v>0</v>
      </c>
      <c r="H63" s="58">
        <v>0</v>
      </c>
    </row>
  </sheetData>
  <mergeCells count="24">
    <mergeCell ref="B45:K45"/>
    <mergeCell ref="B35:H35"/>
    <mergeCell ref="B24:H24"/>
    <mergeCell ref="B14:H14"/>
    <mergeCell ref="B46:B47"/>
    <mergeCell ref="C46:E46"/>
    <mergeCell ref="F46:H46"/>
    <mergeCell ref="B56:B57"/>
    <mergeCell ref="C56:E56"/>
    <mergeCell ref="F56:H56"/>
    <mergeCell ref="B55:K55"/>
    <mergeCell ref="B25:B26"/>
    <mergeCell ref="C25:E25"/>
    <mergeCell ref="F25:H25"/>
    <mergeCell ref="B36:B37"/>
    <mergeCell ref="C36:E36"/>
    <mergeCell ref="F36:H36"/>
    <mergeCell ref="B3:H3"/>
    <mergeCell ref="B4:B5"/>
    <mergeCell ref="C4:E4"/>
    <mergeCell ref="F4:H4"/>
    <mergeCell ref="B15:B16"/>
    <mergeCell ref="C15:E15"/>
    <mergeCell ref="F15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workbookViewId="0">
      <selection activeCell="C39" sqref="C39"/>
    </sheetView>
  </sheetViews>
  <sheetFormatPr baseColWidth="10" defaultColWidth="8.83203125" defaultRowHeight="14" x14ac:dyDescent="0"/>
  <cols>
    <col min="1" max="1" width="12.83203125" style="40" bestFit="1" customWidth="1"/>
    <col min="2" max="2" width="18.33203125" style="40" bestFit="1" customWidth="1"/>
    <col min="3" max="3" width="29.6640625" style="38" customWidth="1"/>
    <col min="4" max="4" width="7.6640625" style="42" bestFit="1" customWidth="1"/>
    <col min="5" max="5" width="13.33203125" style="34" bestFit="1" customWidth="1"/>
    <col min="6" max="6" width="10.1640625" style="34" bestFit="1" customWidth="1"/>
    <col min="7" max="7" width="8.33203125" style="34" bestFit="1" customWidth="1"/>
  </cols>
  <sheetData>
    <row r="2" spans="1:7">
      <c r="A2" s="74" t="s">
        <v>138</v>
      </c>
      <c r="B2" s="74" t="s">
        <v>139</v>
      </c>
      <c r="C2" s="75" t="s">
        <v>140</v>
      </c>
      <c r="D2" s="76" t="s">
        <v>192</v>
      </c>
      <c r="E2" s="74" t="s">
        <v>141</v>
      </c>
      <c r="F2" s="74"/>
      <c r="G2" s="74"/>
    </row>
    <row r="3" spans="1:7">
      <c r="A3" s="74"/>
      <c r="B3" s="74"/>
      <c r="C3" s="75"/>
      <c r="D3" s="77"/>
      <c r="E3" s="35" t="s">
        <v>142</v>
      </c>
      <c r="F3" s="35" t="s">
        <v>143</v>
      </c>
      <c r="G3" s="35" t="s">
        <v>144</v>
      </c>
    </row>
    <row r="4" spans="1:7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28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28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28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28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28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28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2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2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2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B2" sqref="B2:H62"/>
    </sheetView>
  </sheetViews>
  <sheetFormatPr baseColWidth="10" defaultColWidth="10.83203125" defaultRowHeight="14" x14ac:dyDescent="0"/>
  <cols>
    <col min="1" max="1" width="10.83203125" style="1"/>
    <col min="2" max="2" width="3.83203125" style="1" bestFit="1" customWidth="1"/>
    <col min="3" max="4" width="14.33203125" style="1" bestFit="1" customWidth="1"/>
    <col min="5" max="5" width="8.83203125" style="44" bestFit="1" customWidth="1"/>
    <col min="6" max="7" width="14.33203125" style="1" bestFit="1" customWidth="1"/>
    <col min="8" max="8" width="8.33203125" style="1" bestFit="1" customWidth="1"/>
    <col min="9" max="16384" width="10.83203125" style="1"/>
  </cols>
  <sheetData>
    <row r="1" spans="1:10">
      <c r="A1" s="46"/>
      <c r="B1" s="46"/>
      <c r="C1" s="46"/>
      <c r="D1" s="46"/>
      <c r="E1" s="47"/>
      <c r="F1" s="46"/>
      <c r="G1" s="46"/>
      <c r="H1" s="46"/>
      <c r="I1" s="46"/>
    </row>
    <row r="2" spans="1:10" ht="15">
      <c r="A2" s="46"/>
      <c r="B2" s="79" t="s">
        <v>231</v>
      </c>
      <c r="C2" s="79"/>
      <c r="D2" s="79"/>
      <c r="E2" s="79"/>
      <c r="F2" s="79"/>
      <c r="G2" s="79"/>
      <c r="H2" s="79"/>
      <c r="I2" s="46"/>
    </row>
    <row r="3" spans="1:10" ht="15" customHeight="1">
      <c r="A3" s="46"/>
      <c r="B3" s="78" t="s">
        <v>191</v>
      </c>
      <c r="C3" s="78" t="s">
        <v>225</v>
      </c>
      <c r="D3" s="78"/>
      <c r="E3" s="78"/>
      <c r="F3" s="78" t="s">
        <v>226</v>
      </c>
      <c r="G3" s="78"/>
      <c r="H3" s="78"/>
      <c r="I3" s="46"/>
    </row>
    <row r="4" spans="1:10">
      <c r="A4" s="46"/>
      <c r="B4" s="78"/>
      <c r="C4" s="49" t="s">
        <v>227</v>
      </c>
      <c r="D4" s="49" t="s">
        <v>228</v>
      </c>
      <c r="E4" s="53" t="s">
        <v>234</v>
      </c>
      <c r="F4" s="49" t="s">
        <v>227</v>
      </c>
      <c r="G4" s="49" t="s">
        <v>228</v>
      </c>
      <c r="H4" s="49" t="s">
        <v>234</v>
      </c>
      <c r="I4" s="46"/>
    </row>
    <row r="5" spans="1:10">
      <c r="A5" s="46"/>
      <c r="B5" s="50">
        <v>0</v>
      </c>
      <c r="C5" s="51">
        <v>8816.7374999999993</v>
      </c>
      <c r="D5" s="51">
        <v>8816.7375000000011</v>
      </c>
      <c r="E5" s="54">
        <v>0</v>
      </c>
      <c r="F5" s="49">
        <v>1569.6</v>
      </c>
      <c r="G5" s="48">
        <v>1569.6</v>
      </c>
      <c r="H5" s="49">
        <v>0</v>
      </c>
      <c r="I5" s="46"/>
      <c r="J5" s="52"/>
    </row>
    <row r="6" spans="1:10">
      <c r="A6" s="46"/>
      <c r="B6" s="50">
        <v>5</v>
      </c>
      <c r="C6" s="51">
        <v>5917.8824999999997</v>
      </c>
      <c r="D6" s="51">
        <v>5917.8825000000015</v>
      </c>
      <c r="E6" s="54">
        <v>0</v>
      </c>
      <c r="F6" s="49">
        <v>1569.6</v>
      </c>
      <c r="G6" s="48">
        <v>1569.6</v>
      </c>
      <c r="H6" s="49">
        <v>0</v>
      </c>
      <c r="I6" s="46"/>
      <c r="J6"/>
    </row>
    <row r="7" spans="1:10">
      <c r="A7" s="46"/>
      <c r="B7" s="50">
        <v>10</v>
      </c>
      <c r="C7" s="51">
        <v>3019.0275000000001</v>
      </c>
      <c r="D7" s="51">
        <v>3019.0275000000011</v>
      </c>
      <c r="E7" s="54">
        <v>0</v>
      </c>
      <c r="F7" s="49">
        <v>1569.6</v>
      </c>
      <c r="G7" s="48">
        <v>1569.6</v>
      </c>
      <c r="H7" s="49">
        <v>0</v>
      </c>
      <c r="I7" s="46"/>
      <c r="J7"/>
    </row>
    <row r="8" spans="1:10">
      <c r="A8" s="46"/>
      <c r="B8" s="50">
        <v>15</v>
      </c>
      <c r="C8" s="51">
        <v>-3803.8274999999999</v>
      </c>
      <c r="D8" s="51">
        <v>-3803.8274999999994</v>
      </c>
      <c r="E8" s="54">
        <v>0</v>
      </c>
      <c r="F8" s="49">
        <v>-2354.4</v>
      </c>
      <c r="G8" s="48">
        <v>-2354.4</v>
      </c>
      <c r="H8" s="49">
        <v>0</v>
      </c>
      <c r="I8" s="46"/>
      <c r="J8"/>
    </row>
    <row r="9" spans="1:10">
      <c r="A9" s="46"/>
      <c r="B9" s="50">
        <v>20</v>
      </c>
      <c r="C9" s="51">
        <v>-6702.6824999999999</v>
      </c>
      <c r="D9" s="51">
        <v>-6702.682499999999</v>
      </c>
      <c r="E9" s="54">
        <v>0</v>
      </c>
      <c r="F9" s="49">
        <v>-2354.4</v>
      </c>
      <c r="G9" s="48">
        <v>-2354.4</v>
      </c>
      <c r="H9" s="49">
        <v>0</v>
      </c>
      <c r="I9" s="46"/>
      <c r="J9"/>
    </row>
    <row r="10" spans="1:10">
      <c r="A10" s="46"/>
      <c r="B10" s="50">
        <v>25</v>
      </c>
      <c r="C10" s="51">
        <v>-9601.5375000000004</v>
      </c>
      <c r="D10" s="51">
        <v>-9601.5375000000004</v>
      </c>
      <c r="E10" s="54">
        <v>0</v>
      </c>
      <c r="F10" s="49">
        <v>-2354.4</v>
      </c>
      <c r="G10" s="48">
        <v>-2354.4</v>
      </c>
      <c r="H10" s="49">
        <v>0</v>
      </c>
      <c r="I10" s="46"/>
      <c r="J10"/>
    </row>
    <row r="11" spans="1:10">
      <c r="A11" s="46"/>
      <c r="B11" s="46"/>
      <c r="C11" s="46"/>
      <c r="D11" s="46"/>
      <c r="E11" s="47"/>
      <c r="F11" s="46"/>
      <c r="G11" s="46"/>
      <c r="H11" s="46"/>
      <c r="I11" s="46"/>
    </row>
    <row r="12" spans="1:10">
      <c r="A12" s="46"/>
      <c r="B12" s="46"/>
      <c r="C12" s="46"/>
      <c r="D12" s="46"/>
      <c r="E12" s="47"/>
      <c r="F12" s="46"/>
      <c r="G12" s="46"/>
      <c r="H12" s="46"/>
      <c r="I12" s="46"/>
    </row>
    <row r="13" spans="1:10" ht="15">
      <c r="A13" s="46"/>
      <c r="B13" s="45" t="s">
        <v>232</v>
      </c>
      <c r="C13"/>
      <c r="D13"/>
      <c r="F13"/>
      <c r="G13"/>
      <c r="H13"/>
      <c r="I13" s="46"/>
    </row>
    <row r="14" spans="1:10" ht="15">
      <c r="A14" s="46"/>
      <c r="B14" s="80" t="s">
        <v>191</v>
      </c>
      <c r="C14" s="80" t="s">
        <v>225</v>
      </c>
      <c r="D14" s="80"/>
      <c r="E14" s="80"/>
      <c r="F14" s="80" t="s">
        <v>226</v>
      </c>
      <c r="G14" s="80"/>
      <c r="H14" s="80"/>
      <c r="I14" s="46"/>
    </row>
    <row r="15" spans="1:10" ht="15">
      <c r="B15" s="80"/>
      <c r="C15" s="55" t="s">
        <v>227</v>
      </c>
      <c r="D15" s="55" t="s">
        <v>228</v>
      </c>
      <c r="E15" s="56" t="s">
        <v>234</v>
      </c>
      <c r="F15" s="55" t="s">
        <v>227</v>
      </c>
      <c r="G15" s="55" t="s">
        <v>228</v>
      </c>
      <c r="H15" s="55" t="s">
        <v>234</v>
      </c>
    </row>
    <row r="16" spans="1:10" ht="15">
      <c r="B16" s="57">
        <v>0</v>
      </c>
      <c r="C16" s="58">
        <v>0</v>
      </c>
      <c r="D16" s="58">
        <v>0</v>
      </c>
      <c r="E16" s="56">
        <v>0</v>
      </c>
      <c r="F16" s="55">
        <v>0</v>
      </c>
      <c r="G16" s="58">
        <v>0</v>
      </c>
      <c r="H16" s="55">
        <v>0</v>
      </c>
    </row>
    <row r="17" spans="2:9" ht="15">
      <c r="B17" s="57">
        <v>5</v>
      </c>
      <c r="C17" s="58">
        <v>36836.550000000003</v>
      </c>
      <c r="D17" s="58">
        <v>36836.550000000003</v>
      </c>
      <c r="E17" s="56">
        <v>0</v>
      </c>
      <c r="F17" s="55">
        <v>7848</v>
      </c>
      <c r="G17" s="58">
        <v>7848</v>
      </c>
      <c r="H17" s="55">
        <v>0</v>
      </c>
    </row>
    <row r="18" spans="2:9" ht="15">
      <c r="B18" s="57">
        <v>10</v>
      </c>
      <c r="C18" s="58">
        <v>59178.824999999997</v>
      </c>
      <c r="D18" s="58">
        <v>59178.825000000012</v>
      </c>
      <c r="E18" s="56">
        <v>0</v>
      </c>
      <c r="F18" s="55">
        <v>15696</v>
      </c>
      <c r="G18" s="58">
        <v>15696</v>
      </c>
      <c r="H18" s="55">
        <v>0</v>
      </c>
    </row>
    <row r="19" spans="2:9" ht="15">
      <c r="B19" s="57">
        <v>15</v>
      </c>
      <c r="C19" s="58">
        <v>67026.824999999997</v>
      </c>
      <c r="D19" s="58">
        <v>67026.825000000026</v>
      </c>
      <c r="E19" s="56">
        <v>0</v>
      </c>
      <c r="F19" s="59">
        <v>23544</v>
      </c>
      <c r="G19" s="58">
        <v>23544</v>
      </c>
      <c r="H19" s="55">
        <v>0</v>
      </c>
    </row>
    <row r="20" spans="2:9" ht="15">
      <c r="B20" s="57">
        <v>20</v>
      </c>
      <c r="C20" s="58">
        <v>40760.550000000003</v>
      </c>
      <c r="D20" s="58">
        <v>40760.550000000017</v>
      </c>
      <c r="E20" s="56">
        <v>0</v>
      </c>
      <c r="F20" s="55">
        <v>11772</v>
      </c>
      <c r="G20" s="58">
        <v>11772</v>
      </c>
      <c r="H20" s="55">
        <v>0</v>
      </c>
    </row>
    <row r="21" spans="2:9" ht="15">
      <c r="B21" s="57">
        <v>25</v>
      </c>
      <c r="C21" s="58">
        <v>0</v>
      </c>
      <c r="D21" s="58">
        <v>0</v>
      </c>
      <c r="E21" s="56">
        <v>0</v>
      </c>
      <c r="F21" s="55">
        <v>0</v>
      </c>
      <c r="G21" s="58">
        <v>0</v>
      </c>
      <c r="H21" s="55">
        <v>0</v>
      </c>
    </row>
    <row r="23" spans="2:9" ht="17">
      <c r="B23" s="45" t="s">
        <v>233</v>
      </c>
    </row>
    <row r="24" spans="2:9" ht="15">
      <c r="B24" s="81" t="s">
        <v>191</v>
      </c>
      <c r="C24" s="81" t="s">
        <v>225</v>
      </c>
      <c r="D24" s="81"/>
      <c r="E24" s="81"/>
      <c r="F24" s="81" t="s">
        <v>226</v>
      </c>
      <c r="G24" s="81"/>
      <c r="H24" s="81"/>
    </row>
    <row r="25" spans="2:9" ht="15">
      <c r="B25" s="81"/>
      <c r="C25" s="59" t="s">
        <v>227</v>
      </c>
      <c r="D25" s="59" t="s">
        <v>228</v>
      </c>
      <c r="E25" s="59" t="s">
        <v>234</v>
      </c>
      <c r="F25" s="59" t="s">
        <v>227</v>
      </c>
      <c r="G25" s="59" t="s">
        <v>228</v>
      </c>
      <c r="H25" s="59" t="s">
        <v>234</v>
      </c>
    </row>
    <row r="26" spans="2:9">
      <c r="B26" s="60">
        <v>0</v>
      </c>
      <c r="C26" s="61">
        <v>0</v>
      </c>
      <c r="D26" s="62">
        <v>0</v>
      </c>
      <c r="E26" s="62">
        <f>ABS(C26-D26)</f>
        <v>0</v>
      </c>
      <c r="F26" s="63">
        <v>0</v>
      </c>
      <c r="G26" s="62">
        <v>0</v>
      </c>
      <c r="H26" s="62">
        <f>ABS(F26-G26)</f>
        <v>0</v>
      </c>
      <c r="I26" s="1">
        <f>C16*127.5/8541</f>
        <v>0</v>
      </c>
    </row>
    <row r="27" spans="2:9">
      <c r="B27" s="60">
        <v>5</v>
      </c>
      <c r="C27" s="63">
        <v>54342644.888999999</v>
      </c>
      <c r="D27" s="62">
        <v>54342644.889357224</v>
      </c>
      <c r="E27" s="62">
        <f t="shared" ref="E27:E31" si="0">ABS(C27-D27)</f>
        <v>3.5722553730010986E-4</v>
      </c>
      <c r="F27" s="63">
        <v>11577660.695</v>
      </c>
      <c r="G27" s="62">
        <v>11577660.695468914</v>
      </c>
      <c r="H27" s="62">
        <f t="shared" ref="H27:H31" si="1">ABS(F27-G27)</f>
        <v>4.6891346573829651E-4</v>
      </c>
      <c r="I27" s="1">
        <f t="shared" ref="I27:I31" si="2">C17*127.5/8541</f>
        <v>549.89581138040046</v>
      </c>
    </row>
    <row r="28" spans="2:9">
      <c r="B28" s="60">
        <v>10</v>
      </c>
      <c r="C28" s="63">
        <v>87302797.681999996</v>
      </c>
      <c r="D28" s="62">
        <v>87302797.681770295</v>
      </c>
      <c r="E28" s="62">
        <f t="shared" si="0"/>
        <v>2.2970139980316162E-4</v>
      </c>
      <c r="F28" s="63">
        <v>23155321.390999999</v>
      </c>
      <c r="G28" s="62">
        <v>23155321.390937828</v>
      </c>
      <c r="H28" s="62">
        <f t="shared" si="1"/>
        <v>6.2171369791030884E-5</v>
      </c>
      <c r="I28" s="1">
        <f t="shared" si="2"/>
        <v>883.4211670179136</v>
      </c>
    </row>
    <row r="29" spans="2:9">
      <c r="B29" s="60">
        <v>15</v>
      </c>
      <c r="C29" s="63">
        <v>98880458.377000004</v>
      </c>
      <c r="D29" s="62">
        <v>98880458.377239227</v>
      </c>
      <c r="E29" s="62">
        <f t="shared" si="0"/>
        <v>2.3922324180603027E-4</v>
      </c>
      <c r="F29" s="63">
        <v>34732982.086000003</v>
      </c>
      <c r="G29" s="62">
        <v>34732982.086406745</v>
      </c>
      <c r="H29" s="62">
        <f t="shared" si="1"/>
        <v>4.0674209594726562E-4</v>
      </c>
      <c r="I29" s="1">
        <f t="shared" si="2"/>
        <v>1000.5760669125395</v>
      </c>
    </row>
    <row r="30" spans="2:9">
      <c r="B30" s="60">
        <v>20</v>
      </c>
      <c r="C30" s="63">
        <v>60131475.237000003</v>
      </c>
      <c r="D30" s="62">
        <v>60131475.237091705</v>
      </c>
      <c r="E30" s="62">
        <f t="shared" si="0"/>
        <v>9.1701745986938477E-5</v>
      </c>
      <c r="F30" s="63">
        <v>17366491.043000001</v>
      </c>
      <c r="G30" s="62">
        <v>17366491.043203373</v>
      </c>
      <c r="H30" s="62">
        <f t="shared" si="1"/>
        <v>2.0337104797363281E-4</v>
      </c>
      <c r="I30" s="1">
        <f t="shared" si="2"/>
        <v>608.47326132771343</v>
      </c>
    </row>
    <row r="31" spans="2:9">
      <c r="B31" s="60">
        <v>25</v>
      </c>
      <c r="C31" s="63">
        <v>0</v>
      </c>
      <c r="D31" s="62">
        <v>0</v>
      </c>
      <c r="E31" s="62">
        <f t="shared" si="0"/>
        <v>0</v>
      </c>
      <c r="F31" s="63">
        <v>0</v>
      </c>
      <c r="G31" s="62">
        <v>0</v>
      </c>
      <c r="H31" s="62">
        <f t="shared" si="1"/>
        <v>0</v>
      </c>
      <c r="I31" s="1">
        <f t="shared" si="2"/>
        <v>0</v>
      </c>
    </row>
    <row r="34" spans="2:8" ht="15">
      <c r="B34" s="45" t="s">
        <v>235</v>
      </c>
      <c r="C34"/>
      <c r="D34"/>
      <c r="E34"/>
      <c r="F34"/>
      <c r="G34"/>
      <c r="H34"/>
    </row>
    <row r="35" spans="2:8" ht="15">
      <c r="B35" s="80" t="s">
        <v>191</v>
      </c>
      <c r="C35" s="80" t="s">
        <v>225</v>
      </c>
      <c r="D35" s="80"/>
      <c r="E35" s="80"/>
      <c r="F35" s="80" t="s">
        <v>226</v>
      </c>
      <c r="G35" s="80"/>
      <c r="H35" s="80"/>
    </row>
    <row r="36" spans="2:8" ht="15">
      <c r="B36" s="80"/>
      <c r="C36" s="55" t="s">
        <v>227</v>
      </c>
      <c r="D36" s="55" t="s">
        <v>228</v>
      </c>
      <c r="E36" s="55" t="s">
        <v>229</v>
      </c>
      <c r="F36" s="55" t="s">
        <v>227</v>
      </c>
      <c r="G36" s="55" t="s">
        <v>228</v>
      </c>
      <c r="H36" s="55" t="s">
        <v>230</v>
      </c>
    </row>
    <row r="37" spans="2:8">
      <c r="B37" s="50">
        <v>0</v>
      </c>
      <c r="C37" s="49">
        <v>4244545.2819999997</v>
      </c>
      <c r="D37" s="51">
        <v>4244545.2818756588</v>
      </c>
      <c r="E37" s="51">
        <f>ABS(C37-D37)</f>
        <v>1.2434087693691254E-4</v>
      </c>
      <c r="F37" s="49">
        <v>755635.321</v>
      </c>
      <c r="G37" s="51">
        <v>755635.32139093778</v>
      </c>
      <c r="H37" s="51">
        <f>F37-G37</f>
        <v>-3.9093778468668461E-4</v>
      </c>
    </row>
    <row r="38" spans="2:8">
      <c r="B38" s="50">
        <v>5</v>
      </c>
      <c r="C38" s="49">
        <v>2848981.298</v>
      </c>
      <c r="D38" s="51">
        <v>2848981.2976817708</v>
      </c>
      <c r="E38" s="51">
        <f t="shared" ref="E38:E42" si="3">ABS(C38-D38)</f>
        <v>3.1822919845581055E-4</v>
      </c>
      <c r="F38" s="49">
        <v>755635.321</v>
      </c>
      <c r="G38" s="51">
        <v>755635.32139093778</v>
      </c>
      <c r="H38" s="51">
        <f t="shared" ref="H38:H42" si="4">F38-G38</f>
        <v>-3.9093778468668461E-4</v>
      </c>
    </row>
    <row r="39" spans="2:8">
      <c r="B39" s="50">
        <v>10</v>
      </c>
      <c r="C39" s="49">
        <v>1453417.3130000001</v>
      </c>
      <c r="D39" s="51">
        <v>1453417.3134878825</v>
      </c>
      <c r="E39" s="51">
        <f t="shared" si="3"/>
        <v>4.8788241110742092E-4</v>
      </c>
      <c r="F39" s="49">
        <v>755635.321</v>
      </c>
      <c r="G39" s="51">
        <v>755635.32139093778</v>
      </c>
      <c r="H39" s="51">
        <f t="shared" si="4"/>
        <v>-3.9093778468668461E-4</v>
      </c>
    </row>
    <row r="40" spans="2:8">
      <c r="B40" s="50">
        <v>15</v>
      </c>
      <c r="C40" s="49">
        <v>-1831234.9739999999</v>
      </c>
      <c r="D40" s="51">
        <v>-1831234.9741833506</v>
      </c>
      <c r="E40" s="51">
        <f t="shared" si="3"/>
        <v>1.8335063941776752E-4</v>
      </c>
      <c r="F40" s="49">
        <v>-1133452.9820000001</v>
      </c>
      <c r="G40" s="51">
        <v>-1133452.9820864068</v>
      </c>
      <c r="H40" s="51">
        <f t="shared" si="4"/>
        <v>8.6406711488962173E-5</v>
      </c>
    </row>
    <row r="41" spans="2:8">
      <c r="B41" s="50">
        <v>20</v>
      </c>
      <c r="C41" s="49">
        <v>-3226798.9580000001</v>
      </c>
      <c r="D41" s="51">
        <v>-3226798.9583772384</v>
      </c>
      <c r="E41" s="51">
        <f t="shared" si="3"/>
        <v>3.7723826244473457E-4</v>
      </c>
      <c r="F41" s="49">
        <v>-1133452.9820000001</v>
      </c>
      <c r="G41" s="51">
        <v>-1133452.9820864068</v>
      </c>
      <c r="H41" s="51">
        <f t="shared" si="4"/>
        <v>8.6406711488962173E-5</v>
      </c>
    </row>
    <row r="42" spans="2:8">
      <c r="B42" s="50">
        <v>25</v>
      </c>
      <c r="C42" s="49">
        <v>-4622362.943</v>
      </c>
      <c r="D42" s="51">
        <v>-4622362.9425711278</v>
      </c>
      <c r="E42" s="51">
        <f t="shared" si="3"/>
        <v>4.2887218296527863E-4</v>
      </c>
      <c r="F42" s="49">
        <v>-1133452.9820000001</v>
      </c>
      <c r="G42" s="51">
        <v>-1133452.9820864068</v>
      </c>
      <c r="H42" s="51">
        <f t="shared" si="4"/>
        <v>8.6406711488962173E-5</v>
      </c>
    </row>
    <row r="44" spans="2:8" ht="17">
      <c r="B44" s="45" t="s">
        <v>236</v>
      </c>
      <c r="C44"/>
      <c r="D44"/>
      <c r="E44"/>
      <c r="F44"/>
      <c r="G44"/>
      <c r="H44"/>
    </row>
    <row r="45" spans="2:8" ht="15">
      <c r="B45" s="80" t="s">
        <v>191</v>
      </c>
      <c r="C45" s="80" t="s">
        <v>225</v>
      </c>
      <c r="D45" s="80"/>
      <c r="E45" s="80"/>
      <c r="F45" s="80" t="s">
        <v>226</v>
      </c>
      <c r="G45" s="80"/>
      <c r="H45" s="80"/>
    </row>
    <row r="46" spans="2:8" ht="15">
      <c r="B46" s="80"/>
      <c r="C46" s="55" t="s">
        <v>227</v>
      </c>
      <c r="D46" s="55" t="s">
        <v>228</v>
      </c>
      <c r="E46" s="55" t="s">
        <v>229</v>
      </c>
      <c r="F46" s="55" t="s">
        <v>227</v>
      </c>
      <c r="G46" s="55" t="s">
        <v>228</v>
      </c>
      <c r="H46" s="55" t="s">
        <v>230</v>
      </c>
    </row>
    <row r="47" spans="2:8" ht="15">
      <c r="B47" s="57">
        <v>0</v>
      </c>
      <c r="C47" s="58">
        <v>0</v>
      </c>
      <c r="D47" s="58">
        <v>0</v>
      </c>
      <c r="E47" s="51">
        <v>0</v>
      </c>
      <c r="F47" s="58">
        <v>0</v>
      </c>
      <c r="G47" s="58">
        <v>0</v>
      </c>
      <c r="H47" s="58">
        <v>0</v>
      </c>
    </row>
    <row r="48" spans="2:8" ht="15">
      <c r="B48" s="57">
        <v>5</v>
      </c>
      <c r="C48" s="58">
        <v>54342644.888999999</v>
      </c>
      <c r="D48" s="58">
        <v>54342644.889357224</v>
      </c>
      <c r="E48" s="51">
        <f>ABS(C47-D47)</f>
        <v>0</v>
      </c>
      <c r="F48" s="58">
        <v>11577660.695</v>
      </c>
      <c r="G48" s="58">
        <v>11577660.695468914</v>
      </c>
      <c r="H48" s="58">
        <v>0</v>
      </c>
    </row>
    <row r="49" spans="2:11" ht="15">
      <c r="B49" s="57">
        <v>10</v>
      </c>
      <c r="C49" s="58">
        <v>87302797.681999996</v>
      </c>
      <c r="D49" s="58">
        <v>87302797.681770295</v>
      </c>
      <c r="E49" s="51">
        <v>0</v>
      </c>
      <c r="F49" s="58">
        <v>23155321.390999999</v>
      </c>
      <c r="G49" s="58">
        <v>23155321.390937828</v>
      </c>
      <c r="H49" s="58">
        <v>0</v>
      </c>
    </row>
    <row r="50" spans="2:11" ht="15">
      <c r="B50" s="57">
        <v>15</v>
      </c>
      <c r="C50" s="58">
        <v>98880458.377000004</v>
      </c>
      <c r="D50" s="58">
        <v>98880458.377239227</v>
      </c>
      <c r="E50" s="51">
        <f t="shared" ref="E50" si="5">ABS(C49-D49)</f>
        <v>2.2970139980316162E-4</v>
      </c>
      <c r="F50" s="58">
        <v>34732982.086000003</v>
      </c>
      <c r="G50" s="58">
        <v>34732982.086406745</v>
      </c>
      <c r="H50" s="58">
        <v>0</v>
      </c>
    </row>
    <row r="51" spans="2:11" ht="15">
      <c r="B51" s="57">
        <v>20</v>
      </c>
      <c r="C51" s="58">
        <v>60131475.237000003</v>
      </c>
      <c r="D51" s="58">
        <v>60131475.237091705</v>
      </c>
      <c r="E51" s="51">
        <v>0</v>
      </c>
      <c r="F51" s="58">
        <v>17366491.043000001</v>
      </c>
      <c r="G51" s="58">
        <v>17366491.043203373</v>
      </c>
      <c r="H51" s="58">
        <v>0</v>
      </c>
    </row>
    <row r="52" spans="2:11" ht="15">
      <c r="B52" s="57">
        <v>25</v>
      </c>
      <c r="C52" s="58">
        <v>0</v>
      </c>
      <c r="D52" s="58">
        <v>0</v>
      </c>
      <c r="E52" s="51">
        <f t="shared" ref="E52" si="6">ABS(C51-D51)</f>
        <v>9.1701745986938477E-5</v>
      </c>
      <c r="F52" s="58">
        <v>0</v>
      </c>
      <c r="G52" s="58">
        <v>0</v>
      </c>
      <c r="H52" s="58">
        <v>0</v>
      </c>
    </row>
    <row r="54" spans="2:11" ht="17">
      <c r="B54" s="45" t="s">
        <v>237</v>
      </c>
      <c r="C54"/>
      <c r="D54"/>
      <c r="E54"/>
      <c r="F54"/>
      <c r="G54"/>
      <c r="H54"/>
    </row>
    <row r="55" spans="2:11" ht="15">
      <c r="B55" s="80" t="s">
        <v>191</v>
      </c>
      <c r="C55" s="80" t="s">
        <v>225</v>
      </c>
      <c r="D55" s="80"/>
      <c r="E55" s="80"/>
      <c r="F55" s="80" t="s">
        <v>226</v>
      </c>
      <c r="G55" s="80"/>
      <c r="H55" s="80"/>
    </row>
    <row r="56" spans="2:11" ht="15">
      <c r="B56" s="80"/>
      <c r="C56" s="55" t="s">
        <v>227</v>
      </c>
      <c r="D56" s="55" t="s">
        <v>228</v>
      </c>
      <c r="E56" s="55" t="s">
        <v>229</v>
      </c>
      <c r="F56" s="55" t="s">
        <v>227</v>
      </c>
      <c r="G56" s="55" t="s">
        <v>228</v>
      </c>
      <c r="H56" s="55" t="s">
        <v>230</v>
      </c>
      <c r="K56" s="1" t="s">
        <v>261</v>
      </c>
    </row>
    <row r="57" spans="2:11" ht="15">
      <c r="B57" s="57">
        <v>0</v>
      </c>
      <c r="C57" s="55">
        <v>4244545.2819999997</v>
      </c>
      <c r="D57" s="55">
        <v>4244545.2818756588</v>
      </c>
      <c r="E57" s="51">
        <v>0</v>
      </c>
      <c r="F57" s="55">
        <v>755635.321</v>
      </c>
      <c r="G57" s="58">
        <v>755635.32139093778</v>
      </c>
      <c r="H57" s="58">
        <v>0</v>
      </c>
    </row>
    <row r="58" spans="2:11" ht="15">
      <c r="B58" s="57">
        <v>5</v>
      </c>
      <c r="C58" s="55">
        <v>2848981.298</v>
      </c>
      <c r="D58" s="55">
        <v>2848981.2976817708</v>
      </c>
      <c r="E58" s="51">
        <v>0</v>
      </c>
      <c r="F58" s="55">
        <v>755635.321</v>
      </c>
      <c r="G58" s="58">
        <v>755635.32139093778</v>
      </c>
      <c r="H58" s="58">
        <v>0</v>
      </c>
    </row>
    <row r="59" spans="2:11" ht="15">
      <c r="B59" s="57">
        <v>10</v>
      </c>
      <c r="C59" s="55">
        <v>1453417.3130000001</v>
      </c>
      <c r="D59" s="55">
        <v>1453417.3134878825</v>
      </c>
      <c r="E59" s="51">
        <v>0</v>
      </c>
      <c r="F59" s="55">
        <v>755635.321</v>
      </c>
      <c r="G59" s="58">
        <v>755635.32139093778</v>
      </c>
      <c r="H59" s="58">
        <v>0</v>
      </c>
    </row>
    <row r="60" spans="2:11" ht="15">
      <c r="B60" s="57">
        <v>15</v>
      </c>
      <c r="C60" s="55">
        <v>1831234.9739999999</v>
      </c>
      <c r="D60" s="55">
        <v>1831234.9741833506</v>
      </c>
      <c r="E60" s="51">
        <v>0</v>
      </c>
      <c r="F60" s="55">
        <v>1133452.9820000001</v>
      </c>
      <c r="G60" s="58">
        <v>1133452.9820864068</v>
      </c>
      <c r="H60" s="58">
        <v>0</v>
      </c>
    </row>
    <row r="61" spans="2:11" ht="15">
      <c r="B61" s="57">
        <v>20</v>
      </c>
      <c r="C61" s="55">
        <v>3226798.9580000001</v>
      </c>
      <c r="D61" s="55">
        <v>3226798.9583772384</v>
      </c>
      <c r="E61" s="51">
        <v>0</v>
      </c>
      <c r="F61" s="55">
        <v>1133452.9820000001</v>
      </c>
      <c r="G61" s="58">
        <v>1133452.9820864068</v>
      </c>
      <c r="H61" s="58">
        <v>0</v>
      </c>
    </row>
    <row r="62" spans="2:11" ht="15">
      <c r="B62" s="57">
        <v>25</v>
      </c>
      <c r="C62" s="55">
        <v>4622362.943</v>
      </c>
      <c r="D62" s="55">
        <v>4622362.9425711278</v>
      </c>
      <c r="E62" s="51">
        <v>0</v>
      </c>
      <c r="F62" s="55">
        <v>1133452.9820000001</v>
      </c>
      <c r="G62" s="58">
        <v>1133452.9820864068</v>
      </c>
      <c r="H62" s="58">
        <v>0</v>
      </c>
    </row>
  </sheetData>
  <mergeCells count="19">
    <mergeCell ref="B45:B46"/>
    <mergeCell ref="C45:E45"/>
    <mergeCell ref="F45:H45"/>
    <mergeCell ref="B55:B56"/>
    <mergeCell ref="C55:E55"/>
    <mergeCell ref="F55:H55"/>
    <mergeCell ref="B24:B25"/>
    <mergeCell ref="C24:E24"/>
    <mergeCell ref="F24:H24"/>
    <mergeCell ref="B35:B36"/>
    <mergeCell ref="C35:E35"/>
    <mergeCell ref="F35:H35"/>
    <mergeCell ref="B3:B4"/>
    <mergeCell ref="C3:E3"/>
    <mergeCell ref="F3:H3"/>
    <mergeCell ref="B2:H2"/>
    <mergeCell ref="B14:B15"/>
    <mergeCell ref="C14:E14"/>
    <mergeCell ref="F14:H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abSelected="1" zoomScale="115" zoomScaleNormal="115" zoomScalePageLayoutView="115" workbookViewId="0">
      <selection activeCell="B25" sqref="B25"/>
    </sheetView>
  </sheetViews>
  <sheetFormatPr baseColWidth="10" defaultColWidth="11.5" defaultRowHeight="14" x14ac:dyDescent="0"/>
  <cols>
    <col min="1" max="1" width="38.6640625" bestFit="1" customWidth="1"/>
    <col min="2" max="2" width="14.5" bestFit="1" customWidth="1"/>
    <col min="3" max="3" width="16.6640625" bestFit="1" customWidth="1"/>
    <col min="4" max="4" width="13.33203125" bestFit="1" customWidth="1"/>
    <col min="5" max="5" width="14.5" bestFit="1" customWidth="1"/>
    <col min="6" max="6" width="5.83203125" bestFit="1" customWidth="1"/>
    <col min="7" max="7" width="14.5" bestFit="1" customWidth="1"/>
    <col min="8" max="8" width="15.1640625" bestFit="1" customWidth="1"/>
    <col min="9" max="9" width="19.1640625" bestFit="1" customWidth="1"/>
    <col min="10" max="10" width="16.1640625" bestFit="1" customWidth="1"/>
    <col min="11" max="11" width="24.6640625" bestFit="1" customWidth="1"/>
    <col min="12" max="12" width="14.5" bestFit="1" customWidth="1"/>
    <col min="13" max="13" width="23.5" bestFit="1" customWidth="1"/>
    <col min="14" max="14" width="20.83203125" bestFit="1" customWidth="1"/>
    <col min="15" max="15" width="1.1640625" style="30" customWidth="1"/>
    <col min="19" max="19" width="6" bestFit="1" customWidth="1"/>
    <col min="20" max="20" width="15.5" bestFit="1" customWidth="1"/>
    <col min="21" max="21" width="14.83203125" bestFit="1" customWidth="1"/>
    <col min="22" max="22" width="21.33203125" bestFit="1" customWidth="1"/>
    <col min="23" max="23" width="18.33203125" bestFit="1" customWidth="1"/>
    <col min="24" max="24" width="22.1640625" bestFit="1" customWidth="1"/>
    <col min="25" max="25" width="14" bestFit="1" customWidth="1"/>
    <col min="26" max="26" width="21.1640625" bestFit="1" customWidth="1"/>
    <col min="27" max="27" width="22.5" customWidth="1"/>
  </cols>
  <sheetData>
    <row r="1" spans="1:3">
      <c r="B1" s="16" t="s">
        <v>92</v>
      </c>
      <c r="C1" s="16" t="s">
        <v>93</v>
      </c>
    </row>
    <row r="2" spans="1:3">
      <c r="A2" s="20" t="s">
        <v>91</v>
      </c>
      <c r="B2" s="32">
        <v>25</v>
      </c>
      <c r="C2" s="11">
        <f>sim3_beam_length</f>
        <v>25</v>
      </c>
    </row>
    <row r="3" spans="1:3">
      <c r="A3" s="20" t="s">
        <v>94</v>
      </c>
      <c r="B3" s="32">
        <v>15</v>
      </c>
      <c r="C3" s="11">
        <f>sim3_force_position</f>
        <v>15</v>
      </c>
    </row>
    <row r="4" spans="1:3">
      <c r="A4" s="20" t="s">
        <v>95</v>
      </c>
      <c r="B4" s="32">
        <v>400</v>
      </c>
      <c r="C4" s="11">
        <f>sim3_mass</f>
        <v>400</v>
      </c>
    </row>
    <row r="5" spans="1:3">
      <c r="A5" s="20" t="s">
        <v>96</v>
      </c>
      <c r="B5" s="32">
        <v>20</v>
      </c>
      <c r="C5" s="11">
        <f>sim3_l_tx</f>
        <v>20</v>
      </c>
    </row>
    <row r="6" spans="1:3">
      <c r="A6" s="20" t="s">
        <v>97</v>
      </c>
      <c r="B6" s="32">
        <v>10</v>
      </c>
      <c r="C6" s="11">
        <f>sim3_l_ty</f>
        <v>10</v>
      </c>
    </row>
    <row r="7" spans="1:3">
      <c r="A7" s="20" t="s">
        <v>98</v>
      </c>
      <c r="B7" s="32">
        <v>9.81</v>
      </c>
      <c r="C7" s="11">
        <f>sim3_gravity</f>
        <v>9.81</v>
      </c>
    </row>
    <row r="8" spans="1:3">
      <c r="A8" s="20" t="s">
        <v>106</v>
      </c>
      <c r="B8" s="32">
        <v>200</v>
      </c>
      <c r="C8" s="11">
        <f>sim3_division</f>
        <v>200</v>
      </c>
    </row>
    <row r="9" spans="1:3">
      <c r="A9" s="20" t="s">
        <v>224</v>
      </c>
      <c r="B9" s="43">
        <v>8541</v>
      </c>
      <c r="C9" s="11">
        <f>sim3_second_moment_x</f>
        <v>8541</v>
      </c>
    </row>
    <row r="10" spans="1:3">
      <c r="A10" s="21" t="s">
        <v>99</v>
      </c>
      <c r="B10" s="33">
        <v>345</v>
      </c>
      <c r="C10" s="11">
        <v>345</v>
      </c>
    </row>
    <row r="11" spans="1:3">
      <c r="A11" s="21" t="s">
        <v>100</v>
      </c>
      <c r="B11" s="33">
        <v>59.1</v>
      </c>
      <c r="C11" s="32">
        <v>0</v>
      </c>
    </row>
    <row r="12" spans="1:3">
      <c r="A12" s="21" t="s">
        <v>101</v>
      </c>
      <c r="B12" s="33">
        <v>252</v>
      </c>
      <c r="C12" s="11">
        <f>sim3_depth_of_section</f>
        <v>252</v>
      </c>
    </row>
    <row r="13" spans="1:3">
      <c r="A13" s="21" t="s">
        <v>102</v>
      </c>
      <c r="B13" s="33">
        <v>177</v>
      </c>
      <c r="C13" s="11">
        <f>sim3_width_of_section</f>
        <v>177</v>
      </c>
    </row>
    <row r="14" spans="1:3">
      <c r="A14" s="21" t="s">
        <v>103</v>
      </c>
      <c r="B14" s="33">
        <v>15</v>
      </c>
      <c r="C14" s="11">
        <f>sim3_thickness_flange</f>
        <v>15</v>
      </c>
    </row>
    <row r="15" spans="1:3">
      <c r="A15" s="21" t="s">
        <v>104</v>
      </c>
      <c r="B15" s="33">
        <v>9</v>
      </c>
      <c r="C15" s="11">
        <f>sim3_thickness_web</f>
        <v>9</v>
      </c>
    </row>
    <row r="16" spans="1:3">
      <c r="A16" s="21" t="s">
        <v>105</v>
      </c>
      <c r="B16" s="33">
        <v>75.3</v>
      </c>
      <c r="C16" s="11">
        <f>sim3_cross_section_area</f>
        <v>75.3</v>
      </c>
    </row>
    <row r="17" spans="1:27">
      <c r="A17" s="22" t="s">
        <v>107</v>
      </c>
      <c r="B17" s="11">
        <f>sim3_gravity*sim3_mass</f>
        <v>3924</v>
      </c>
      <c r="C17" s="11">
        <f>sim3_force</f>
        <v>3924</v>
      </c>
    </row>
    <row r="18" spans="1:27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>
      <c r="A19" s="22" t="s">
        <v>109</v>
      </c>
      <c r="B19" s="11">
        <f>sim3_tx</f>
        <v>-24003.843750000004</v>
      </c>
      <c r="C19" s="11">
        <f>sim3_tx_0</f>
        <v>-5886</v>
      </c>
    </row>
    <row r="20" spans="1:27">
      <c r="A20" s="22" t="s">
        <v>110</v>
      </c>
      <c r="B20" s="11">
        <f>sim3_mass_per_length*sim3_beam_length*sim3_gravity</f>
        <v>14494.275000000001</v>
      </c>
      <c r="C20" s="11">
        <f>sim3_mass_per_length_0*sim3_beam_length_0*sim3_gravity_0</f>
        <v>0</v>
      </c>
    </row>
    <row r="21" spans="1:27">
      <c r="A21" s="22" t="s">
        <v>111</v>
      </c>
      <c r="B21" s="11">
        <f>sim3_force_resultant+sim3_ty+sim3_force</f>
        <v>6416.3531249999996</v>
      </c>
      <c r="C21" s="11">
        <f>sim3_force_resultant_0+sim3_ty_0+sim3_force_0</f>
        <v>981</v>
      </c>
    </row>
    <row r="22" spans="1:27">
      <c r="A22" s="22" t="s">
        <v>112</v>
      </c>
      <c r="B22" s="11">
        <f>sim3_ty*sim3_l_tx/sim3_l_ty</f>
        <v>-24003.843750000004</v>
      </c>
      <c r="C22" s="11">
        <f>sim3_ty_0*sim3_l_tx_0/sim3_l_ty_0</f>
        <v>-5886</v>
      </c>
    </row>
    <row r="23" spans="1:27">
      <c r="A23" s="22" t="s">
        <v>113</v>
      </c>
      <c r="B23" s="11">
        <f>-((0.5*sim3_force_resultant*sim3_beam_length)+(sim3_force*sim3_force_position))/sim3_l_tx</f>
        <v>-12001.921875000002</v>
      </c>
      <c r="C23" s="11">
        <f>-((0.5*sim3_force_resultant_0*sim3_beam_length_0)+(sim3_force_0*sim3_force_position_0))/sim3_l_tx_0</f>
        <v>-2943</v>
      </c>
    </row>
    <row r="24" spans="1:27">
      <c r="A24" s="22" t="s">
        <v>114</v>
      </c>
      <c r="B24" s="11">
        <f>MAX(M31:M241)</f>
        <v>55564680.107041515</v>
      </c>
      <c r="C24" s="11">
        <f>MAX(Z31:Z241)</f>
        <v>22489787.110777125</v>
      </c>
    </row>
    <row r="25" spans="1:27">
      <c r="A25" s="22" t="s">
        <v>115</v>
      </c>
      <c r="B25" s="11">
        <f>sim3_yield_strength*1000000/B24</f>
        <v>6.2089802251246899</v>
      </c>
      <c r="C25" s="11">
        <f>sim3_yield_strength_0*1000000/C24</f>
        <v>15.340296388785099</v>
      </c>
    </row>
    <row r="30" spans="1:27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s="30" customFormat="1">
      <c r="A31" s="86"/>
      <c r="B31" s="87">
        <v>0</v>
      </c>
      <c r="C31">
        <f t="shared" ref="C31:C36" si="0">sim3_mass_per_length*B31*sim3_gravity</f>
        <v>0</v>
      </c>
      <c r="D31">
        <f t="shared" ref="D31:D36" si="1">IF(B31&lt;sim3_l_tx,0,sim3_ty)</f>
        <v>0</v>
      </c>
      <c r="E31">
        <f t="shared" ref="E31:E36" si="2">IF(B31&lt;sim3_l_tx,0,sim3_tx)</f>
        <v>0</v>
      </c>
      <c r="F31">
        <f t="shared" ref="F31:F36" si="3">IF(B31&lt;sim3_force_position,0,sim3_force)</f>
        <v>0</v>
      </c>
      <c r="G31">
        <f t="shared" ref="G31:G36" si="4">sim3_ay-C31-D31-F31</f>
        <v>6416.3531249999996</v>
      </c>
      <c r="H31">
        <f t="shared" ref="H31:H36" si="5">E31-sim3_ax</f>
        <v>24003.843750000004</v>
      </c>
      <c r="I31">
        <f t="shared" ref="I31:I36" si="6">(sim3_ay*B31) - (D31*(B31-sim3_l_tx))-(0.5*B31*C31)-(F31*(B31-force_position))</f>
        <v>0</v>
      </c>
      <c r="J31">
        <f t="shared" ref="J31:J36" si="7">H31/sim3_cross_section_area*10000</f>
        <v>3187761.4541832674</v>
      </c>
      <c r="K31">
        <f t="shared" ref="K31:K36" si="8">((I31*(0.5*sim3_depth_of_section))/(sim3_second_moment_x))*(100000000/1000)</f>
        <v>0</v>
      </c>
      <c r="L31">
        <f t="shared" ref="L31:L36" si="9">((G31*sim3_q)/(sim3_second_moment_x*sim3_thickness_web))*((100000000*1000)/1000000000)</f>
        <v>3088954.5462328764</v>
      </c>
      <c r="M31">
        <f t="shared" ref="M31:M36" si="10">(ABS(J31)+ABS(K31))/2+SQRT( ((ABS(J31)+ABS(K31))/2)^2 + 0 )</f>
        <v>3187761.4541832674</v>
      </c>
      <c r="N31">
        <f t="shared" ref="N31:N36" si="11">(ABS(J31))/2+SQRT( ((ABS(J31))/2)^2 + (L31^2) )</f>
        <v>5069811.6759004425</v>
      </c>
      <c r="O31" s="29"/>
      <c r="P31">
        <v>0</v>
      </c>
      <c r="Q31">
        <f t="shared" ref="Q31:Q36" si="12">IF(B31&lt;sim3_l_tx_0,0,sim3_ty_0)</f>
        <v>0</v>
      </c>
      <c r="R31">
        <f t="shared" ref="R31:R36" si="13">IF(B31&lt;sim3_l_tx_0,0,sim3_tx_0)</f>
        <v>0</v>
      </c>
      <c r="S31">
        <f t="shared" ref="S31:S36" si="14">IF(B31&lt;sim3_force_position_0,0,sim3_force_0)</f>
        <v>0</v>
      </c>
      <c r="T31">
        <f t="shared" ref="T31:T36" si="15">sim3_ay_0-P31-Q31-S31</f>
        <v>981</v>
      </c>
      <c r="U31">
        <f t="shared" ref="U31:U36" si="16">R31-sim3_ax_0</f>
        <v>5886</v>
      </c>
      <c r="V31">
        <f t="shared" ref="V31:V36" si="17">(sim3_ay_0*B31) - (Q31*(B31-sim3_l_tx_0))-(0.5*B31*P31)-(S31*(B31-sim3_force_position_0))</f>
        <v>0</v>
      </c>
      <c r="W31">
        <f t="shared" ref="W31:W36" si="18">U31/sim3_cross_section_area_0*10000</f>
        <v>781673.30677290831</v>
      </c>
      <c r="X31">
        <f t="shared" ref="X31:X36" si="19">((V31*(0.5*sim3_depth_of_section_0))/(sim3_second_moment_x_0))*(100000000/1000)</f>
        <v>0</v>
      </c>
      <c r="Y31">
        <f>((T31*sim3_q_0)/(sim3_second_moment_x_0*sim3_thickness_web_0))*((100000000*1000)/1000000000)</f>
        <v>472272.0758693362</v>
      </c>
      <c r="Z31">
        <f t="shared" ref="Z31:Z36" si="20">(ABS(W31)+ABS(X31))/2+SQRT( ((ABS(W31)+ABS(X31))/2)^2 + 0 )</f>
        <v>781673.30677290831</v>
      </c>
      <c r="AA31">
        <f t="shared" ref="AA31:AA36" si="21">(ABS(W31))/2+SQRT( ((ABS(W31))/2)^2 + (Y31^2) )</f>
        <v>1003857.2103633434</v>
      </c>
    </row>
    <row r="32" spans="1:27" s="30" customFormat="1">
      <c r="A32" s="86"/>
      <c r="B32" s="87">
        <v>5</v>
      </c>
      <c r="C32">
        <f t="shared" si="0"/>
        <v>2898.855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3517.4981249999996</v>
      </c>
      <c r="H32">
        <f t="shared" si="5"/>
        <v>24003.843750000004</v>
      </c>
      <c r="I32">
        <f t="shared" si="6"/>
        <v>24834.628124999999</v>
      </c>
      <c r="J32">
        <f t="shared" si="7"/>
        <v>3187761.4541832674</v>
      </c>
      <c r="K32">
        <f t="shared" si="8"/>
        <v>36636964.567966275</v>
      </c>
      <c r="L32">
        <f t="shared" si="9"/>
        <v>1693390.5620389883</v>
      </c>
      <c r="M32">
        <f t="shared" si="10"/>
        <v>39824726.02214954</v>
      </c>
      <c r="N32">
        <f t="shared" si="11"/>
        <v>3919397.307939183</v>
      </c>
      <c r="O32" s="29"/>
      <c r="P32">
        <v>0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981</v>
      </c>
      <c r="U32">
        <f t="shared" si="16"/>
        <v>5886</v>
      </c>
      <c r="V32">
        <f t="shared" si="17"/>
        <v>4905</v>
      </c>
      <c r="W32">
        <f t="shared" si="18"/>
        <v>781673.30677290831</v>
      </c>
      <c r="X32">
        <f t="shared" si="19"/>
        <v>7236037.9346680716</v>
      </c>
      <c r="Y32">
        <f>((T32*sim3_q_0)/(sim3_second_moment_x_0*sim3_thickness_web_0))*((100000000*1000)/1000000000)</f>
        <v>472272.0758693362</v>
      </c>
      <c r="Z32">
        <f t="shared" si="20"/>
        <v>8017711.2414409798</v>
      </c>
      <c r="AA32">
        <f t="shared" si="21"/>
        <v>1003857.2103633434</v>
      </c>
    </row>
    <row r="33" spans="1:27" s="30" customFormat="1">
      <c r="A33" s="86"/>
      <c r="B33" s="87">
        <v>10</v>
      </c>
      <c r="C33">
        <f t="shared" si="0"/>
        <v>5797.71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618.6431249999996</v>
      </c>
      <c r="H33">
        <f t="shared" si="5"/>
        <v>24003.843750000004</v>
      </c>
      <c r="I33">
        <f t="shared" si="6"/>
        <v>35174.981249999997</v>
      </c>
      <c r="J33">
        <f t="shared" si="7"/>
        <v>3187761.4541832674</v>
      </c>
      <c r="K33">
        <f t="shared" si="8"/>
        <v>51891437.038988397</v>
      </c>
      <c r="L33">
        <f t="shared" si="9"/>
        <v>297826.57784509991</v>
      </c>
      <c r="M33">
        <f t="shared" si="10"/>
        <v>55079198.493171662</v>
      </c>
      <c r="N33">
        <f t="shared" si="11"/>
        <v>3215348.1003881423</v>
      </c>
      <c r="O33" s="29"/>
      <c r="P33">
        <v>0</v>
      </c>
      <c r="Q33">
        <f t="shared" si="12"/>
        <v>0</v>
      </c>
      <c r="R33">
        <f t="shared" si="13"/>
        <v>0</v>
      </c>
      <c r="S33">
        <f t="shared" si="14"/>
        <v>0</v>
      </c>
      <c r="T33">
        <f t="shared" si="15"/>
        <v>981</v>
      </c>
      <c r="U33">
        <f t="shared" si="16"/>
        <v>5886</v>
      </c>
      <c r="V33">
        <f t="shared" si="17"/>
        <v>9810</v>
      </c>
      <c r="W33">
        <f t="shared" si="18"/>
        <v>781673.30677290831</v>
      </c>
      <c r="X33">
        <f t="shared" si="19"/>
        <v>14472075.869336143</v>
      </c>
      <c r="Y33">
        <f>((T33*sim3_q_0)/(sim3_second_moment_x_0*sim3_thickness_web_0))*((100000000*1000)/1000000000)</f>
        <v>472272.0758693362</v>
      </c>
      <c r="Z33">
        <f t="shared" si="20"/>
        <v>15253749.176109051</v>
      </c>
      <c r="AA33">
        <f t="shared" si="21"/>
        <v>1003857.2103633434</v>
      </c>
    </row>
    <row r="34" spans="1:27" s="30" customFormat="1">
      <c r="A34" s="86"/>
      <c r="B34" s="87">
        <v>15</v>
      </c>
      <c r="C34">
        <f t="shared" si="0"/>
        <v>8696.5650000000005</v>
      </c>
      <c r="D34">
        <f t="shared" si="1"/>
        <v>0</v>
      </c>
      <c r="E34">
        <f t="shared" si="2"/>
        <v>0</v>
      </c>
      <c r="F34">
        <f t="shared" si="3"/>
        <v>3924</v>
      </c>
      <c r="G34">
        <f t="shared" si="4"/>
        <v>-6204.2118750000009</v>
      </c>
      <c r="H34">
        <f t="shared" si="5"/>
        <v>24003.843750000004</v>
      </c>
      <c r="I34">
        <f t="shared" si="6"/>
        <v>31021.059374999997</v>
      </c>
      <c r="J34">
        <f t="shared" si="7"/>
        <v>3187761.4541832674</v>
      </c>
      <c r="K34">
        <f t="shared" si="8"/>
        <v>45763417.413066387</v>
      </c>
      <c r="L34">
        <f t="shared" si="9"/>
        <v>-2986825.7098261332</v>
      </c>
      <c r="M34">
        <f t="shared" si="10"/>
        <v>48951178.867249653</v>
      </c>
      <c r="N34">
        <f t="shared" si="11"/>
        <v>4979376.7901631203</v>
      </c>
      <c r="O34" s="29"/>
      <c r="P34">
        <v>0</v>
      </c>
      <c r="Q34">
        <f t="shared" si="12"/>
        <v>0</v>
      </c>
      <c r="R34">
        <f t="shared" si="13"/>
        <v>0</v>
      </c>
      <c r="S34">
        <f t="shared" si="14"/>
        <v>3924</v>
      </c>
      <c r="T34">
        <f t="shared" si="15"/>
        <v>-2943</v>
      </c>
      <c r="U34">
        <f t="shared" si="16"/>
        <v>5886</v>
      </c>
      <c r="V34">
        <f t="shared" si="17"/>
        <v>14715</v>
      </c>
      <c r="W34">
        <f t="shared" si="18"/>
        <v>781673.30677290831</v>
      </c>
      <c r="X34">
        <f t="shared" si="19"/>
        <v>21708113.804004215</v>
      </c>
      <c r="Y34">
        <f>((T34*sim3_q_0)/(sim3_second_moment_x_0*sim3_thickness_web_0))*((100000000*1000)/1000000000)</f>
        <v>-1416816.2276080083</v>
      </c>
      <c r="Z34">
        <f t="shared" si="20"/>
        <v>22489787.110777125</v>
      </c>
      <c r="AA34">
        <f t="shared" si="21"/>
        <v>1860571.8378478286</v>
      </c>
    </row>
    <row r="35" spans="1:27" s="30" customFormat="1">
      <c r="A35" s="86"/>
      <c r="B35" s="87">
        <v>20</v>
      </c>
      <c r="C35">
        <f t="shared" si="0"/>
        <v>11595.42</v>
      </c>
      <c r="D35">
        <f t="shared" si="1"/>
        <v>-12001.921875000002</v>
      </c>
      <c r="E35">
        <f t="shared" si="2"/>
        <v>-24003.843750000004</v>
      </c>
      <c r="F35">
        <f t="shared" si="3"/>
        <v>3924</v>
      </c>
      <c r="G35">
        <f t="shared" si="4"/>
        <v>2898.8550000000014</v>
      </c>
      <c r="H35">
        <f t="shared" si="5"/>
        <v>0</v>
      </c>
      <c r="I35">
        <f t="shared" si="6"/>
        <v>-7247.1374999999971</v>
      </c>
      <c r="J35">
        <f t="shared" si="7"/>
        <v>0</v>
      </c>
      <c r="K35">
        <f t="shared" si="8"/>
        <v>-10691246.048472071</v>
      </c>
      <c r="L35">
        <f t="shared" si="9"/>
        <v>1395563.984193889</v>
      </c>
      <c r="M35">
        <f t="shared" si="10"/>
        <v>10691246.048472071</v>
      </c>
      <c r="N35">
        <f t="shared" si="11"/>
        <v>1395563.984193889</v>
      </c>
      <c r="O35" s="29"/>
      <c r="P35">
        <v>0</v>
      </c>
      <c r="Q35">
        <f t="shared" si="12"/>
        <v>-2943</v>
      </c>
      <c r="R35">
        <f t="shared" si="13"/>
        <v>-5886</v>
      </c>
      <c r="S35">
        <f t="shared" si="14"/>
        <v>3924</v>
      </c>
      <c r="T35">
        <f t="shared" si="15"/>
        <v>0</v>
      </c>
      <c r="U35">
        <f t="shared" si="16"/>
        <v>0</v>
      </c>
      <c r="V35">
        <f t="shared" si="17"/>
        <v>0</v>
      </c>
      <c r="W35">
        <f t="shared" si="18"/>
        <v>0</v>
      </c>
      <c r="X35">
        <f t="shared" si="19"/>
        <v>0</v>
      </c>
      <c r="Y35">
        <f>((T35*sim3_q_0)/(sim3_second_moment_x_0*sim3_thickness_web_0))*((100000000*1000)/1000000000)</f>
        <v>0</v>
      </c>
      <c r="Z35">
        <f t="shared" si="20"/>
        <v>0</v>
      </c>
      <c r="AA35">
        <f t="shared" si="21"/>
        <v>0</v>
      </c>
    </row>
    <row r="36" spans="1:27" s="30" customFormat="1">
      <c r="A36" s="86"/>
      <c r="B36" s="87">
        <v>25</v>
      </c>
      <c r="C36">
        <f t="shared" si="0"/>
        <v>14494.275000000001</v>
      </c>
      <c r="D36">
        <f t="shared" si="1"/>
        <v>-12001.921875000002</v>
      </c>
      <c r="E36">
        <f t="shared" si="2"/>
        <v>-24003.843750000004</v>
      </c>
      <c r="F36">
        <f t="shared" si="3"/>
        <v>3924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  <c r="M36">
        <f t="shared" si="10"/>
        <v>0</v>
      </c>
      <c r="N36">
        <f t="shared" si="11"/>
        <v>0</v>
      </c>
      <c r="O36" s="29"/>
      <c r="P36">
        <v>0</v>
      </c>
      <c r="Q36">
        <f t="shared" si="12"/>
        <v>-2943</v>
      </c>
      <c r="R36">
        <f t="shared" si="13"/>
        <v>-5886</v>
      </c>
      <c r="S36">
        <f t="shared" si="14"/>
        <v>3924</v>
      </c>
      <c r="T36">
        <f t="shared" si="15"/>
        <v>0</v>
      </c>
      <c r="U36">
        <f t="shared" si="16"/>
        <v>0</v>
      </c>
      <c r="V36">
        <f t="shared" si="17"/>
        <v>0</v>
      </c>
      <c r="W36">
        <f t="shared" si="18"/>
        <v>0</v>
      </c>
      <c r="X36">
        <f t="shared" si="19"/>
        <v>0</v>
      </c>
      <c r="Y36">
        <f>((T36*sim3_q_0)/(sim3_second_moment_x_0*sim3_thickness_web_0))*((100000000*1000)/1000000000)</f>
        <v>0</v>
      </c>
      <c r="Z36">
        <f t="shared" si="20"/>
        <v>0</v>
      </c>
      <c r="AA36">
        <f t="shared" si="21"/>
        <v>0</v>
      </c>
    </row>
    <row r="37" spans="1:27">
      <c r="A37" s="1">
        <v>0</v>
      </c>
      <c r="B37" s="17">
        <f t="shared" ref="B37:B100" si="22">length/length_division*A37</f>
        <v>0</v>
      </c>
      <c r="C37">
        <f t="shared" ref="C37:C100" si="23">sim3_mass_per_length*B37*sim3_gravity</f>
        <v>0</v>
      </c>
      <c r="D37">
        <f t="shared" ref="D37:D100" si="24">IF(B37&lt;sim3_l_tx,0,sim3_ty)</f>
        <v>0</v>
      </c>
      <c r="E37">
        <f t="shared" ref="E37:E100" si="25">IF(B37&lt;sim3_l_tx,0,sim3_tx)</f>
        <v>0</v>
      </c>
      <c r="F37">
        <f t="shared" ref="F37:F100" si="26">IF(B37&lt;sim3_force_position,0,sim3_force)</f>
        <v>0</v>
      </c>
      <c r="G37">
        <f t="shared" ref="G37:G100" si="27">sim3_ay-C37-D37-F37</f>
        <v>6416.3531249999996</v>
      </c>
      <c r="H37">
        <f t="shared" ref="H37:H100" si="28">E37-sim3_ax</f>
        <v>24003.843750000004</v>
      </c>
      <c r="I37">
        <f t="shared" ref="I37:I100" si="29">(sim3_ay*B37) - (D37*(B37-sim3_l_tx))-(0.5*B37*C37)-(F37*(B37-force_position))</f>
        <v>0</v>
      </c>
      <c r="J37">
        <f t="shared" ref="J37:J100" si="30">H37/sim3_cross_section_area*10000</f>
        <v>3187761.4541832674</v>
      </c>
      <c r="K37">
        <f t="shared" ref="K37:K100" si="31">((I37*(0.5*sim3_depth_of_section))/(sim3_second_moment_x))*(100000000/1000)</f>
        <v>0</v>
      </c>
      <c r="L37">
        <f t="shared" ref="L37:L100" si="32">((G37*sim3_q)/(sim3_second_moment_x*sim3_thickness_web))*((100000000*1000)/1000000000)</f>
        <v>3088954.5462328764</v>
      </c>
      <c r="M37">
        <f>(ABS(J37)+ABS(K37))/2+SQRT( ((ABS(J37)+ABS(K37))/2)^2 + 0 )</f>
        <v>3187761.4541832674</v>
      </c>
      <c r="N37">
        <f>(ABS(J37))/2+SQRT( ((ABS(J37))/2)^2 + (L37^2) )</f>
        <v>5069811.6759004425</v>
      </c>
      <c r="O37" s="29"/>
      <c r="P37">
        <v>0</v>
      </c>
      <c r="Q37">
        <f t="shared" ref="Q37:Q100" si="33">IF(B37&lt;sim3_l_tx_0,0,sim3_ty_0)</f>
        <v>0</v>
      </c>
      <c r="R37">
        <f t="shared" ref="R37:R100" si="34">IF(B37&lt;sim3_l_tx_0,0,sim3_tx_0)</f>
        <v>0</v>
      </c>
      <c r="S37">
        <f t="shared" ref="S37:S100" si="35">IF(B37&lt;sim3_force_position_0,0,sim3_force_0)</f>
        <v>0</v>
      </c>
      <c r="T37">
        <f t="shared" ref="T37:T100" si="36">sim3_ay_0-P37-Q37-S37</f>
        <v>981</v>
      </c>
      <c r="U37">
        <f t="shared" ref="U37:U100" si="37">R37-sim3_ax_0</f>
        <v>5886</v>
      </c>
      <c r="V37">
        <f t="shared" ref="V37:V100" si="38">(sim3_ay_0*B37) - (Q37*(B37-sim3_l_tx_0))-(0.5*B37*P37)-(S37*(B37-sim3_force_position_0))</f>
        <v>0</v>
      </c>
      <c r="W37">
        <f t="shared" ref="W37:W100" si="39">U37/sim3_cross_section_area_0*10000</f>
        <v>781673.30677290831</v>
      </c>
      <c r="X37">
        <f t="shared" ref="X37:X100" si="40">((V37*(0.5*sim3_depth_of_section_0))/(sim3_second_moment_x_0))*(100000000/1000)</f>
        <v>0</v>
      </c>
      <c r="Y37">
        <f>((T37*sim3_q_0)/(sim3_second_moment_x_0*sim3_thickness_web_0))*((100000000*1000)/1000000000)</f>
        <v>472272.0758693362</v>
      </c>
      <c r="Z37">
        <f>(ABS(W37)+ABS(X37))/2+SQRT( ((ABS(W37)+ABS(X37))/2)^2 + 0 )</f>
        <v>781673.30677290831</v>
      </c>
      <c r="AA37">
        <f>(ABS(W37))/2+SQRT( ((ABS(W37))/2)^2 + (Y37^2) )</f>
        <v>1003857.2103633434</v>
      </c>
    </row>
    <row r="38" spans="1:27">
      <c r="A38" s="1">
        <v>1</v>
      </c>
      <c r="B38" s="17">
        <f t="shared" si="22"/>
        <v>0.125</v>
      </c>
      <c r="C38">
        <f t="shared" si="23"/>
        <v>72.471375000000009</v>
      </c>
      <c r="D38">
        <f t="shared" si="24"/>
        <v>0</v>
      </c>
      <c r="E38">
        <f t="shared" si="25"/>
        <v>0</v>
      </c>
      <c r="F38">
        <f t="shared" si="26"/>
        <v>0</v>
      </c>
      <c r="G38">
        <f t="shared" si="27"/>
        <v>6343.8817499999996</v>
      </c>
      <c r="H38">
        <f t="shared" si="28"/>
        <v>24003.843750000004</v>
      </c>
      <c r="I38">
        <f t="shared" si="29"/>
        <v>797.51467968750001</v>
      </c>
      <c r="J38">
        <f t="shared" si="30"/>
        <v>3187761.4541832674</v>
      </c>
      <c r="K38">
        <f t="shared" si="31"/>
        <v>1176523.236630664</v>
      </c>
      <c r="L38">
        <f t="shared" si="32"/>
        <v>3054065.4466280295</v>
      </c>
      <c r="M38">
        <f t="shared" ref="M38:M101" si="41">(ABS(J38)+ABS(K38))/2+SQRT( ((ABS(J38)+ABS(K38))/2)^2 + 0 )</f>
        <v>4364284.6908139316</v>
      </c>
      <c r="N38">
        <f t="shared" ref="N38:N101" si="42">(ABS(J38))/2+SQRT( ((ABS(J38))/2)^2 + (L38^2) )</f>
        <v>5038843.9379955493</v>
      </c>
      <c r="O38" s="29"/>
      <c r="P38">
        <v>0</v>
      </c>
      <c r="Q38">
        <f t="shared" si="33"/>
        <v>0</v>
      </c>
      <c r="R38">
        <f t="shared" si="34"/>
        <v>0</v>
      </c>
      <c r="S38">
        <f t="shared" si="35"/>
        <v>0</v>
      </c>
      <c r="T38">
        <f t="shared" si="36"/>
        <v>981</v>
      </c>
      <c r="U38">
        <f t="shared" si="37"/>
        <v>5886</v>
      </c>
      <c r="V38">
        <f t="shared" si="38"/>
        <v>122.625</v>
      </c>
      <c r="W38">
        <f t="shared" si="39"/>
        <v>781673.30677290831</v>
      </c>
      <c r="X38">
        <f t="shared" si="40"/>
        <v>180900.94836670178</v>
      </c>
      <c r="Y38">
        <f>((T38*sim3_q_0)/(sim3_second_moment_x_0*sim3_thickness_web_0))*((100000000*1000)/1000000000)</f>
        <v>472272.0758693362</v>
      </c>
      <c r="Z38">
        <f t="shared" ref="Z38:Z101" si="43">(ABS(W38)+ABS(X38))/2+SQRT( ((ABS(W38)+ABS(X38))/2)^2 + 0 )</f>
        <v>962574.25513961003</v>
      </c>
      <c r="AA38">
        <f t="shared" ref="AA38:AA101" si="44">(ABS(W38))/2+SQRT( ((ABS(W38))/2)^2 + (Y38^2) )</f>
        <v>1003857.2103633434</v>
      </c>
    </row>
    <row r="39" spans="1:27">
      <c r="A39" s="1">
        <v>2</v>
      </c>
      <c r="B39" s="17">
        <f t="shared" si="22"/>
        <v>0.25</v>
      </c>
      <c r="C39">
        <f t="shared" si="23"/>
        <v>144.94275000000002</v>
      </c>
      <c r="D39">
        <f t="shared" si="24"/>
        <v>0</v>
      </c>
      <c r="E39">
        <f t="shared" si="25"/>
        <v>0</v>
      </c>
      <c r="F39">
        <f t="shared" si="26"/>
        <v>0</v>
      </c>
      <c r="G39">
        <f t="shared" si="27"/>
        <v>6271.4103749999995</v>
      </c>
      <c r="H39">
        <f t="shared" si="28"/>
        <v>24003.843750000004</v>
      </c>
      <c r="I39">
        <f t="shared" si="29"/>
        <v>1585.9704374999999</v>
      </c>
      <c r="J39">
        <f t="shared" si="30"/>
        <v>3187761.4541832674</v>
      </c>
      <c r="K39">
        <f t="shared" si="31"/>
        <v>2339682.4157007374</v>
      </c>
      <c r="L39">
        <f t="shared" si="32"/>
        <v>3019176.3470231816</v>
      </c>
      <c r="M39">
        <f t="shared" si="41"/>
        <v>5527443.8698840048</v>
      </c>
      <c r="N39">
        <f t="shared" si="42"/>
        <v>5007951.8433132041</v>
      </c>
      <c r="O39" s="29"/>
      <c r="P39">
        <v>0</v>
      </c>
      <c r="Q39">
        <f t="shared" si="33"/>
        <v>0</v>
      </c>
      <c r="R39">
        <f t="shared" si="34"/>
        <v>0</v>
      </c>
      <c r="S39">
        <f t="shared" si="35"/>
        <v>0</v>
      </c>
      <c r="T39">
        <f t="shared" si="36"/>
        <v>981</v>
      </c>
      <c r="U39">
        <f t="shared" si="37"/>
        <v>5886</v>
      </c>
      <c r="V39">
        <f t="shared" si="38"/>
        <v>245.25</v>
      </c>
      <c r="W39">
        <f t="shared" si="39"/>
        <v>781673.30677290831</v>
      </c>
      <c r="X39">
        <f t="shared" si="40"/>
        <v>361801.89673340356</v>
      </c>
      <c r="Y39">
        <f>((T39*sim3_q_0)/(sim3_second_moment_x_0*sim3_thickness_web_0))*((100000000*1000)/1000000000)</f>
        <v>472272.0758693362</v>
      </c>
      <c r="Z39">
        <f t="shared" si="43"/>
        <v>1143475.2035063119</v>
      </c>
      <c r="AA39">
        <f t="shared" si="44"/>
        <v>1003857.2103633434</v>
      </c>
    </row>
    <row r="40" spans="1:27">
      <c r="A40" s="1">
        <v>3</v>
      </c>
      <c r="B40" s="17">
        <f t="shared" si="22"/>
        <v>0.375</v>
      </c>
      <c r="C40">
        <f t="shared" si="23"/>
        <v>217.41412500000001</v>
      </c>
      <c r="D40">
        <f t="shared" si="24"/>
        <v>0</v>
      </c>
      <c r="E40">
        <f t="shared" si="25"/>
        <v>0</v>
      </c>
      <c r="F40">
        <f t="shared" si="26"/>
        <v>0</v>
      </c>
      <c r="G40">
        <f t="shared" si="27"/>
        <v>6198.9389999999994</v>
      </c>
      <c r="H40">
        <f t="shared" si="28"/>
        <v>24003.843750000004</v>
      </c>
      <c r="I40">
        <f t="shared" si="29"/>
        <v>2365.3672734374995</v>
      </c>
      <c r="J40">
        <f t="shared" si="30"/>
        <v>3187761.4541832674</v>
      </c>
      <c r="K40">
        <f t="shared" si="31"/>
        <v>3489477.5372102205</v>
      </c>
      <c r="L40">
        <f t="shared" si="32"/>
        <v>2984287.2474183352</v>
      </c>
      <c r="M40">
        <f t="shared" si="41"/>
        <v>6677238.9913934879</v>
      </c>
      <c r="N40">
        <f t="shared" si="42"/>
        <v>4977137.4639204927</v>
      </c>
      <c r="O40" s="29"/>
      <c r="P40">
        <v>0</v>
      </c>
      <c r="Q40">
        <f t="shared" si="33"/>
        <v>0</v>
      </c>
      <c r="R40">
        <f t="shared" si="34"/>
        <v>0</v>
      </c>
      <c r="S40">
        <f t="shared" si="35"/>
        <v>0</v>
      </c>
      <c r="T40">
        <f t="shared" si="36"/>
        <v>981</v>
      </c>
      <c r="U40">
        <f t="shared" si="37"/>
        <v>5886</v>
      </c>
      <c r="V40">
        <f t="shared" si="38"/>
        <v>367.875</v>
      </c>
      <c r="W40">
        <f t="shared" si="39"/>
        <v>781673.30677290831</v>
      </c>
      <c r="X40">
        <f t="shared" si="40"/>
        <v>542702.84510010539</v>
      </c>
      <c r="Y40">
        <f>((T40*sim3_q_0)/(sim3_second_moment_x_0*sim3_thickness_web_0))*((100000000*1000)/1000000000)</f>
        <v>472272.0758693362</v>
      </c>
      <c r="Z40">
        <f t="shared" si="43"/>
        <v>1324376.1518730137</v>
      </c>
      <c r="AA40">
        <f t="shared" si="44"/>
        <v>1003857.2103633434</v>
      </c>
    </row>
    <row r="41" spans="1:27">
      <c r="A41" s="1">
        <v>4</v>
      </c>
      <c r="B41" s="17">
        <f t="shared" si="22"/>
        <v>0.5</v>
      </c>
      <c r="C41">
        <f t="shared" si="23"/>
        <v>289.88550000000004</v>
      </c>
      <c r="D41">
        <f t="shared" si="24"/>
        <v>0</v>
      </c>
      <c r="E41">
        <f t="shared" si="25"/>
        <v>0</v>
      </c>
      <c r="F41">
        <f t="shared" si="26"/>
        <v>0</v>
      </c>
      <c r="G41">
        <f t="shared" si="27"/>
        <v>6126.4676249999993</v>
      </c>
      <c r="H41">
        <f t="shared" si="28"/>
        <v>24003.843750000004</v>
      </c>
      <c r="I41">
        <f t="shared" si="29"/>
        <v>3135.7051874999997</v>
      </c>
      <c r="J41">
        <f t="shared" si="30"/>
        <v>3187761.4541832674</v>
      </c>
      <c r="K41">
        <f t="shared" si="31"/>
        <v>4625908.6011591144</v>
      </c>
      <c r="L41">
        <f t="shared" si="32"/>
        <v>2949398.1478134878</v>
      </c>
      <c r="M41">
        <f t="shared" si="41"/>
        <v>7813670.0553423818</v>
      </c>
      <c r="N41">
        <f t="shared" si="42"/>
        <v>4946402.9427555036</v>
      </c>
      <c r="O41" s="29"/>
      <c r="P41">
        <v>0</v>
      </c>
      <c r="Q41">
        <f t="shared" si="33"/>
        <v>0</v>
      </c>
      <c r="R41">
        <f t="shared" si="34"/>
        <v>0</v>
      </c>
      <c r="S41">
        <f t="shared" si="35"/>
        <v>0</v>
      </c>
      <c r="T41">
        <f t="shared" si="36"/>
        <v>981</v>
      </c>
      <c r="U41">
        <f t="shared" si="37"/>
        <v>5886</v>
      </c>
      <c r="V41">
        <f t="shared" si="38"/>
        <v>490.5</v>
      </c>
      <c r="W41">
        <f t="shared" si="39"/>
        <v>781673.30677290831</v>
      </c>
      <c r="X41">
        <f t="shared" si="40"/>
        <v>723603.79346680711</v>
      </c>
      <c r="Y41">
        <f>((T41*sim3_q_0)/(sim3_second_moment_x_0*sim3_thickness_web_0))*((100000000*1000)/1000000000)</f>
        <v>472272.0758693362</v>
      </c>
      <c r="Z41">
        <f t="shared" si="43"/>
        <v>1505277.1002397155</v>
      </c>
      <c r="AA41">
        <f t="shared" si="44"/>
        <v>1003857.2103633434</v>
      </c>
    </row>
    <row r="42" spans="1:27">
      <c r="A42" s="1">
        <v>5</v>
      </c>
      <c r="B42" s="17">
        <f t="shared" si="22"/>
        <v>0.625</v>
      </c>
      <c r="C42">
        <f t="shared" si="23"/>
        <v>362.356875</v>
      </c>
      <c r="D42">
        <f t="shared" si="24"/>
        <v>0</v>
      </c>
      <c r="E42">
        <f t="shared" si="25"/>
        <v>0</v>
      </c>
      <c r="F42">
        <f t="shared" si="26"/>
        <v>0</v>
      </c>
      <c r="G42">
        <f t="shared" si="27"/>
        <v>6053.9962499999992</v>
      </c>
      <c r="H42">
        <f t="shared" si="28"/>
        <v>24003.843750000004</v>
      </c>
      <c r="I42">
        <f t="shared" si="29"/>
        <v>3896.9841796874998</v>
      </c>
      <c r="J42">
        <f t="shared" si="30"/>
        <v>3187761.4541832674</v>
      </c>
      <c r="K42">
        <f t="shared" si="31"/>
        <v>5748975.6075474173</v>
      </c>
      <c r="L42">
        <f t="shared" si="32"/>
        <v>2914509.0482086404</v>
      </c>
      <c r="M42">
        <f t="shared" si="41"/>
        <v>8936737.0617306847</v>
      </c>
      <c r="N42">
        <f t="shared" si="42"/>
        <v>4915750.4964059256</v>
      </c>
      <c r="O42" s="29"/>
      <c r="P42">
        <v>0</v>
      </c>
      <c r="Q42">
        <f t="shared" si="33"/>
        <v>0</v>
      </c>
      <c r="R42">
        <f t="shared" si="34"/>
        <v>0</v>
      </c>
      <c r="S42">
        <f t="shared" si="35"/>
        <v>0</v>
      </c>
      <c r="T42">
        <f t="shared" si="36"/>
        <v>981</v>
      </c>
      <c r="U42">
        <f t="shared" si="37"/>
        <v>5886</v>
      </c>
      <c r="V42">
        <f t="shared" si="38"/>
        <v>613.125</v>
      </c>
      <c r="W42">
        <f t="shared" si="39"/>
        <v>781673.30677290831</v>
      </c>
      <c r="X42">
        <f t="shared" si="40"/>
        <v>904504.74183350895</v>
      </c>
      <c r="Y42">
        <f>((T42*sim3_q_0)/(sim3_second_moment_x_0*sim3_thickness_web_0))*((100000000*1000)/1000000000)</f>
        <v>472272.0758693362</v>
      </c>
      <c r="Z42">
        <f t="shared" si="43"/>
        <v>1686178.0486064171</v>
      </c>
      <c r="AA42">
        <f t="shared" si="44"/>
        <v>1003857.2103633434</v>
      </c>
    </row>
    <row r="43" spans="1:27">
      <c r="A43" s="1">
        <v>6</v>
      </c>
      <c r="B43" s="17">
        <f t="shared" si="22"/>
        <v>0.75</v>
      </c>
      <c r="C43">
        <f t="shared" si="23"/>
        <v>434.82825000000003</v>
      </c>
      <c r="D43">
        <f t="shared" si="24"/>
        <v>0</v>
      </c>
      <c r="E43">
        <f t="shared" si="25"/>
        <v>0</v>
      </c>
      <c r="F43">
        <f t="shared" si="26"/>
        <v>0</v>
      </c>
      <c r="G43">
        <f t="shared" si="27"/>
        <v>5981.5248749999992</v>
      </c>
      <c r="H43">
        <f t="shared" si="28"/>
        <v>24003.843750000004</v>
      </c>
      <c r="I43">
        <f t="shared" si="29"/>
        <v>4649.2042499999989</v>
      </c>
      <c r="J43">
        <f t="shared" si="30"/>
        <v>3187761.4541832674</v>
      </c>
      <c r="K43">
        <f t="shared" si="31"/>
        <v>6858678.5563751291</v>
      </c>
      <c r="L43">
        <f t="shared" si="32"/>
        <v>2879619.948603793</v>
      </c>
      <c r="M43">
        <f t="shared" si="41"/>
        <v>10046440.010558397</v>
      </c>
      <c r="N43">
        <f t="shared" si="42"/>
        <v>4885182.4180022478</v>
      </c>
      <c r="O43" s="29"/>
      <c r="P43">
        <v>0</v>
      </c>
      <c r="Q43">
        <f t="shared" si="33"/>
        <v>0</v>
      </c>
      <c r="R43">
        <f t="shared" si="34"/>
        <v>0</v>
      </c>
      <c r="S43">
        <f t="shared" si="35"/>
        <v>0</v>
      </c>
      <c r="T43">
        <f t="shared" si="36"/>
        <v>981</v>
      </c>
      <c r="U43">
        <f t="shared" si="37"/>
        <v>5886</v>
      </c>
      <c r="V43">
        <f t="shared" si="38"/>
        <v>735.75</v>
      </c>
      <c r="W43">
        <f t="shared" si="39"/>
        <v>781673.30677290831</v>
      </c>
      <c r="X43">
        <f t="shared" si="40"/>
        <v>1085405.6902002108</v>
      </c>
      <c r="Y43">
        <f>((T43*sim3_q_0)/(sim3_second_moment_x_0*sim3_thickness_web_0))*((100000000*1000)/1000000000)</f>
        <v>472272.0758693362</v>
      </c>
      <c r="Z43">
        <f t="shared" si="43"/>
        <v>1867078.9969731192</v>
      </c>
      <c r="AA43">
        <f t="shared" si="44"/>
        <v>1003857.2103633434</v>
      </c>
    </row>
    <row r="44" spans="1:27">
      <c r="A44" s="1">
        <v>7</v>
      </c>
      <c r="B44" s="17">
        <f t="shared" si="22"/>
        <v>0.875</v>
      </c>
      <c r="C44">
        <f t="shared" si="23"/>
        <v>507.29962499999999</v>
      </c>
      <c r="D44">
        <f t="shared" si="24"/>
        <v>0</v>
      </c>
      <c r="E44">
        <f t="shared" si="25"/>
        <v>0</v>
      </c>
      <c r="F44">
        <f t="shared" si="26"/>
        <v>0</v>
      </c>
      <c r="G44">
        <f t="shared" si="27"/>
        <v>5909.0535</v>
      </c>
      <c r="H44">
        <f t="shared" si="28"/>
        <v>24003.843750000004</v>
      </c>
      <c r="I44">
        <f t="shared" si="29"/>
        <v>5392.3653984374996</v>
      </c>
      <c r="J44">
        <f t="shared" si="30"/>
        <v>3187761.4541832674</v>
      </c>
      <c r="K44">
        <f t="shared" si="31"/>
        <v>7955017.4476422556</v>
      </c>
      <c r="L44">
        <f t="shared" si="32"/>
        <v>2844730.8489989461</v>
      </c>
      <c r="M44">
        <f t="shared" si="41"/>
        <v>11142778.901825523</v>
      </c>
      <c r="N44">
        <f t="shared" si="42"/>
        <v>4854701.0802298468</v>
      </c>
      <c r="O44" s="29"/>
      <c r="P44">
        <v>0</v>
      </c>
      <c r="Q44">
        <f t="shared" si="33"/>
        <v>0</v>
      </c>
      <c r="R44">
        <f t="shared" si="34"/>
        <v>0</v>
      </c>
      <c r="S44">
        <f t="shared" si="35"/>
        <v>0</v>
      </c>
      <c r="T44">
        <f t="shared" si="36"/>
        <v>981</v>
      </c>
      <c r="U44">
        <f t="shared" si="37"/>
        <v>5886</v>
      </c>
      <c r="V44">
        <f t="shared" si="38"/>
        <v>858.375</v>
      </c>
      <c r="W44">
        <f t="shared" si="39"/>
        <v>781673.30677290831</v>
      </c>
      <c r="X44">
        <f t="shared" si="40"/>
        <v>1266306.6385669126</v>
      </c>
      <c r="Y44">
        <f>((T44*sim3_q_0)/(sim3_second_moment_x_0*sim3_thickness_web_0))*((100000000*1000)/1000000000)</f>
        <v>472272.0758693362</v>
      </c>
      <c r="Z44">
        <f t="shared" si="43"/>
        <v>2047979.9453398208</v>
      </c>
      <c r="AA44">
        <f t="shared" si="44"/>
        <v>1003857.2103633434</v>
      </c>
    </row>
    <row r="45" spans="1:27">
      <c r="A45" s="1">
        <v>8</v>
      </c>
      <c r="B45" s="17">
        <f t="shared" si="22"/>
        <v>1</v>
      </c>
      <c r="C45">
        <f t="shared" si="23"/>
        <v>579.77100000000007</v>
      </c>
      <c r="D45">
        <f t="shared" si="24"/>
        <v>0</v>
      </c>
      <c r="E45">
        <f t="shared" si="25"/>
        <v>0</v>
      </c>
      <c r="F45">
        <f t="shared" si="26"/>
        <v>0</v>
      </c>
      <c r="G45">
        <f t="shared" si="27"/>
        <v>5836.5821249999999</v>
      </c>
      <c r="H45">
        <f t="shared" si="28"/>
        <v>24003.843750000004</v>
      </c>
      <c r="I45">
        <f t="shared" si="29"/>
        <v>6126.4676249999993</v>
      </c>
      <c r="J45">
        <f t="shared" si="30"/>
        <v>3187761.4541832674</v>
      </c>
      <c r="K45">
        <f t="shared" si="31"/>
        <v>9037992.2813487872</v>
      </c>
      <c r="L45">
        <f t="shared" si="32"/>
        <v>2809841.7493940992</v>
      </c>
      <c r="M45">
        <f t="shared" si="41"/>
        <v>12225753.735532055</v>
      </c>
      <c r="N45">
        <f t="shared" si="42"/>
        <v>4824308.9384642756</v>
      </c>
      <c r="O45" s="29"/>
      <c r="P45">
        <v>0</v>
      </c>
      <c r="Q45">
        <f t="shared" si="33"/>
        <v>0</v>
      </c>
      <c r="R45">
        <f t="shared" si="34"/>
        <v>0</v>
      </c>
      <c r="S45">
        <f t="shared" si="35"/>
        <v>0</v>
      </c>
      <c r="T45">
        <f t="shared" si="36"/>
        <v>981</v>
      </c>
      <c r="U45">
        <f t="shared" si="37"/>
        <v>5886</v>
      </c>
      <c r="V45">
        <f t="shared" si="38"/>
        <v>981</v>
      </c>
      <c r="W45">
        <f t="shared" si="39"/>
        <v>781673.30677290831</v>
      </c>
      <c r="X45">
        <f t="shared" si="40"/>
        <v>1447207.5869336142</v>
      </c>
      <c r="Y45">
        <f>((T45*sim3_q_0)/(sim3_second_moment_x_0*sim3_thickness_web_0))*((100000000*1000)/1000000000)</f>
        <v>472272.0758693362</v>
      </c>
      <c r="Z45">
        <f t="shared" si="43"/>
        <v>2228880.8937065224</v>
      </c>
      <c r="AA45">
        <f t="shared" si="44"/>
        <v>1003857.2103633434</v>
      </c>
    </row>
    <row r="46" spans="1:27">
      <c r="A46" s="1">
        <v>9</v>
      </c>
      <c r="B46" s="17">
        <f t="shared" si="22"/>
        <v>1.125</v>
      </c>
      <c r="C46">
        <f t="shared" si="23"/>
        <v>652.24237500000004</v>
      </c>
      <c r="D46">
        <f t="shared" si="24"/>
        <v>0</v>
      </c>
      <c r="E46">
        <f t="shared" si="25"/>
        <v>0</v>
      </c>
      <c r="F46">
        <f t="shared" si="26"/>
        <v>0</v>
      </c>
      <c r="G46">
        <f t="shared" si="27"/>
        <v>5764.1107499999998</v>
      </c>
      <c r="H46">
        <f t="shared" si="28"/>
        <v>24003.843750000004</v>
      </c>
      <c r="I46">
        <f t="shared" si="29"/>
        <v>6851.5109296874998</v>
      </c>
      <c r="J46">
        <f t="shared" si="30"/>
        <v>3187761.4541832674</v>
      </c>
      <c r="K46">
        <f t="shared" si="31"/>
        <v>10107603.057494732</v>
      </c>
      <c r="L46">
        <f t="shared" si="32"/>
        <v>2774952.6497892519</v>
      </c>
      <c r="M46">
        <f t="shared" si="41"/>
        <v>13295364.511677999</v>
      </c>
      <c r="N46">
        <f t="shared" si="42"/>
        <v>4794008.5340341227</v>
      </c>
      <c r="O46" s="29"/>
      <c r="P46">
        <v>0</v>
      </c>
      <c r="Q46">
        <f t="shared" si="33"/>
        <v>0</v>
      </c>
      <c r="R46">
        <f t="shared" si="34"/>
        <v>0</v>
      </c>
      <c r="S46">
        <f t="shared" si="35"/>
        <v>0</v>
      </c>
      <c r="T46">
        <f t="shared" si="36"/>
        <v>981</v>
      </c>
      <c r="U46">
        <f t="shared" si="37"/>
        <v>5886</v>
      </c>
      <c r="V46">
        <f t="shared" si="38"/>
        <v>1103.625</v>
      </c>
      <c r="W46">
        <f t="shared" si="39"/>
        <v>781673.30677290831</v>
      </c>
      <c r="X46">
        <f t="shared" si="40"/>
        <v>1628108.5353003161</v>
      </c>
      <c r="Y46">
        <f>((T46*sim3_q_0)/(sim3_second_moment_x_0*sim3_thickness_web_0))*((100000000*1000)/1000000000)</f>
        <v>472272.0758693362</v>
      </c>
      <c r="Z46">
        <f t="shared" si="43"/>
        <v>2409781.8420732245</v>
      </c>
      <c r="AA46">
        <f t="shared" si="44"/>
        <v>1003857.2103633434</v>
      </c>
    </row>
    <row r="47" spans="1:27">
      <c r="A47" s="1">
        <v>10</v>
      </c>
      <c r="B47" s="17">
        <f t="shared" si="22"/>
        <v>1.25</v>
      </c>
      <c r="C47">
        <f t="shared" si="23"/>
        <v>724.71375</v>
      </c>
      <c r="D47">
        <f t="shared" si="24"/>
        <v>0</v>
      </c>
      <c r="E47">
        <f t="shared" si="25"/>
        <v>0</v>
      </c>
      <c r="F47">
        <f t="shared" si="26"/>
        <v>0</v>
      </c>
      <c r="G47">
        <f t="shared" si="27"/>
        <v>5691.6393749999997</v>
      </c>
      <c r="H47">
        <f t="shared" si="28"/>
        <v>24003.843750000004</v>
      </c>
      <c r="I47">
        <f t="shared" si="29"/>
        <v>7567.4953125000002</v>
      </c>
      <c r="J47">
        <f t="shared" si="30"/>
        <v>3187761.4541832674</v>
      </c>
      <c r="K47">
        <f t="shared" si="31"/>
        <v>11163849.776080085</v>
      </c>
      <c r="L47">
        <f t="shared" si="32"/>
        <v>2740063.5501844045</v>
      </c>
      <c r="M47">
        <f t="shared" si="41"/>
        <v>14351611.230263352</v>
      </c>
      <c r="N47">
        <f t="shared" si="42"/>
        <v>4763802.4976158403</v>
      </c>
      <c r="O47" s="29"/>
      <c r="P47">
        <v>0</v>
      </c>
      <c r="Q47">
        <f t="shared" si="33"/>
        <v>0</v>
      </c>
      <c r="R47">
        <f t="shared" si="34"/>
        <v>0</v>
      </c>
      <c r="S47">
        <f t="shared" si="35"/>
        <v>0</v>
      </c>
      <c r="T47">
        <f t="shared" si="36"/>
        <v>981</v>
      </c>
      <c r="U47">
        <f t="shared" si="37"/>
        <v>5886</v>
      </c>
      <c r="V47">
        <f t="shared" si="38"/>
        <v>1226.25</v>
      </c>
      <c r="W47">
        <f t="shared" si="39"/>
        <v>781673.30677290831</v>
      </c>
      <c r="X47">
        <f t="shared" si="40"/>
        <v>1809009.4836670179</v>
      </c>
      <c r="Y47">
        <f>((T47*sim3_q_0)/(sim3_second_moment_x_0*sim3_thickness_web_0))*((100000000*1000)/1000000000)</f>
        <v>472272.0758693362</v>
      </c>
      <c r="Z47">
        <f t="shared" si="43"/>
        <v>2590682.7904399261</v>
      </c>
      <c r="AA47">
        <f t="shared" si="44"/>
        <v>1003857.2103633434</v>
      </c>
    </row>
    <row r="48" spans="1:27">
      <c r="A48" s="1">
        <v>11</v>
      </c>
      <c r="B48" s="17">
        <f t="shared" si="22"/>
        <v>1.375</v>
      </c>
      <c r="C48">
        <f t="shared" si="23"/>
        <v>797.18512500000008</v>
      </c>
      <c r="D48">
        <f t="shared" si="24"/>
        <v>0</v>
      </c>
      <c r="E48">
        <f t="shared" si="25"/>
        <v>0</v>
      </c>
      <c r="F48">
        <f t="shared" si="26"/>
        <v>0</v>
      </c>
      <c r="G48">
        <f t="shared" si="27"/>
        <v>5619.1679999999997</v>
      </c>
      <c r="H48">
        <f t="shared" si="28"/>
        <v>24003.843750000004</v>
      </c>
      <c r="I48">
        <f t="shared" si="29"/>
        <v>8274.4207734374995</v>
      </c>
      <c r="J48">
        <f t="shared" si="30"/>
        <v>3187761.4541832674</v>
      </c>
      <c r="K48">
        <f t="shared" si="31"/>
        <v>12206732.437104847</v>
      </c>
      <c r="L48">
        <f t="shared" si="32"/>
        <v>2705174.4505795576</v>
      </c>
      <c r="M48">
        <f t="shared" si="41"/>
        <v>15394493.891288115</v>
      </c>
      <c r="N48">
        <f t="shared" si="42"/>
        <v>4733693.5527649354</v>
      </c>
      <c r="O48" s="29"/>
      <c r="P48">
        <v>0</v>
      </c>
      <c r="Q48">
        <f t="shared" si="33"/>
        <v>0</v>
      </c>
      <c r="R48">
        <f t="shared" si="34"/>
        <v>0</v>
      </c>
      <c r="S48">
        <f t="shared" si="35"/>
        <v>0</v>
      </c>
      <c r="T48">
        <f t="shared" si="36"/>
        <v>981</v>
      </c>
      <c r="U48">
        <f t="shared" si="37"/>
        <v>5886</v>
      </c>
      <c r="V48">
        <f t="shared" si="38"/>
        <v>1348.875</v>
      </c>
      <c r="W48">
        <f t="shared" si="39"/>
        <v>781673.30677290831</v>
      </c>
      <c r="X48">
        <f t="shared" si="40"/>
        <v>1989910.4320337197</v>
      </c>
      <c r="Y48">
        <f>((T48*sim3_q_0)/(sim3_second_moment_x_0*sim3_thickness_web_0))*((100000000*1000)/1000000000)</f>
        <v>472272.0758693362</v>
      </c>
      <c r="Z48">
        <f t="shared" si="43"/>
        <v>2771583.7388066282</v>
      </c>
      <c r="AA48">
        <f t="shared" si="44"/>
        <v>1003857.2103633434</v>
      </c>
    </row>
    <row r="49" spans="1:27">
      <c r="A49" s="1">
        <v>12</v>
      </c>
      <c r="B49" s="17">
        <f t="shared" si="22"/>
        <v>1.5</v>
      </c>
      <c r="C49">
        <f t="shared" si="23"/>
        <v>869.65650000000005</v>
      </c>
      <c r="D49">
        <f t="shared" si="24"/>
        <v>0</v>
      </c>
      <c r="E49">
        <f t="shared" si="25"/>
        <v>0</v>
      </c>
      <c r="F49">
        <f t="shared" si="26"/>
        <v>0</v>
      </c>
      <c r="G49">
        <f t="shared" si="27"/>
        <v>5546.6966249999996</v>
      </c>
      <c r="H49">
        <f t="shared" si="28"/>
        <v>24003.843750000004</v>
      </c>
      <c r="I49">
        <f t="shared" si="29"/>
        <v>8972.2873124999987</v>
      </c>
      <c r="J49">
        <f t="shared" si="30"/>
        <v>3187761.4541832674</v>
      </c>
      <c r="K49">
        <f t="shared" si="31"/>
        <v>13236251.040569019</v>
      </c>
      <c r="L49">
        <f t="shared" si="32"/>
        <v>2670285.3509747097</v>
      </c>
      <c r="M49">
        <f t="shared" si="41"/>
        <v>16424012.494752286</v>
      </c>
      <c r="N49">
        <f t="shared" si="42"/>
        <v>4703684.5195879191</v>
      </c>
      <c r="O49" s="29"/>
      <c r="P49">
        <v>0</v>
      </c>
      <c r="Q49">
        <f t="shared" si="33"/>
        <v>0</v>
      </c>
      <c r="R49">
        <f t="shared" si="34"/>
        <v>0</v>
      </c>
      <c r="S49">
        <f t="shared" si="35"/>
        <v>0</v>
      </c>
      <c r="T49">
        <f t="shared" si="36"/>
        <v>981</v>
      </c>
      <c r="U49">
        <f t="shared" si="37"/>
        <v>5886</v>
      </c>
      <c r="V49">
        <f t="shared" si="38"/>
        <v>1471.5</v>
      </c>
      <c r="W49">
        <f t="shared" si="39"/>
        <v>781673.30677290831</v>
      </c>
      <c r="X49">
        <f t="shared" si="40"/>
        <v>2170811.3804004216</v>
      </c>
      <c r="Y49">
        <f>((T49*sim3_q_0)/(sim3_second_moment_x_0*sim3_thickness_web_0))*((100000000*1000)/1000000000)</f>
        <v>472272.0758693362</v>
      </c>
      <c r="Z49">
        <f t="shared" si="43"/>
        <v>2952484.6871733298</v>
      </c>
      <c r="AA49">
        <f t="shared" si="44"/>
        <v>1003857.2103633434</v>
      </c>
    </row>
    <row r="50" spans="1:27">
      <c r="A50" s="1">
        <v>13</v>
      </c>
      <c r="B50" s="17">
        <f t="shared" si="22"/>
        <v>1.625</v>
      </c>
      <c r="C50">
        <f t="shared" si="23"/>
        <v>942.12787500000013</v>
      </c>
      <c r="D50">
        <f t="shared" si="24"/>
        <v>0</v>
      </c>
      <c r="E50">
        <f t="shared" si="25"/>
        <v>0</v>
      </c>
      <c r="F50">
        <f t="shared" si="26"/>
        <v>0</v>
      </c>
      <c r="G50">
        <f t="shared" si="27"/>
        <v>5474.2252499999995</v>
      </c>
      <c r="H50">
        <f t="shared" si="28"/>
        <v>24003.843750000004</v>
      </c>
      <c r="I50">
        <f t="shared" si="29"/>
        <v>9661.0949296874987</v>
      </c>
      <c r="J50">
        <f t="shared" si="30"/>
        <v>3187761.4541832674</v>
      </c>
      <c r="K50">
        <f t="shared" si="31"/>
        <v>14252405.586472603</v>
      </c>
      <c r="L50">
        <f t="shared" si="32"/>
        <v>2635396.2513698628</v>
      </c>
      <c r="M50">
        <f t="shared" si="41"/>
        <v>17440167.04065587</v>
      </c>
      <c r="N50">
        <f t="shared" si="42"/>
        <v>4673778.3185593244</v>
      </c>
      <c r="O50" s="29"/>
      <c r="P50">
        <v>0</v>
      </c>
      <c r="Q50">
        <f t="shared" si="33"/>
        <v>0</v>
      </c>
      <c r="R50">
        <f t="shared" si="34"/>
        <v>0</v>
      </c>
      <c r="S50">
        <f t="shared" si="35"/>
        <v>0</v>
      </c>
      <c r="T50">
        <f t="shared" si="36"/>
        <v>981</v>
      </c>
      <c r="U50">
        <f t="shared" si="37"/>
        <v>5886</v>
      </c>
      <c r="V50">
        <f t="shared" si="38"/>
        <v>1594.125</v>
      </c>
      <c r="W50">
        <f t="shared" si="39"/>
        <v>781673.30677290831</v>
      </c>
      <c r="X50">
        <f t="shared" si="40"/>
        <v>2351712.3287671232</v>
      </c>
      <c r="Y50">
        <f>((T50*sim3_q_0)/(sim3_second_moment_x_0*sim3_thickness_web_0))*((100000000*1000)/1000000000)</f>
        <v>472272.0758693362</v>
      </c>
      <c r="Z50">
        <f t="shared" si="43"/>
        <v>3133385.6355400314</v>
      </c>
      <c r="AA50">
        <f t="shared" si="44"/>
        <v>1003857.2103633434</v>
      </c>
    </row>
    <row r="51" spans="1:27">
      <c r="A51" s="1">
        <v>14</v>
      </c>
      <c r="B51" s="17">
        <f t="shared" si="22"/>
        <v>1.75</v>
      </c>
      <c r="C51">
        <f t="shared" si="23"/>
        <v>1014.59925</v>
      </c>
      <c r="D51">
        <f t="shared" si="24"/>
        <v>0</v>
      </c>
      <c r="E51">
        <f t="shared" si="25"/>
        <v>0</v>
      </c>
      <c r="F51">
        <f t="shared" si="26"/>
        <v>0</v>
      </c>
      <c r="G51">
        <f t="shared" si="27"/>
        <v>5401.7538749999994</v>
      </c>
      <c r="H51">
        <f t="shared" si="28"/>
        <v>24003.843750000004</v>
      </c>
      <c r="I51">
        <f t="shared" si="29"/>
        <v>10340.843625</v>
      </c>
      <c r="J51">
        <f t="shared" si="30"/>
        <v>3187761.4541832674</v>
      </c>
      <c r="K51">
        <f t="shared" si="31"/>
        <v>15255196.074815596</v>
      </c>
      <c r="L51">
        <f t="shared" si="32"/>
        <v>2600507.1517650159</v>
      </c>
      <c r="M51">
        <f t="shared" si="41"/>
        <v>18442957.528998863</v>
      </c>
      <c r="N51">
        <f t="shared" si="42"/>
        <v>4643977.9744880423</v>
      </c>
      <c r="O51" s="29"/>
      <c r="P51">
        <v>0</v>
      </c>
      <c r="Q51">
        <f t="shared" si="33"/>
        <v>0</v>
      </c>
      <c r="R51">
        <f t="shared" si="34"/>
        <v>0</v>
      </c>
      <c r="S51">
        <f t="shared" si="35"/>
        <v>0</v>
      </c>
      <c r="T51">
        <f t="shared" si="36"/>
        <v>981</v>
      </c>
      <c r="U51">
        <f t="shared" si="37"/>
        <v>5886</v>
      </c>
      <c r="V51">
        <f t="shared" si="38"/>
        <v>1716.75</v>
      </c>
      <c r="W51">
        <f t="shared" si="39"/>
        <v>781673.30677290831</v>
      </c>
      <c r="X51">
        <f t="shared" si="40"/>
        <v>2532613.2771338252</v>
      </c>
      <c r="Y51">
        <f>((T51*sim3_q_0)/(sim3_second_moment_x_0*sim3_thickness_web_0))*((100000000*1000)/1000000000)</f>
        <v>472272.0758693362</v>
      </c>
      <c r="Z51">
        <f t="shared" si="43"/>
        <v>3314286.5839067334</v>
      </c>
      <c r="AA51">
        <f t="shared" si="44"/>
        <v>1003857.2103633434</v>
      </c>
    </row>
    <row r="52" spans="1:27">
      <c r="A52" s="1">
        <v>15</v>
      </c>
      <c r="B52" s="17">
        <f t="shared" si="22"/>
        <v>1.875</v>
      </c>
      <c r="C52">
        <f t="shared" si="23"/>
        <v>1087.0706250000001</v>
      </c>
      <c r="D52">
        <f t="shared" si="24"/>
        <v>0</v>
      </c>
      <c r="E52">
        <f t="shared" si="25"/>
        <v>0</v>
      </c>
      <c r="F52">
        <f t="shared" si="26"/>
        <v>0</v>
      </c>
      <c r="G52">
        <f t="shared" si="27"/>
        <v>5329.2824999999993</v>
      </c>
      <c r="H52">
        <f t="shared" si="28"/>
        <v>24003.843750000004</v>
      </c>
      <c r="I52">
        <f t="shared" si="29"/>
        <v>11011.533398437499</v>
      </c>
      <c r="J52">
        <f t="shared" si="30"/>
        <v>3187761.4541832674</v>
      </c>
      <c r="K52">
        <f t="shared" si="31"/>
        <v>16244622.505597997</v>
      </c>
      <c r="L52">
        <f t="shared" si="32"/>
        <v>2565618.0521601685</v>
      </c>
      <c r="M52">
        <f t="shared" si="41"/>
        <v>19432383.959781267</v>
      </c>
      <c r="N52">
        <f t="shared" si="42"/>
        <v>4614286.620637117</v>
      </c>
      <c r="O52" s="29"/>
      <c r="P52">
        <v>0</v>
      </c>
      <c r="Q52">
        <f t="shared" si="33"/>
        <v>0</v>
      </c>
      <c r="R52">
        <f t="shared" si="34"/>
        <v>0</v>
      </c>
      <c r="S52">
        <f t="shared" si="35"/>
        <v>0</v>
      </c>
      <c r="T52">
        <f t="shared" si="36"/>
        <v>981</v>
      </c>
      <c r="U52">
        <f t="shared" si="37"/>
        <v>5886</v>
      </c>
      <c r="V52">
        <f t="shared" si="38"/>
        <v>1839.375</v>
      </c>
      <c r="W52">
        <f t="shared" si="39"/>
        <v>781673.30677290831</v>
      </c>
      <c r="X52">
        <f t="shared" si="40"/>
        <v>2713514.2255005268</v>
      </c>
      <c r="Y52">
        <f>((T52*sim3_q_0)/(sim3_second_moment_x_0*sim3_thickness_web_0))*((100000000*1000)/1000000000)</f>
        <v>472272.0758693362</v>
      </c>
      <c r="Z52">
        <f t="shared" si="43"/>
        <v>3495187.532273435</v>
      </c>
      <c r="AA52">
        <f t="shared" si="44"/>
        <v>1003857.2103633434</v>
      </c>
    </row>
    <row r="53" spans="1:27">
      <c r="A53" s="1">
        <v>16</v>
      </c>
      <c r="B53" s="17">
        <f t="shared" si="22"/>
        <v>2</v>
      </c>
      <c r="C53">
        <f t="shared" si="23"/>
        <v>1159.5420000000001</v>
      </c>
      <c r="D53">
        <f t="shared" si="24"/>
        <v>0</v>
      </c>
      <c r="E53">
        <f t="shared" si="25"/>
        <v>0</v>
      </c>
      <c r="F53">
        <f t="shared" si="26"/>
        <v>0</v>
      </c>
      <c r="G53">
        <f t="shared" si="27"/>
        <v>5256.8111249999993</v>
      </c>
      <c r="H53">
        <f t="shared" si="28"/>
        <v>24003.843750000004</v>
      </c>
      <c r="I53">
        <f t="shared" si="29"/>
        <v>11673.16425</v>
      </c>
      <c r="J53">
        <f t="shared" si="30"/>
        <v>3187761.4541832674</v>
      </c>
      <c r="K53">
        <f t="shared" si="31"/>
        <v>17220684.878819808</v>
      </c>
      <c r="L53">
        <f t="shared" si="32"/>
        <v>2530728.9525553212</v>
      </c>
      <c r="M53">
        <f t="shared" si="41"/>
        <v>20408446.333003074</v>
      </c>
      <c r="N53">
        <f t="shared" si="42"/>
        <v>4584707.5030009151</v>
      </c>
      <c r="O53" s="29"/>
      <c r="P53">
        <v>0</v>
      </c>
      <c r="Q53">
        <f t="shared" si="33"/>
        <v>0</v>
      </c>
      <c r="R53">
        <f t="shared" si="34"/>
        <v>0</v>
      </c>
      <c r="S53">
        <f t="shared" si="35"/>
        <v>0</v>
      </c>
      <c r="T53">
        <f t="shared" si="36"/>
        <v>981</v>
      </c>
      <c r="U53">
        <f t="shared" si="37"/>
        <v>5886</v>
      </c>
      <c r="V53">
        <f t="shared" si="38"/>
        <v>1962</v>
      </c>
      <c r="W53">
        <f t="shared" si="39"/>
        <v>781673.30677290831</v>
      </c>
      <c r="X53">
        <f t="shared" si="40"/>
        <v>2894415.1738672284</v>
      </c>
      <c r="Y53">
        <f>((T53*sim3_q_0)/(sim3_second_moment_x_0*sim3_thickness_web_0))*((100000000*1000)/1000000000)</f>
        <v>472272.0758693362</v>
      </c>
      <c r="Z53">
        <f t="shared" si="43"/>
        <v>3676088.4806401366</v>
      </c>
      <c r="AA53">
        <f t="shared" si="44"/>
        <v>1003857.2103633434</v>
      </c>
    </row>
    <row r="54" spans="1:27">
      <c r="A54" s="1">
        <v>17</v>
      </c>
      <c r="B54" s="17">
        <f t="shared" si="22"/>
        <v>2.125</v>
      </c>
      <c r="C54">
        <f t="shared" si="23"/>
        <v>1232.0133750000002</v>
      </c>
      <c r="D54">
        <f t="shared" si="24"/>
        <v>0</v>
      </c>
      <c r="E54">
        <f t="shared" si="25"/>
        <v>0</v>
      </c>
      <c r="F54">
        <f t="shared" si="26"/>
        <v>0</v>
      </c>
      <c r="G54">
        <f t="shared" si="27"/>
        <v>5184.3397499999992</v>
      </c>
      <c r="H54">
        <f t="shared" si="28"/>
        <v>24003.843750000004</v>
      </c>
      <c r="I54">
        <f t="shared" si="29"/>
        <v>12325.736179687497</v>
      </c>
      <c r="J54">
        <f t="shared" si="30"/>
        <v>3187761.4541832674</v>
      </c>
      <c r="K54">
        <f t="shared" si="31"/>
        <v>18183383.194481026</v>
      </c>
      <c r="L54">
        <f t="shared" si="32"/>
        <v>2495839.8529504733</v>
      </c>
      <c r="M54">
        <f t="shared" si="41"/>
        <v>21371144.648664296</v>
      </c>
      <c r="N54">
        <f t="shared" si="42"/>
        <v>4555243.9847434191</v>
      </c>
      <c r="O54" s="29"/>
      <c r="P54">
        <v>0</v>
      </c>
      <c r="Q54">
        <f t="shared" si="33"/>
        <v>0</v>
      </c>
      <c r="R54">
        <f t="shared" si="34"/>
        <v>0</v>
      </c>
      <c r="S54">
        <f t="shared" si="35"/>
        <v>0</v>
      </c>
      <c r="T54">
        <f t="shared" si="36"/>
        <v>981</v>
      </c>
      <c r="U54">
        <f t="shared" si="37"/>
        <v>5886</v>
      </c>
      <c r="V54">
        <f t="shared" si="38"/>
        <v>2084.625</v>
      </c>
      <c r="W54">
        <f t="shared" si="39"/>
        <v>781673.30677290831</v>
      </c>
      <c r="X54">
        <f t="shared" si="40"/>
        <v>3075316.1222339305</v>
      </c>
      <c r="Y54">
        <f>((T54*sim3_q_0)/(sim3_second_moment_x_0*sim3_thickness_web_0))*((100000000*1000)/1000000000)</f>
        <v>472272.0758693362</v>
      </c>
      <c r="Z54">
        <f t="shared" si="43"/>
        <v>3856989.4290068387</v>
      </c>
      <c r="AA54">
        <f t="shared" si="44"/>
        <v>1003857.2103633434</v>
      </c>
    </row>
    <row r="55" spans="1:27">
      <c r="A55" s="1">
        <v>18</v>
      </c>
      <c r="B55" s="17">
        <f t="shared" si="22"/>
        <v>2.25</v>
      </c>
      <c r="C55">
        <f t="shared" si="23"/>
        <v>1304.4847500000001</v>
      </c>
      <c r="D55">
        <f t="shared" si="24"/>
        <v>0</v>
      </c>
      <c r="E55">
        <f t="shared" si="25"/>
        <v>0</v>
      </c>
      <c r="F55">
        <f t="shared" si="26"/>
        <v>0</v>
      </c>
      <c r="G55">
        <f t="shared" si="27"/>
        <v>5111.868375</v>
      </c>
      <c r="H55">
        <f t="shared" si="28"/>
        <v>24003.843750000004</v>
      </c>
      <c r="I55">
        <f t="shared" si="29"/>
        <v>12969.2491875</v>
      </c>
      <c r="J55">
        <f t="shared" si="30"/>
        <v>3187761.4541832674</v>
      </c>
      <c r="K55">
        <f t="shared" si="31"/>
        <v>19132717.452581663</v>
      </c>
      <c r="L55">
        <f t="shared" si="32"/>
        <v>2460950.7533456273</v>
      </c>
      <c r="M55">
        <f t="shared" si="41"/>
        <v>22320478.906764932</v>
      </c>
      <c r="N55">
        <f t="shared" si="42"/>
        <v>4525899.5508010872</v>
      </c>
      <c r="O55" s="29"/>
      <c r="P55">
        <v>0</v>
      </c>
      <c r="Q55">
        <f t="shared" si="33"/>
        <v>0</v>
      </c>
      <c r="R55">
        <f t="shared" si="34"/>
        <v>0</v>
      </c>
      <c r="S55">
        <f t="shared" si="35"/>
        <v>0</v>
      </c>
      <c r="T55">
        <f t="shared" si="36"/>
        <v>981</v>
      </c>
      <c r="U55">
        <f t="shared" si="37"/>
        <v>5886</v>
      </c>
      <c r="V55">
        <f t="shared" si="38"/>
        <v>2207.25</v>
      </c>
      <c r="W55">
        <f t="shared" si="39"/>
        <v>781673.30677290831</v>
      </c>
      <c r="X55">
        <f t="shared" si="40"/>
        <v>3256217.0706006321</v>
      </c>
      <c r="Y55">
        <f>((T55*sim3_q_0)/(sim3_second_moment_x_0*sim3_thickness_web_0))*((100000000*1000)/1000000000)</f>
        <v>472272.0758693362</v>
      </c>
      <c r="Z55">
        <f t="shared" si="43"/>
        <v>4037890.3773735403</v>
      </c>
      <c r="AA55">
        <f t="shared" si="44"/>
        <v>1003857.2103633434</v>
      </c>
    </row>
    <row r="56" spans="1:27">
      <c r="A56" s="1">
        <v>19</v>
      </c>
      <c r="B56" s="17">
        <f t="shared" si="22"/>
        <v>2.375</v>
      </c>
      <c r="C56">
        <f t="shared" si="23"/>
        <v>1376.9561250000002</v>
      </c>
      <c r="D56">
        <f t="shared" si="24"/>
        <v>0</v>
      </c>
      <c r="E56">
        <f t="shared" si="25"/>
        <v>0</v>
      </c>
      <c r="F56">
        <f t="shared" si="26"/>
        <v>0</v>
      </c>
      <c r="G56">
        <f t="shared" si="27"/>
        <v>5039.396999999999</v>
      </c>
      <c r="H56">
        <f t="shared" si="28"/>
        <v>24003.843750000004</v>
      </c>
      <c r="I56">
        <f t="shared" si="29"/>
        <v>13603.703273437499</v>
      </c>
      <c r="J56">
        <f t="shared" si="30"/>
        <v>3187761.4541832674</v>
      </c>
      <c r="K56">
        <f t="shared" si="31"/>
        <v>20068687.653121706</v>
      </c>
      <c r="L56">
        <f t="shared" si="32"/>
        <v>2426061.6537407795</v>
      </c>
      <c r="M56">
        <f t="shared" si="41"/>
        <v>23256449.107304975</v>
      </c>
      <c r="N56">
        <f t="shared" si="42"/>
        <v>4496677.8126533516</v>
      </c>
      <c r="O56" s="29"/>
      <c r="P56">
        <v>0</v>
      </c>
      <c r="Q56">
        <f t="shared" si="33"/>
        <v>0</v>
      </c>
      <c r="R56">
        <f t="shared" si="34"/>
        <v>0</v>
      </c>
      <c r="S56">
        <f t="shared" si="35"/>
        <v>0</v>
      </c>
      <c r="T56">
        <f t="shared" si="36"/>
        <v>981</v>
      </c>
      <c r="U56">
        <f t="shared" si="37"/>
        <v>5886</v>
      </c>
      <c r="V56">
        <f t="shared" si="38"/>
        <v>2329.875</v>
      </c>
      <c r="W56">
        <f t="shared" si="39"/>
        <v>781673.30677290831</v>
      </c>
      <c r="X56">
        <f t="shared" si="40"/>
        <v>3437118.0189673337</v>
      </c>
      <c r="Y56">
        <f>((T56*sim3_q_0)/(sim3_second_moment_x_0*sim3_thickness_web_0))*((100000000*1000)/1000000000)</f>
        <v>472272.0758693362</v>
      </c>
      <c r="Z56">
        <f t="shared" si="43"/>
        <v>4218791.3257402424</v>
      </c>
      <c r="AA56">
        <f t="shared" si="44"/>
        <v>1003857.2103633434</v>
      </c>
    </row>
    <row r="57" spans="1:27">
      <c r="A57" s="1">
        <v>20</v>
      </c>
      <c r="B57" s="17">
        <f t="shared" si="22"/>
        <v>2.5</v>
      </c>
      <c r="C57">
        <f t="shared" si="23"/>
        <v>1449.4275</v>
      </c>
      <c r="D57">
        <f t="shared" si="24"/>
        <v>0</v>
      </c>
      <c r="E57">
        <f t="shared" si="25"/>
        <v>0</v>
      </c>
      <c r="F57">
        <f t="shared" si="26"/>
        <v>0</v>
      </c>
      <c r="G57">
        <f t="shared" si="27"/>
        <v>4966.9256249999999</v>
      </c>
      <c r="H57">
        <f t="shared" si="28"/>
        <v>24003.843750000004</v>
      </c>
      <c r="I57">
        <f t="shared" si="29"/>
        <v>14229.098437500001</v>
      </c>
      <c r="J57">
        <f t="shared" si="30"/>
        <v>3187761.4541832674</v>
      </c>
      <c r="K57">
        <f t="shared" si="31"/>
        <v>20991293.79610116</v>
      </c>
      <c r="L57">
        <f t="shared" si="32"/>
        <v>2391172.5541359321</v>
      </c>
      <c r="M57">
        <f t="shared" si="41"/>
        <v>24179055.250284426</v>
      </c>
      <c r="N57">
        <f t="shared" si="42"/>
        <v>4467582.5132634547</v>
      </c>
      <c r="O57" s="29"/>
      <c r="P57">
        <v>0</v>
      </c>
      <c r="Q57">
        <f t="shared" si="33"/>
        <v>0</v>
      </c>
      <c r="R57">
        <f t="shared" si="34"/>
        <v>0</v>
      </c>
      <c r="S57">
        <f t="shared" si="35"/>
        <v>0</v>
      </c>
      <c r="T57">
        <f t="shared" si="36"/>
        <v>981</v>
      </c>
      <c r="U57">
        <f t="shared" si="37"/>
        <v>5886</v>
      </c>
      <c r="V57">
        <f t="shared" si="38"/>
        <v>2452.5</v>
      </c>
      <c r="W57">
        <f t="shared" si="39"/>
        <v>781673.30677290831</v>
      </c>
      <c r="X57">
        <f t="shared" si="40"/>
        <v>3618018.9673340358</v>
      </c>
      <c r="Y57">
        <f>((T57*sim3_q_0)/(sim3_second_moment_x_0*sim3_thickness_web_0))*((100000000*1000)/1000000000)</f>
        <v>472272.0758693362</v>
      </c>
      <c r="Z57">
        <f t="shared" si="43"/>
        <v>4399692.274106944</v>
      </c>
      <c r="AA57">
        <f t="shared" si="44"/>
        <v>1003857.2103633434</v>
      </c>
    </row>
    <row r="58" spans="1:27">
      <c r="A58" s="1">
        <v>21</v>
      </c>
      <c r="B58" s="17">
        <f t="shared" si="22"/>
        <v>2.625</v>
      </c>
      <c r="C58">
        <f t="shared" si="23"/>
        <v>1521.8988750000003</v>
      </c>
      <c r="D58">
        <f t="shared" si="24"/>
        <v>0</v>
      </c>
      <c r="E58">
        <f t="shared" si="25"/>
        <v>0</v>
      </c>
      <c r="F58">
        <f t="shared" si="26"/>
        <v>0</v>
      </c>
      <c r="G58">
        <f t="shared" si="27"/>
        <v>4894.4542499999989</v>
      </c>
      <c r="H58">
        <f t="shared" si="28"/>
        <v>24003.843750000004</v>
      </c>
      <c r="I58">
        <f t="shared" si="29"/>
        <v>14845.4346796875</v>
      </c>
      <c r="J58">
        <f t="shared" si="30"/>
        <v>3187761.4541832674</v>
      </c>
      <c r="K58">
        <f t="shared" si="31"/>
        <v>21900535.881520018</v>
      </c>
      <c r="L58">
        <f t="shared" si="32"/>
        <v>2356283.4545310847</v>
      </c>
      <c r="M58">
        <f t="shared" si="41"/>
        <v>25088297.335703284</v>
      </c>
      <c r="N58">
        <f t="shared" si="42"/>
        <v>4438617.5321917292</v>
      </c>
      <c r="O58" s="29"/>
      <c r="P58">
        <v>0</v>
      </c>
      <c r="Q58">
        <f t="shared" si="33"/>
        <v>0</v>
      </c>
      <c r="R58">
        <f t="shared" si="34"/>
        <v>0</v>
      </c>
      <c r="S58">
        <f t="shared" si="35"/>
        <v>0</v>
      </c>
      <c r="T58">
        <f t="shared" si="36"/>
        <v>981</v>
      </c>
      <c r="U58">
        <f t="shared" si="37"/>
        <v>5886</v>
      </c>
      <c r="V58">
        <f t="shared" si="38"/>
        <v>2575.125</v>
      </c>
      <c r="W58">
        <f t="shared" si="39"/>
        <v>781673.30677290831</v>
      </c>
      <c r="X58">
        <f t="shared" si="40"/>
        <v>3798919.9157007379</v>
      </c>
      <c r="Y58">
        <f>((T58*sim3_q_0)/(sim3_second_moment_x_0*sim3_thickness_web_0))*((100000000*1000)/1000000000)</f>
        <v>472272.0758693362</v>
      </c>
      <c r="Z58">
        <f t="shared" si="43"/>
        <v>4580593.2224736465</v>
      </c>
      <c r="AA58">
        <f t="shared" si="44"/>
        <v>1003857.2103633434</v>
      </c>
    </row>
    <row r="59" spans="1:27">
      <c r="A59" s="1">
        <v>22</v>
      </c>
      <c r="B59" s="17">
        <f t="shared" si="22"/>
        <v>2.75</v>
      </c>
      <c r="C59">
        <f t="shared" si="23"/>
        <v>1594.3702500000002</v>
      </c>
      <c r="D59">
        <f t="shared" si="24"/>
        <v>0</v>
      </c>
      <c r="E59">
        <f t="shared" si="25"/>
        <v>0</v>
      </c>
      <c r="F59">
        <f t="shared" si="26"/>
        <v>0</v>
      </c>
      <c r="G59">
        <f t="shared" si="27"/>
        <v>4821.9828749999997</v>
      </c>
      <c r="H59">
        <f t="shared" si="28"/>
        <v>24003.843750000004</v>
      </c>
      <c r="I59">
        <f t="shared" si="29"/>
        <v>15452.711999999998</v>
      </c>
      <c r="J59">
        <f t="shared" si="30"/>
        <v>3187761.4541832674</v>
      </c>
      <c r="K59">
        <f t="shared" si="31"/>
        <v>22796413.90937829</v>
      </c>
      <c r="L59">
        <f t="shared" si="32"/>
        <v>2321394.3549262378</v>
      </c>
      <c r="M59">
        <f t="shared" si="41"/>
        <v>25984175.363561556</v>
      </c>
      <c r="N59">
        <f t="shared" si="42"/>
        <v>4409786.8908828851</v>
      </c>
      <c r="O59" s="29"/>
      <c r="P59">
        <v>0</v>
      </c>
      <c r="Q59">
        <f t="shared" si="33"/>
        <v>0</v>
      </c>
      <c r="R59">
        <f t="shared" si="34"/>
        <v>0</v>
      </c>
      <c r="S59">
        <f t="shared" si="35"/>
        <v>0</v>
      </c>
      <c r="T59">
        <f t="shared" si="36"/>
        <v>981</v>
      </c>
      <c r="U59">
        <f t="shared" si="37"/>
        <v>5886</v>
      </c>
      <c r="V59">
        <f t="shared" si="38"/>
        <v>2697.75</v>
      </c>
      <c r="W59">
        <f t="shared" si="39"/>
        <v>781673.30677290831</v>
      </c>
      <c r="X59">
        <f t="shared" si="40"/>
        <v>3979820.8640674395</v>
      </c>
      <c r="Y59">
        <f>((T59*sim3_q_0)/(sim3_second_moment_x_0*sim3_thickness_web_0))*((100000000*1000)/1000000000)</f>
        <v>472272.0758693362</v>
      </c>
      <c r="Z59">
        <f t="shared" si="43"/>
        <v>4761494.1708403481</v>
      </c>
      <c r="AA59">
        <f t="shared" si="44"/>
        <v>1003857.2103633434</v>
      </c>
    </row>
    <row r="60" spans="1:27">
      <c r="A60" s="1">
        <v>23</v>
      </c>
      <c r="B60" s="17">
        <f t="shared" si="22"/>
        <v>2.875</v>
      </c>
      <c r="C60">
        <f t="shared" si="23"/>
        <v>1666.841625</v>
      </c>
      <c r="D60">
        <f t="shared" si="24"/>
        <v>0</v>
      </c>
      <c r="E60">
        <f t="shared" si="25"/>
        <v>0</v>
      </c>
      <c r="F60">
        <f t="shared" si="26"/>
        <v>0</v>
      </c>
      <c r="G60">
        <f t="shared" si="27"/>
        <v>4749.5114999999996</v>
      </c>
      <c r="H60">
        <f t="shared" si="28"/>
        <v>24003.843750000004</v>
      </c>
      <c r="I60">
        <f t="shared" si="29"/>
        <v>16050.930398437498</v>
      </c>
      <c r="J60">
        <f t="shared" si="30"/>
        <v>3187761.4541832674</v>
      </c>
      <c r="K60">
        <f t="shared" si="31"/>
        <v>23678927.879675969</v>
      </c>
      <c r="L60">
        <f t="shared" si="32"/>
        <v>2286505.2553213909</v>
      </c>
      <c r="M60">
        <f t="shared" si="41"/>
        <v>26866689.333859235</v>
      </c>
      <c r="N60">
        <f t="shared" si="42"/>
        <v>4381094.7581280898</v>
      </c>
      <c r="O60" s="29"/>
      <c r="P60">
        <v>0</v>
      </c>
      <c r="Q60">
        <f t="shared" si="33"/>
        <v>0</v>
      </c>
      <c r="R60">
        <f t="shared" si="34"/>
        <v>0</v>
      </c>
      <c r="S60">
        <f t="shared" si="35"/>
        <v>0</v>
      </c>
      <c r="T60">
        <f t="shared" si="36"/>
        <v>981</v>
      </c>
      <c r="U60">
        <f t="shared" si="37"/>
        <v>5886</v>
      </c>
      <c r="V60">
        <f t="shared" si="38"/>
        <v>2820.375</v>
      </c>
      <c r="W60">
        <f t="shared" si="39"/>
        <v>781673.30677290831</v>
      </c>
      <c r="X60">
        <f t="shared" si="40"/>
        <v>4160721.8124341415</v>
      </c>
      <c r="Y60">
        <f>((T60*sim3_q_0)/(sim3_second_moment_x_0*sim3_thickness_web_0))*((100000000*1000)/1000000000)</f>
        <v>472272.0758693362</v>
      </c>
      <c r="Z60">
        <f t="shared" si="43"/>
        <v>4942395.1192070497</v>
      </c>
      <c r="AA60">
        <f t="shared" si="44"/>
        <v>1003857.2103633434</v>
      </c>
    </row>
    <row r="61" spans="1:27">
      <c r="A61" s="1">
        <v>24</v>
      </c>
      <c r="B61" s="17">
        <f t="shared" si="22"/>
        <v>3</v>
      </c>
      <c r="C61">
        <f t="shared" si="23"/>
        <v>1739.3130000000001</v>
      </c>
      <c r="D61">
        <f t="shared" si="24"/>
        <v>0</v>
      </c>
      <c r="E61">
        <f t="shared" si="25"/>
        <v>0</v>
      </c>
      <c r="F61">
        <f t="shared" si="26"/>
        <v>0</v>
      </c>
      <c r="G61">
        <f t="shared" si="27"/>
        <v>4677.0401249999995</v>
      </c>
      <c r="H61">
        <f t="shared" si="28"/>
        <v>24003.843750000004</v>
      </c>
      <c r="I61">
        <f t="shared" si="29"/>
        <v>16640.089874999998</v>
      </c>
      <c r="J61">
        <f t="shared" si="30"/>
        <v>3187761.4541832674</v>
      </c>
      <c r="K61">
        <f t="shared" si="31"/>
        <v>24548077.792413063</v>
      </c>
      <c r="L61">
        <f t="shared" si="32"/>
        <v>2251616.1557165436</v>
      </c>
      <c r="M61">
        <f t="shared" si="41"/>
        <v>27735839.246596329</v>
      </c>
      <c r="N61">
        <f t="shared" si="42"/>
        <v>4352545.4557018178</v>
      </c>
      <c r="O61" s="29"/>
      <c r="P61">
        <v>0</v>
      </c>
      <c r="Q61">
        <f t="shared" si="33"/>
        <v>0</v>
      </c>
      <c r="R61">
        <f t="shared" si="34"/>
        <v>0</v>
      </c>
      <c r="S61">
        <f t="shared" si="35"/>
        <v>0</v>
      </c>
      <c r="T61">
        <f t="shared" si="36"/>
        <v>981</v>
      </c>
      <c r="U61">
        <f t="shared" si="37"/>
        <v>5886</v>
      </c>
      <c r="V61">
        <f t="shared" si="38"/>
        <v>2943</v>
      </c>
      <c r="W61">
        <f t="shared" si="39"/>
        <v>781673.30677290831</v>
      </c>
      <c r="X61">
        <f t="shared" si="40"/>
        <v>4341622.7608008431</v>
      </c>
      <c r="Y61">
        <f>((T61*sim3_q_0)/(sim3_second_moment_x_0*sim3_thickness_web_0))*((100000000*1000)/1000000000)</f>
        <v>472272.0758693362</v>
      </c>
      <c r="Z61">
        <f t="shared" si="43"/>
        <v>5123296.0675737513</v>
      </c>
      <c r="AA61">
        <f t="shared" si="44"/>
        <v>1003857.2103633434</v>
      </c>
    </row>
    <row r="62" spans="1:27">
      <c r="A62" s="1">
        <v>25</v>
      </c>
      <c r="B62" s="17">
        <f t="shared" si="22"/>
        <v>3.125</v>
      </c>
      <c r="C62">
        <f t="shared" si="23"/>
        <v>1811.7843750000002</v>
      </c>
      <c r="D62">
        <f t="shared" si="24"/>
        <v>0</v>
      </c>
      <c r="E62">
        <f t="shared" si="25"/>
        <v>0</v>
      </c>
      <c r="F62">
        <f t="shared" si="26"/>
        <v>0</v>
      </c>
      <c r="G62">
        <f t="shared" si="27"/>
        <v>4604.5687499999995</v>
      </c>
      <c r="H62">
        <f t="shared" si="28"/>
        <v>24003.843750000004</v>
      </c>
      <c r="I62">
        <f t="shared" si="29"/>
        <v>17220.1904296875</v>
      </c>
      <c r="J62">
        <f t="shared" si="30"/>
        <v>3187761.4541832674</v>
      </c>
      <c r="K62">
        <f t="shared" si="31"/>
        <v>25403863.647589568</v>
      </c>
      <c r="L62">
        <f t="shared" si="32"/>
        <v>2216727.0561116962</v>
      </c>
      <c r="M62">
        <f t="shared" si="41"/>
        <v>28591625.101772837</v>
      </c>
      <c r="N62">
        <f t="shared" si="42"/>
        <v>4324143.4641724043</v>
      </c>
      <c r="O62" s="29"/>
      <c r="P62">
        <v>0</v>
      </c>
      <c r="Q62">
        <f t="shared" si="33"/>
        <v>0</v>
      </c>
      <c r="R62">
        <f t="shared" si="34"/>
        <v>0</v>
      </c>
      <c r="S62">
        <f t="shared" si="35"/>
        <v>0</v>
      </c>
      <c r="T62">
        <f t="shared" si="36"/>
        <v>981</v>
      </c>
      <c r="U62">
        <f t="shared" si="37"/>
        <v>5886</v>
      </c>
      <c r="V62">
        <f t="shared" si="38"/>
        <v>3065.625</v>
      </c>
      <c r="W62">
        <f t="shared" si="39"/>
        <v>781673.30677290831</v>
      </c>
      <c r="X62">
        <f t="shared" si="40"/>
        <v>4522523.7091675447</v>
      </c>
      <c r="Y62">
        <f>((T62*sim3_q_0)/(sim3_second_moment_x_0*sim3_thickness_web_0))*((100000000*1000)/1000000000)</f>
        <v>472272.0758693362</v>
      </c>
      <c r="Z62">
        <f t="shared" si="43"/>
        <v>5304197.0159404529</v>
      </c>
      <c r="AA62">
        <f t="shared" si="44"/>
        <v>1003857.2103633434</v>
      </c>
    </row>
    <row r="63" spans="1:27">
      <c r="A63" s="1">
        <v>26</v>
      </c>
      <c r="B63" s="17">
        <f t="shared" si="22"/>
        <v>3.25</v>
      </c>
      <c r="C63">
        <f t="shared" si="23"/>
        <v>1884.2557500000003</v>
      </c>
      <c r="D63">
        <f t="shared" si="24"/>
        <v>0</v>
      </c>
      <c r="E63">
        <f t="shared" si="25"/>
        <v>0</v>
      </c>
      <c r="F63">
        <f t="shared" si="26"/>
        <v>0</v>
      </c>
      <c r="G63">
        <f t="shared" si="27"/>
        <v>4532.0973749999994</v>
      </c>
      <c r="H63">
        <f t="shared" si="28"/>
        <v>24003.843750000004</v>
      </c>
      <c r="I63">
        <f t="shared" si="29"/>
        <v>17791.232062499999</v>
      </c>
      <c r="J63">
        <f t="shared" si="30"/>
        <v>3187761.4541832674</v>
      </c>
      <c r="K63">
        <f t="shared" si="31"/>
        <v>26246285.44520548</v>
      </c>
      <c r="L63">
        <f t="shared" si="32"/>
        <v>2181837.9565068493</v>
      </c>
      <c r="M63">
        <f t="shared" si="41"/>
        <v>29434046.899388745</v>
      </c>
      <c r="N63">
        <f t="shared" si="42"/>
        <v>4295893.4288841579</v>
      </c>
      <c r="O63" s="29"/>
      <c r="P63">
        <v>0</v>
      </c>
      <c r="Q63">
        <f t="shared" si="33"/>
        <v>0</v>
      </c>
      <c r="R63">
        <f t="shared" si="34"/>
        <v>0</v>
      </c>
      <c r="S63">
        <f t="shared" si="35"/>
        <v>0</v>
      </c>
      <c r="T63">
        <f t="shared" si="36"/>
        <v>981</v>
      </c>
      <c r="U63">
        <f t="shared" si="37"/>
        <v>5886</v>
      </c>
      <c r="V63">
        <f t="shared" si="38"/>
        <v>3188.25</v>
      </c>
      <c r="W63">
        <f t="shared" si="39"/>
        <v>781673.30677290831</v>
      </c>
      <c r="X63">
        <f t="shared" si="40"/>
        <v>4703424.6575342463</v>
      </c>
      <c r="Y63">
        <f>((T63*sim3_q_0)/(sim3_second_moment_x_0*sim3_thickness_web_0))*((100000000*1000)/1000000000)</f>
        <v>472272.0758693362</v>
      </c>
      <c r="Z63">
        <f t="shared" si="43"/>
        <v>5485097.9643071545</v>
      </c>
      <c r="AA63">
        <f t="shared" si="44"/>
        <v>1003857.2103633434</v>
      </c>
    </row>
    <row r="64" spans="1:27">
      <c r="A64" s="1">
        <v>27</v>
      </c>
      <c r="B64" s="17">
        <f t="shared" si="22"/>
        <v>3.375</v>
      </c>
      <c r="C64">
        <f t="shared" si="23"/>
        <v>1956.7271250000001</v>
      </c>
      <c r="D64">
        <f t="shared" si="24"/>
        <v>0</v>
      </c>
      <c r="E64">
        <f t="shared" si="25"/>
        <v>0</v>
      </c>
      <c r="F64">
        <f t="shared" si="26"/>
        <v>0</v>
      </c>
      <c r="G64">
        <f t="shared" si="27"/>
        <v>4459.6259999999993</v>
      </c>
      <c r="H64">
        <f t="shared" si="28"/>
        <v>24003.843750000004</v>
      </c>
      <c r="I64">
        <f t="shared" si="29"/>
        <v>18353.214773437499</v>
      </c>
      <c r="J64">
        <f t="shared" si="30"/>
        <v>3187761.4541832674</v>
      </c>
      <c r="K64">
        <f t="shared" si="31"/>
        <v>27075343.185260799</v>
      </c>
      <c r="L64">
        <f t="shared" si="32"/>
        <v>2146948.8569020019</v>
      </c>
      <c r="M64">
        <f t="shared" si="41"/>
        <v>30263104.639444068</v>
      </c>
      <c r="N64">
        <f t="shared" si="42"/>
        <v>4267800.1661075074</v>
      </c>
      <c r="O64" s="29"/>
      <c r="P64">
        <v>0</v>
      </c>
      <c r="Q64">
        <f t="shared" si="33"/>
        <v>0</v>
      </c>
      <c r="R64">
        <f t="shared" si="34"/>
        <v>0</v>
      </c>
      <c r="S64">
        <f t="shared" si="35"/>
        <v>0</v>
      </c>
      <c r="T64">
        <f t="shared" si="36"/>
        <v>981</v>
      </c>
      <c r="U64">
        <f t="shared" si="37"/>
        <v>5886</v>
      </c>
      <c r="V64">
        <f t="shared" si="38"/>
        <v>3310.875</v>
      </c>
      <c r="W64">
        <f t="shared" si="39"/>
        <v>781673.30677290831</v>
      </c>
      <c r="X64">
        <f t="shared" si="40"/>
        <v>4884325.6059009479</v>
      </c>
      <c r="Y64">
        <f>((T64*sim3_q_0)/(sim3_second_moment_x_0*sim3_thickness_web_0))*((100000000*1000)/1000000000)</f>
        <v>472272.0758693362</v>
      </c>
      <c r="Z64">
        <f t="shared" si="43"/>
        <v>5665998.9126738561</v>
      </c>
      <c r="AA64">
        <f t="shared" si="44"/>
        <v>1003857.2103633434</v>
      </c>
    </row>
    <row r="65" spans="1:27">
      <c r="A65" s="1">
        <v>28</v>
      </c>
      <c r="B65" s="17">
        <f t="shared" si="22"/>
        <v>3.5</v>
      </c>
      <c r="C65">
        <f t="shared" si="23"/>
        <v>2029.1985</v>
      </c>
      <c r="D65">
        <f t="shared" si="24"/>
        <v>0</v>
      </c>
      <c r="E65">
        <f t="shared" si="25"/>
        <v>0</v>
      </c>
      <c r="F65">
        <f t="shared" si="26"/>
        <v>0</v>
      </c>
      <c r="G65">
        <f t="shared" si="27"/>
        <v>4387.1546249999992</v>
      </c>
      <c r="H65">
        <f t="shared" si="28"/>
        <v>24003.843750000004</v>
      </c>
      <c r="I65">
        <f t="shared" si="29"/>
        <v>18906.138562499997</v>
      </c>
      <c r="J65">
        <f t="shared" si="30"/>
        <v>3187761.4541832674</v>
      </c>
      <c r="K65">
        <f t="shared" si="31"/>
        <v>27891036.867755525</v>
      </c>
      <c r="L65">
        <f t="shared" si="32"/>
        <v>2112059.7572971545</v>
      </c>
      <c r="M65">
        <f t="shared" si="41"/>
        <v>31078798.32193879</v>
      </c>
      <c r="N65">
        <f t="shared" si="42"/>
        <v>4239868.6693521934</v>
      </c>
      <c r="O65" s="29"/>
      <c r="P65">
        <v>0</v>
      </c>
      <c r="Q65">
        <f t="shared" si="33"/>
        <v>0</v>
      </c>
      <c r="R65">
        <f t="shared" si="34"/>
        <v>0</v>
      </c>
      <c r="S65">
        <f t="shared" si="35"/>
        <v>0</v>
      </c>
      <c r="T65">
        <f t="shared" si="36"/>
        <v>981</v>
      </c>
      <c r="U65">
        <f t="shared" si="37"/>
        <v>5886</v>
      </c>
      <c r="V65">
        <f t="shared" si="38"/>
        <v>3433.5</v>
      </c>
      <c r="W65">
        <f t="shared" si="39"/>
        <v>781673.30677290831</v>
      </c>
      <c r="X65">
        <f t="shared" si="40"/>
        <v>5065226.5542676505</v>
      </c>
      <c r="Y65">
        <f>((T65*sim3_q_0)/(sim3_second_moment_x_0*sim3_thickness_web_0))*((100000000*1000)/1000000000)</f>
        <v>472272.0758693362</v>
      </c>
      <c r="Z65">
        <f t="shared" si="43"/>
        <v>5846899.8610405587</v>
      </c>
      <c r="AA65">
        <f t="shared" si="44"/>
        <v>1003857.2103633434</v>
      </c>
    </row>
    <row r="66" spans="1:27">
      <c r="A66" s="1">
        <v>29</v>
      </c>
      <c r="B66" s="17">
        <f t="shared" si="22"/>
        <v>3.625</v>
      </c>
      <c r="C66">
        <f t="shared" si="23"/>
        <v>2101.669875</v>
      </c>
      <c r="D66">
        <f t="shared" si="24"/>
        <v>0</v>
      </c>
      <c r="E66">
        <f t="shared" si="25"/>
        <v>0</v>
      </c>
      <c r="F66">
        <f t="shared" si="26"/>
        <v>0</v>
      </c>
      <c r="G66">
        <f t="shared" si="27"/>
        <v>4314.68325</v>
      </c>
      <c r="H66">
        <f t="shared" si="28"/>
        <v>24003.843750000004</v>
      </c>
      <c r="I66">
        <f t="shared" si="29"/>
        <v>19450.003429687498</v>
      </c>
      <c r="J66">
        <f t="shared" si="30"/>
        <v>3187761.4541832674</v>
      </c>
      <c r="K66">
        <f t="shared" si="31"/>
        <v>28693366.492689673</v>
      </c>
      <c r="L66">
        <f t="shared" si="32"/>
        <v>2077170.6576923076</v>
      </c>
      <c r="M66">
        <f t="shared" si="41"/>
        <v>31881127.946872942</v>
      </c>
      <c r="N66">
        <f t="shared" si="42"/>
        <v>4212104.1158367675</v>
      </c>
      <c r="O66" s="29"/>
      <c r="P66">
        <v>0</v>
      </c>
      <c r="Q66">
        <f t="shared" si="33"/>
        <v>0</v>
      </c>
      <c r="R66">
        <f t="shared" si="34"/>
        <v>0</v>
      </c>
      <c r="S66">
        <f t="shared" si="35"/>
        <v>0</v>
      </c>
      <c r="T66">
        <f t="shared" si="36"/>
        <v>981</v>
      </c>
      <c r="U66">
        <f t="shared" si="37"/>
        <v>5886</v>
      </c>
      <c r="V66">
        <f t="shared" si="38"/>
        <v>3556.125</v>
      </c>
      <c r="W66">
        <f t="shared" si="39"/>
        <v>781673.30677290831</v>
      </c>
      <c r="X66">
        <f t="shared" si="40"/>
        <v>5246127.5026343521</v>
      </c>
      <c r="Y66">
        <f>((T66*sim3_q_0)/(sim3_second_moment_x_0*sim3_thickness_web_0))*((100000000*1000)/1000000000)</f>
        <v>472272.0758693362</v>
      </c>
      <c r="Z66">
        <f t="shared" si="43"/>
        <v>6027800.8094072603</v>
      </c>
      <c r="AA66">
        <f t="shared" si="44"/>
        <v>1003857.2103633434</v>
      </c>
    </row>
    <row r="67" spans="1:27">
      <c r="A67" s="1">
        <v>30</v>
      </c>
      <c r="B67" s="17">
        <f t="shared" si="22"/>
        <v>3.75</v>
      </c>
      <c r="C67">
        <f t="shared" si="23"/>
        <v>2174.1412500000001</v>
      </c>
      <c r="D67">
        <f t="shared" si="24"/>
        <v>0</v>
      </c>
      <c r="E67">
        <f t="shared" si="25"/>
        <v>0</v>
      </c>
      <c r="F67">
        <f t="shared" si="26"/>
        <v>0</v>
      </c>
      <c r="G67">
        <f t="shared" si="27"/>
        <v>4242.2118749999991</v>
      </c>
      <c r="H67">
        <f t="shared" si="28"/>
        <v>24003.843750000004</v>
      </c>
      <c r="I67">
        <f t="shared" si="29"/>
        <v>19984.809375000001</v>
      </c>
      <c r="J67">
        <f t="shared" si="30"/>
        <v>3187761.4541832674</v>
      </c>
      <c r="K67">
        <f t="shared" si="31"/>
        <v>29482332.060063224</v>
      </c>
      <c r="L67">
        <f t="shared" si="32"/>
        <v>2042281.5580874598</v>
      </c>
      <c r="M67">
        <f t="shared" si="41"/>
        <v>32670093.514246494</v>
      </c>
      <c r="N67">
        <f t="shared" si="42"/>
        <v>4184511.8731057276</v>
      </c>
      <c r="O67" s="29"/>
      <c r="P67">
        <v>0</v>
      </c>
      <c r="Q67">
        <f t="shared" si="33"/>
        <v>0</v>
      </c>
      <c r="R67">
        <f t="shared" si="34"/>
        <v>0</v>
      </c>
      <c r="S67">
        <f t="shared" si="35"/>
        <v>0</v>
      </c>
      <c r="T67">
        <f t="shared" si="36"/>
        <v>981</v>
      </c>
      <c r="U67">
        <f t="shared" si="37"/>
        <v>5886</v>
      </c>
      <c r="V67">
        <f t="shared" si="38"/>
        <v>3678.75</v>
      </c>
      <c r="W67">
        <f t="shared" si="39"/>
        <v>781673.30677290831</v>
      </c>
      <c r="X67">
        <f t="shared" si="40"/>
        <v>5427028.4510010537</v>
      </c>
      <c r="Y67">
        <f>((T67*sim3_q_0)/(sim3_second_moment_x_0*sim3_thickness_web_0))*((100000000*1000)/1000000000)</f>
        <v>472272.0758693362</v>
      </c>
      <c r="Z67">
        <f t="shared" si="43"/>
        <v>6208701.7577739619</v>
      </c>
      <c r="AA67">
        <f t="shared" si="44"/>
        <v>1003857.2103633434</v>
      </c>
    </row>
    <row r="68" spans="1:27">
      <c r="A68" s="1">
        <v>31</v>
      </c>
      <c r="B68" s="17">
        <f t="shared" si="22"/>
        <v>3.875</v>
      </c>
      <c r="C68">
        <f t="shared" si="23"/>
        <v>2246.6126250000002</v>
      </c>
      <c r="D68">
        <f t="shared" si="24"/>
        <v>0</v>
      </c>
      <c r="E68">
        <f t="shared" si="25"/>
        <v>0</v>
      </c>
      <c r="F68">
        <f t="shared" si="26"/>
        <v>0</v>
      </c>
      <c r="G68">
        <f t="shared" si="27"/>
        <v>4169.7404999999999</v>
      </c>
      <c r="H68">
        <f t="shared" si="28"/>
        <v>24003.843750000004</v>
      </c>
      <c r="I68">
        <f t="shared" si="29"/>
        <v>20510.556398437497</v>
      </c>
      <c r="J68">
        <f t="shared" si="30"/>
        <v>3187761.4541832674</v>
      </c>
      <c r="K68">
        <f t="shared" si="31"/>
        <v>30257933.569876179</v>
      </c>
      <c r="L68">
        <f t="shared" si="32"/>
        <v>2007392.4584826133</v>
      </c>
      <c r="M68">
        <f t="shared" si="41"/>
        <v>33445695.024059445</v>
      </c>
      <c r="N68">
        <f t="shared" si="42"/>
        <v>4157097.5057834061</v>
      </c>
      <c r="O68" s="29"/>
      <c r="P68">
        <v>0</v>
      </c>
      <c r="Q68">
        <f t="shared" si="33"/>
        <v>0</v>
      </c>
      <c r="R68">
        <f t="shared" si="34"/>
        <v>0</v>
      </c>
      <c r="S68">
        <f t="shared" si="35"/>
        <v>0</v>
      </c>
      <c r="T68">
        <f t="shared" si="36"/>
        <v>981</v>
      </c>
      <c r="U68">
        <f t="shared" si="37"/>
        <v>5886</v>
      </c>
      <c r="V68">
        <f t="shared" si="38"/>
        <v>3801.375</v>
      </c>
      <c r="W68">
        <f t="shared" si="39"/>
        <v>781673.30677290831</v>
      </c>
      <c r="X68">
        <f t="shared" si="40"/>
        <v>5607929.3993677553</v>
      </c>
      <c r="Y68">
        <f>((T68*sim3_q_0)/(sim3_second_moment_x_0*sim3_thickness_web_0))*((100000000*1000)/1000000000)</f>
        <v>472272.0758693362</v>
      </c>
      <c r="Z68">
        <f t="shared" si="43"/>
        <v>6389602.7061406635</v>
      </c>
      <c r="AA68">
        <f t="shared" si="44"/>
        <v>1003857.2103633434</v>
      </c>
    </row>
    <row r="69" spans="1:27">
      <c r="A69" s="1">
        <v>32</v>
      </c>
      <c r="B69" s="17">
        <f t="shared" si="22"/>
        <v>4</v>
      </c>
      <c r="C69">
        <f t="shared" si="23"/>
        <v>2319.0840000000003</v>
      </c>
      <c r="D69">
        <f t="shared" si="24"/>
        <v>0</v>
      </c>
      <c r="E69">
        <f t="shared" si="25"/>
        <v>0</v>
      </c>
      <c r="F69">
        <f t="shared" si="26"/>
        <v>0</v>
      </c>
      <c r="G69">
        <f t="shared" si="27"/>
        <v>4097.2691249999989</v>
      </c>
      <c r="H69">
        <f t="shared" si="28"/>
        <v>24003.843750000004</v>
      </c>
      <c r="I69">
        <f t="shared" si="29"/>
        <v>21027.244499999997</v>
      </c>
      <c r="J69">
        <f t="shared" si="30"/>
        <v>3187761.4541832674</v>
      </c>
      <c r="K69">
        <f t="shared" si="31"/>
        <v>31020171.022128552</v>
      </c>
      <c r="L69">
        <f t="shared" si="32"/>
        <v>1972503.3588777657</v>
      </c>
      <c r="M69">
        <f t="shared" si="41"/>
        <v>34207932.476311818</v>
      </c>
      <c r="N69">
        <f t="shared" si="42"/>
        <v>4129866.7824512096</v>
      </c>
      <c r="O69" s="29"/>
      <c r="P69">
        <v>0</v>
      </c>
      <c r="Q69">
        <f t="shared" si="33"/>
        <v>0</v>
      </c>
      <c r="R69">
        <f t="shared" si="34"/>
        <v>0</v>
      </c>
      <c r="S69">
        <f t="shared" si="35"/>
        <v>0</v>
      </c>
      <c r="T69">
        <f t="shared" si="36"/>
        <v>981</v>
      </c>
      <c r="U69">
        <f t="shared" si="37"/>
        <v>5886</v>
      </c>
      <c r="V69">
        <f t="shared" si="38"/>
        <v>3924</v>
      </c>
      <c r="W69">
        <f t="shared" si="39"/>
        <v>781673.30677290831</v>
      </c>
      <c r="X69">
        <f t="shared" si="40"/>
        <v>5788830.3477344569</v>
      </c>
      <c r="Y69">
        <f>((T69*sim3_q_0)/(sim3_second_moment_x_0*sim3_thickness_web_0))*((100000000*1000)/1000000000)</f>
        <v>472272.0758693362</v>
      </c>
      <c r="Z69">
        <f t="shared" si="43"/>
        <v>6570503.6545073651</v>
      </c>
      <c r="AA69">
        <f t="shared" si="44"/>
        <v>1003857.2103633434</v>
      </c>
    </row>
    <row r="70" spans="1:27">
      <c r="A70" s="1">
        <v>33</v>
      </c>
      <c r="B70" s="17">
        <f t="shared" si="22"/>
        <v>4.125</v>
      </c>
      <c r="C70">
        <f t="shared" si="23"/>
        <v>2391.5553749999999</v>
      </c>
      <c r="D70">
        <f t="shared" si="24"/>
        <v>0</v>
      </c>
      <c r="E70">
        <f t="shared" si="25"/>
        <v>0</v>
      </c>
      <c r="F70">
        <f t="shared" si="26"/>
        <v>0</v>
      </c>
      <c r="G70">
        <f t="shared" si="27"/>
        <v>4024.7977499999997</v>
      </c>
      <c r="H70">
        <f t="shared" si="28"/>
        <v>24003.843750000004</v>
      </c>
      <c r="I70">
        <f t="shared" si="29"/>
        <v>21534.873679687498</v>
      </c>
      <c r="J70">
        <f t="shared" si="30"/>
        <v>3187761.4541832674</v>
      </c>
      <c r="K70">
        <f t="shared" si="31"/>
        <v>31769044.416820332</v>
      </c>
      <c r="L70">
        <f t="shared" si="32"/>
        <v>1937614.259272919</v>
      </c>
      <c r="M70">
        <f t="shared" si="41"/>
        <v>34956805.871003598</v>
      </c>
      <c r="N70">
        <f t="shared" si="42"/>
        <v>4102825.6826320891</v>
      </c>
      <c r="O70" s="29"/>
      <c r="P70">
        <v>0</v>
      </c>
      <c r="Q70">
        <f t="shared" si="33"/>
        <v>0</v>
      </c>
      <c r="R70">
        <f t="shared" si="34"/>
        <v>0</v>
      </c>
      <c r="S70">
        <f t="shared" si="35"/>
        <v>0</v>
      </c>
      <c r="T70">
        <f t="shared" si="36"/>
        <v>981</v>
      </c>
      <c r="U70">
        <f t="shared" si="37"/>
        <v>5886</v>
      </c>
      <c r="V70">
        <f t="shared" si="38"/>
        <v>4046.625</v>
      </c>
      <c r="W70">
        <f t="shared" si="39"/>
        <v>781673.30677290831</v>
      </c>
      <c r="X70">
        <f t="shared" si="40"/>
        <v>5969731.2961011594</v>
      </c>
      <c r="Y70">
        <f>((T70*sim3_q_0)/(sim3_second_moment_x_0*sim3_thickness_web_0))*((100000000*1000)/1000000000)</f>
        <v>472272.0758693362</v>
      </c>
      <c r="Z70">
        <f t="shared" si="43"/>
        <v>6751404.6028740676</v>
      </c>
      <c r="AA70">
        <f t="shared" si="44"/>
        <v>1003857.2103633434</v>
      </c>
    </row>
    <row r="71" spans="1:27">
      <c r="A71" s="1">
        <v>34</v>
      </c>
      <c r="B71" s="17">
        <f t="shared" si="22"/>
        <v>4.25</v>
      </c>
      <c r="C71">
        <f t="shared" si="23"/>
        <v>2464.0267500000004</v>
      </c>
      <c r="D71">
        <f t="shared" si="24"/>
        <v>0</v>
      </c>
      <c r="E71">
        <f t="shared" si="25"/>
        <v>0</v>
      </c>
      <c r="F71">
        <f t="shared" si="26"/>
        <v>0</v>
      </c>
      <c r="G71">
        <f t="shared" si="27"/>
        <v>3952.3263749999992</v>
      </c>
      <c r="H71">
        <f t="shared" si="28"/>
        <v>24003.843750000004</v>
      </c>
      <c r="I71">
        <f t="shared" si="29"/>
        <v>22033.443937499997</v>
      </c>
      <c r="J71">
        <f t="shared" si="30"/>
        <v>3187761.4541832674</v>
      </c>
      <c r="K71">
        <f t="shared" si="31"/>
        <v>32504553.753951523</v>
      </c>
      <c r="L71">
        <f t="shared" si="32"/>
        <v>1902725.1596680714</v>
      </c>
      <c r="M71">
        <f t="shared" si="41"/>
        <v>35692315.208134793</v>
      </c>
      <c r="N71">
        <f t="shared" si="42"/>
        <v>4075980.4038629038</v>
      </c>
      <c r="O71" s="29"/>
      <c r="P71">
        <v>0</v>
      </c>
      <c r="Q71">
        <f t="shared" si="33"/>
        <v>0</v>
      </c>
      <c r="R71">
        <f t="shared" si="34"/>
        <v>0</v>
      </c>
      <c r="S71">
        <f t="shared" si="35"/>
        <v>0</v>
      </c>
      <c r="T71">
        <f t="shared" si="36"/>
        <v>981</v>
      </c>
      <c r="U71">
        <f t="shared" si="37"/>
        <v>5886</v>
      </c>
      <c r="V71">
        <f t="shared" si="38"/>
        <v>4169.25</v>
      </c>
      <c r="W71">
        <f t="shared" si="39"/>
        <v>781673.30677290831</v>
      </c>
      <c r="X71">
        <f t="shared" si="40"/>
        <v>6150632.244467861</v>
      </c>
      <c r="Y71">
        <f>((T71*sim3_q_0)/(sim3_second_moment_x_0*sim3_thickness_web_0))*((100000000*1000)/1000000000)</f>
        <v>472272.0758693362</v>
      </c>
      <c r="Z71">
        <f t="shared" si="43"/>
        <v>6932305.5512407692</v>
      </c>
      <c r="AA71">
        <f t="shared" si="44"/>
        <v>1003857.2103633434</v>
      </c>
    </row>
    <row r="72" spans="1:27">
      <c r="A72" s="1">
        <v>35</v>
      </c>
      <c r="B72" s="17">
        <f t="shared" si="22"/>
        <v>4.375</v>
      </c>
      <c r="C72">
        <f t="shared" si="23"/>
        <v>2536.4981250000001</v>
      </c>
      <c r="D72">
        <f t="shared" si="24"/>
        <v>0</v>
      </c>
      <c r="E72">
        <f t="shared" si="25"/>
        <v>0</v>
      </c>
      <c r="F72">
        <f t="shared" si="26"/>
        <v>0</v>
      </c>
      <c r="G72">
        <f t="shared" si="27"/>
        <v>3879.8549999999996</v>
      </c>
      <c r="H72">
        <f t="shared" si="28"/>
        <v>24003.843750000004</v>
      </c>
      <c r="I72">
        <f t="shared" si="29"/>
        <v>22522.955273437499</v>
      </c>
      <c r="J72">
        <f t="shared" si="30"/>
        <v>3187761.4541832674</v>
      </c>
      <c r="K72">
        <f t="shared" si="31"/>
        <v>33226699.033522125</v>
      </c>
      <c r="L72">
        <f t="shared" si="32"/>
        <v>1867836.0600632241</v>
      </c>
      <c r="M72">
        <f t="shared" si="41"/>
        <v>36414460.487705395</v>
      </c>
      <c r="N72">
        <f t="shared" si="42"/>
        <v>4049337.3688319563</v>
      </c>
      <c r="O72" s="29"/>
      <c r="P72">
        <v>0</v>
      </c>
      <c r="Q72">
        <f t="shared" si="33"/>
        <v>0</v>
      </c>
      <c r="R72">
        <f t="shared" si="34"/>
        <v>0</v>
      </c>
      <c r="S72">
        <f t="shared" si="35"/>
        <v>0</v>
      </c>
      <c r="T72">
        <f t="shared" si="36"/>
        <v>981</v>
      </c>
      <c r="U72">
        <f t="shared" si="37"/>
        <v>5886</v>
      </c>
      <c r="V72">
        <f t="shared" si="38"/>
        <v>4291.875</v>
      </c>
      <c r="W72">
        <f t="shared" si="39"/>
        <v>781673.30677290831</v>
      </c>
      <c r="X72">
        <f t="shared" si="40"/>
        <v>6331533.1928345626</v>
      </c>
      <c r="Y72">
        <f>((T72*sim3_q_0)/(sim3_second_moment_x_0*sim3_thickness_web_0))*((100000000*1000)/1000000000)</f>
        <v>472272.0758693362</v>
      </c>
      <c r="Z72">
        <f t="shared" si="43"/>
        <v>7113206.4996074708</v>
      </c>
      <c r="AA72">
        <f t="shared" si="44"/>
        <v>1003857.2103633434</v>
      </c>
    </row>
    <row r="73" spans="1:27">
      <c r="A73" s="1">
        <v>36</v>
      </c>
      <c r="B73" s="17">
        <f t="shared" si="22"/>
        <v>4.5</v>
      </c>
      <c r="C73">
        <f t="shared" si="23"/>
        <v>2608.9695000000002</v>
      </c>
      <c r="D73">
        <f t="shared" si="24"/>
        <v>0</v>
      </c>
      <c r="E73">
        <f t="shared" si="25"/>
        <v>0</v>
      </c>
      <c r="F73">
        <f t="shared" si="26"/>
        <v>0</v>
      </c>
      <c r="G73">
        <f t="shared" si="27"/>
        <v>3807.3836249999995</v>
      </c>
      <c r="H73">
        <f t="shared" si="28"/>
        <v>24003.843750000004</v>
      </c>
      <c r="I73">
        <f t="shared" si="29"/>
        <v>23003.407687499999</v>
      </c>
      <c r="J73">
        <f t="shared" si="30"/>
        <v>3187761.4541832674</v>
      </c>
      <c r="K73">
        <f t="shared" si="31"/>
        <v>33935480.255532138</v>
      </c>
      <c r="L73">
        <f t="shared" si="32"/>
        <v>1832946.9604583769</v>
      </c>
      <c r="M73">
        <f t="shared" si="41"/>
        <v>37123241.709715404</v>
      </c>
      <c r="N73">
        <f t="shared" si="42"/>
        <v>4022903.2325550471</v>
      </c>
      <c r="O73" s="29"/>
      <c r="P73">
        <v>0</v>
      </c>
      <c r="Q73">
        <f t="shared" si="33"/>
        <v>0</v>
      </c>
      <c r="R73">
        <f t="shared" si="34"/>
        <v>0</v>
      </c>
      <c r="S73">
        <f t="shared" si="35"/>
        <v>0</v>
      </c>
      <c r="T73">
        <f t="shared" si="36"/>
        <v>981</v>
      </c>
      <c r="U73">
        <f t="shared" si="37"/>
        <v>5886</v>
      </c>
      <c r="V73">
        <f t="shared" si="38"/>
        <v>4414.5</v>
      </c>
      <c r="W73">
        <f t="shared" si="39"/>
        <v>781673.30677290831</v>
      </c>
      <c r="X73">
        <f t="shared" si="40"/>
        <v>6512434.1412012642</v>
      </c>
      <c r="Y73">
        <f>((T73*sim3_q_0)/(sim3_second_moment_x_0*sim3_thickness_web_0))*((100000000*1000)/1000000000)</f>
        <v>472272.0758693362</v>
      </c>
      <c r="Z73">
        <f t="shared" si="43"/>
        <v>7294107.4479741724</v>
      </c>
      <c r="AA73">
        <f t="shared" si="44"/>
        <v>1003857.2103633434</v>
      </c>
    </row>
    <row r="74" spans="1:27">
      <c r="A74" s="1">
        <v>37</v>
      </c>
      <c r="B74" s="17">
        <f t="shared" si="22"/>
        <v>4.625</v>
      </c>
      <c r="C74">
        <f t="shared" si="23"/>
        <v>2681.4408750000007</v>
      </c>
      <c r="D74">
        <f t="shared" si="24"/>
        <v>0</v>
      </c>
      <c r="E74">
        <f t="shared" si="25"/>
        <v>0</v>
      </c>
      <c r="F74">
        <f t="shared" si="26"/>
        <v>0</v>
      </c>
      <c r="G74">
        <f t="shared" si="27"/>
        <v>3734.9122499999989</v>
      </c>
      <c r="H74">
        <f t="shared" si="28"/>
        <v>24003.843750000004</v>
      </c>
      <c r="I74">
        <f t="shared" si="29"/>
        <v>23474.801179687496</v>
      </c>
      <c r="J74">
        <f t="shared" si="30"/>
        <v>3187761.4541832674</v>
      </c>
      <c r="K74">
        <f t="shared" si="31"/>
        <v>34630897.419981554</v>
      </c>
      <c r="L74">
        <f t="shared" si="32"/>
        <v>1798057.8608535295</v>
      </c>
      <c r="M74">
        <f t="shared" si="41"/>
        <v>37818658.87416482</v>
      </c>
      <c r="N74">
        <f t="shared" si="42"/>
        <v>3996684.8895591712</v>
      </c>
      <c r="O74" s="29"/>
      <c r="P74">
        <v>0</v>
      </c>
      <c r="Q74">
        <f t="shared" si="33"/>
        <v>0</v>
      </c>
      <c r="R74">
        <f t="shared" si="34"/>
        <v>0</v>
      </c>
      <c r="S74">
        <f t="shared" si="35"/>
        <v>0</v>
      </c>
      <c r="T74">
        <f t="shared" si="36"/>
        <v>981</v>
      </c>
      <c r="U74">
        <f t="shared" si="37"/>
        <v>5886</v>
      </c>
      <c r="V74">
        <f t="shared" si="38"/>
        <v>4537.125</v>
      </c>
      <c r="W74">
        <f t="shared" si="39"/>
        <v>781673.30677290831</v>
      </c>
      <c r="X74">
        <f t="shared" si="40"/>
        <v>6693335.0895679668</v>
      </c>
      <c r="Y74">
        <f>((T74*sim3_q_0)/(sim3_second_moment_x_0*sim3_thickness_web_0))*((100000000*1000)/1000000000)</f>
        <v>472272.0758693362</v>
      </c>
      <c r="Z74">
        <f t="shared" si="43"/>
        <v>7475008.396340875</v>
      </c>
      <c r="AA74">
        <f t="shared" si="44"/>
        <v>1003857.2103633434</v>
      </c>
    </row>
    <row r="75" spans="1:27">
      <c r="A75" s="1">
        <v>38</v>
      </c>
      <c r="B75" s="17">
        <f t="shared" si="22"/>
        <v>4.75</v>
      </c>
      <c r="C75">
        <f t="shared" si="23"/>
        <v>2753.9122500000003</v>
      </c>
      <c r="D75">
        <f t="shared" si="24"/>
        <v>0</v>
      </c>
      <c r="E75">
        <f t="shared" si="25"/>
        <v>0</v>
      </c>
      <c r="F75">
        <f t="shared" si="26"/>
        <v>0</v>
      </c>
      <c r="G75">
        <f t="shared" si="27"/>
        <v>3662.4408749999993</v>
      </c>
      <c r="H75">
        <f t="shared" si="28"/>
        <v>24003.843750000004</v>
      </c>
      <c r="I75">
        <f t="shared" si="29"/>
        <v>23937.135749999998</v>
      </c>
      <c r="J75">
        <f t="shared" si="30"/>
        <v>3187761.4541832674</v>
      </c>
      <c r="K75">
        <f t="shared" si="31"/>
        <v>35312950.526870392</v>
      </c>
      <c r="L75">
        <f t="shared" si="32"/>
        <v>1763168.7612486824</v>
      </c>
      <c r="M75">
        <f t="shared" si="41"/>
        <v>38500711.981053658</v>
      </c>
      <c r="N75">
        <f t="shared" si="42"/>
        <v>3970689.4810382714</v>
      </c>
      <c r="O75" s="29"/>
      <c r="P75">
        <v>0</v>
      </c>
      <c r="Q75">
        <f t="shared" si="33"/>
        <v>0</v>
      </c>
      <c r="R75">
        <f t="shared" si="34"/>
        <v>0</v>
      </c>
      <c r="S75">
        <f t="shared" si="35"/>
        <v>0</v>
      </c>
      <c r="T75">
        <f t="shared" si="36"/>
        <v>981</v>
      </c>
      <c r="U75">
        <f t="shared" si="37"/>
        <v>5886</v>
      </c>
      <c r="V75">
        <f t="shared" si="38"/>
        <v>4659.75</v>
      </c>
      <c r="W75">
        <f t="shared" si="39"/>
        <v>781673.30677290831</v>
      </c>
      <c r="X75">
        <f t="shared" si="40"/>
        <v>6874236.0379346674</v>
      </c>
      <c r="Y75">
        <f>((T75*sim3_q_0)/(sim3_second_moment_x_0*sim3_thickness_web_0))*((100000000*1000)/1000000000)</f>
        <v>472272.0758693362</v>
      </c>
      <c r="Z75">
        <f t="shared" si="43"/>
        <v>7655909.3447075756</v>
      </c>
      <c r="AA75">
        <f t="shared" si="44"/>
        <v>1003857.2103633434</v>
      </c>
    </row>
    <row r="76" spans="1:27">
      <c r="A76" s="1">
        <v>39</v>
      </c>
      <c r="B76" s="17">
        <f t="shared" si="22"/>
        <v>4.875</v>
      </c>
      <c r="C76">
        <f t="shared" si="23"/>
        <v>2826.3836250000004</v>
      </c>
      <c r="D76">
        <f t="shared" si="24"/>
        <v>0</v>
      </c>
      <c r="E76">
        <f t="shared" si="25"/>
        <v>0</v>
      </c>
      <c r="F76">
        <f t="shared" si="26"/>
        <v>0</v>
      </c>
      <c r="G76">
        <f t="shared" si="27"/>
        <v>3589.9694999999992</v>
      </c>
      <c r="H76">
        <f t="shared" si="28"/>
        <v>24003.843750000004</v>
      </c>
      <c r="I76">
        <f t="shared" si="29"/>
        <v>24390.411398437496</v>
      </c>
      <c r="J76">
        <f t="shared" si="30"/>
        <v>3187761.4541832674</v>
      </c>
      <c r="K76">
        <f t="shared" si="31"/>
        <v>35981639.576198623</v>
      </c>
      <c r="L76">
        <f t="shared" si="32"/>
        <v>1728279.6616438355</v>
      </c>
      <c r="M76">
        <f t="shared" si="41"/>
        <v>39169401.030381888</v>
      </c>
      <c r="N76">
        <f t="shared" si="42"/>
        <v>3944924.4019402922</v>
      </c>
      <c r="O76" s="29"/>
      <c r="P76">
        <v>0</v>
      </c>
      <c r="Q76">
        <f t="shared" si="33"/>
        <v>0</v>
      </c>
      <c r="R76">
        <f t="shared" si="34"/>
        <v>0</v>
      </c>
      <c r="S76">
        <f t="shared" si="35"/>
        <v>0</v>
      </c>
      <c r="T76">
        <f t="shared" si="36"/>
        <v>981</v>
      </c>
      <c r="U76">
        <f t="shared" si="37"/>
        <v>5886</v>
      </c>
      <c r="V76">
        <f t="shared" si="38"/>
        <v>4782.375</v>
      </c>
      <c r="W76">
        <f t="shared" si="39"/>
        <v>781673.30677290831</v>
      </c>
      <c r="X76">
        <f t="shared" si="40"/>
        <v>7055136.98630137</v>
      </c>
      <c r="Y76">
        <f>((T76*sim3_q_0)/(sim3_second_moment_x_0*sim3_thickness_web_0))*((100000000*1000)/1000000000)</f>
        <v>472272.0758693362</v>
      </c>
      <c r="Z76">
        <f t="shared" si="43"/>
        <v>7836810.2930742782</v>
      </c>
      <c r="AA76">
        <f t="shared" si="44"/>
        <v>1003857.2103633434</v>
      </c>
    </row>
    <row r="77" spans="1:27">
      <c r="A77" s="1">
        <v>40</v>
      </c>
      <c r="B77" s="17">
        <f t="shared" si="22"/>
        <v>5</v>
      </c>
      <c r="C77">
        <f t="shared" si="23"/>
        <v>2898.855</v>
      </c>
      <c r="D77">
        <f t="shared" si="24"/>
        <v>0</v>
      </c>
      <c r="E77">
        <f t="shared" si="25"/>
        <v>0</v>
      </c>
      <c r="F77">
        <f t="shared" si="26"/>
        <v>0</v>
      </c>
      <c r="G77">
        <f t="shared" si="27"/>
        <v>3517.4981249999996</v>
      </c>
      <c r="H77">
        <f t="shared" si="28"/>
        <v>24003.843750000004</v>
      </c>
      <c r="I77">
        <f t="shared" si="29"/>
        <v>24834.628124999999</v>
      </c>
      <c r="J77">
        <f t="shared" si="30"/>
        <v>3187761.4541832674</v>
      </c>
      <c r="K77">
        <f t="shared" si="31"/>
        <v>36636964.567966275</v>
      </c>
      <c r="L77">
        <f t="shared" si="32"/>
        <v>1693390.5620389883</v>
      </c>
      <c r="M77">
        <f t="shared" si="41"/>
        <v>39824726.02214954</v>
      </c>
      <c r="N77">
        <f t="shared" si="42"/>
        <v>3919397.307939183</v>
      </c>
      <c r="O77" s="29"/>
      <c r="P77">
        <v>0</v>
      </c>
      <c r="Q77">
        <f t="shared" si="33"/>
        <v>0</v>
      </c>
      <c r="R77">
        <f t="shared" si="34"/>
        <v>0</v>
      </c>
      <c r="S77">
        <f t="shared" si="35"/>
        <v>0</v>
      </c>
      <c r="T77">
        <f t="shared" si="36"/>
        <v>981</v>
      </c>
      <c r="U77">
        <f t="shared" si="37"/>
        <v>5886</v>
      </c>
      <c r="V77">
        <f t="shared" si="38"/>
        <v>4905</v>
      </c>
      <c r="W77">
        <f t="shared" si="39"/>
        <v>781673.30677290831</v>
      </c>
      <c r="X77">
        <f t="shared" si="40"/>
        <v>7236037.9346680716</v>
      </c>
      <c r="Y77">
        <f>((T77*sim3_q_0)/(sim3_second_moment_x_0*sim3_thickness_web_0))*((100000000*1000)/1000000000)</f>
        <v>472272.0758693362</v>
      </c>
      <c r="Z77">
        <f t="shared" si="43"/>
        <v>8017711.2414409798</v>
      </c>
      <c r="AA77">
        <f t="shared" si="44"/>
        <v>1003857.2103633434</v>
      </c>
    </row>
    <row r="78" spans="1:27">
      <c r="A78" s="1">
        <v>41</v>
      </c>
      <c r="B78" s="17">
        <f t="shared" si="22"/>
        <v>5.125</v>
      </c>
      <c r="C78">
        <f t="shared" si="23"/>
        <v>2971.3263750000001</v>
      </c>
      <c r="D78">
        <f t="shared" si="24"/>
        <v>0</v>
      </c>
      <c r="E78">
        <f t="shared" si="25"/>
        <v>0</v>
      </c>
      <c r="F78">
        <f t="shared" si="26"/>
        <v>0</v>
      </c>
      <c r="G78">
        <f t="shared" si="27"/>
        <v>3445.0267499999995</v>
      </c>
      <c r="H78">
        <f t="shared" si="28"/>
        <v>24003.843750000004</v>
      </c>
      <c r="I78">
        <f t="shared" si="29"/>
        <v>25269.785929687496</v>
      </c>
      <c r="J78">
        <f t="shared" si="30"/>
        <v>3187761.4541832674</v>
      </c>
      <c r="K78">
        <f t="shared" si="31"/>
        <v>37278925.502173334</v>
      </c>
      <c r="L78">
        <f t="shared" si="32"/>
        <v>1658501.462434141</v>
      </c>
      <c r="M78">
        <f t="shared" si="41"/>
        <v>40466686.9563566</v>
      </c>
      <c r="N78">
        <f t="shared" si="42"/>
        <v>3894116.1222393434</v>
      </c>
      <c r="O78" s="29"/>
      <c r="P78">
        <v>0</v>
      </c>
      <c r="Q78">
        <f t="shared" si="33"/>
        <v>0</v>
      </c>
      <c r="R78">
        <f t="shared" si="34"/>
        <v>0</v>
      </c>
      <c r="S78">
        <f t="shared" si="35"/>
        <v>0</v>
      </c>
      <c r="T78">
        <f t="shared" si="36"/>
        <v>981</v>
      </c>
      <c r="U78">
        <f t="shared" si="37"/>
        <v>5886</v>
      </c>
      <c r="V78">
        <f t="shared" si="38"/>
        <v>5027.625</v>
      </c>
      <c r="W78">
        <f t="shared" si="39"/>
        <v>781673.30677290831</v>
      </c>
      <c r="X78">
        <f t="shared" si="40"/>
        <v>7416938.8830347732</v>
      </c>
      <c r="Y78">
        <f>((T78*sim3_q_0)/(sim3_second_moment_x_0*sim3_thickness_web_0))*((100000000*1000)/1000000000)</f>
        <v>472272.0758693362</v>
      </c>
      <c r="Z78">
        <f t="shared" si="43"/>
        <v>8198612.1898076814</v>
      </c>
      <c r="AA78">
        <f t="shared" si="44"/>
        <v>1003857.2103633434</v>
      </c>
    </row>
    <row r="79" spans="1:27">
      <c r="A79" s="1">
        <v>42</v>
      </c>
      <c r="B79" s="17">
        <f t="shared" si="22"/>
        <v>5.25</v>
      </c>
      <c r="C79">
        <f t="shared" si="23"/>
        <v>3043.7977500000006</v>
      </c>
      <c r="D79">
        <f t="shared" si="24"/>
        <v>0</v>
      </c>
      <c r="E79">
        <f t="shared" si="25"/>
        <v>0</v>
      </c>
      <c r="F79">
        <f t="shared" si="26"/>
        <v>0</v>
      </c>
      <c r="G79">
        <f t="shared" si="27"/>
        <v>3372.555374999999</v>
      </c>
      <c r="H79">
        <f t="shared" si="28"/>
        <v>24003.843750000004</v>
      </c>
      <c r="I79">
        <f t="shared" si="29"/>
        <v>25695.884812499997</v>
      </c>
      <c r="J79">
        <f t="shared" si="30"/>
        <v>3187761.4541832674</v>
      </c>
      <c r="K79">
        <f t="shared" si="31"/>
        <v>37907522.378819808</v>
      </c>
      <c r="L79">
        <f t="shared" si="32"/>
        <v>1623612.3628292936</v>
      </c>
      <c r="M79">
        <f t="shared" si="41"/>
        <v>41095283.833003074</v>
      </c>
      <c r="N79">
        <f t="shared" si="42"/>
        <v>3869089.0421534167</v>
      </c>
      <c r="O79" s="29"/>
      <c r="P79">
        <v>0</v>
      </c>
      <c r="Q79">
        <f t="shared" si="33"/>
        <v>0</v>
      </c>
      <c r="R79">
        <f t="shared" si="34"/>
        <v>0</v>
      </c>
      <c r="S79">
        <f t="shared" si="35"/>
        <v>0</v>
      </c>
      <c r="T79">
        <f t="shared" si="36"/>
        <v>981</v>
      </c>
      <c r="U79">
        <f t="shared" si="37"/>
        <v>5886</v>
      </c>
      <c r="V79">
        <f t="shared" si="38"/>
        <v>5150.25</v>
      </c>
      <c r="W79">
        <f t="shared" si="39"/>
        <v>781673.30677290831</v>
      </c>
      <c r="X79">
        <f t="shared" si="40"/>
        <v>7597839.8314014757</v>
      </c>
      <c r="Y79">
        <f>((T79*sim3_q_0)/(sim3_second_moment_x_0*sim3_thickness_web_0))*((100000000*1000)/1000000000)</f>
        <v>472272.0758693362</v>
      </c>
      <c r="Z79">
        <f t="shared" si="43"/>
        <v>8379513.1381743839</v>
      </c>
      <c r="AA79">
        <f t="shared" si="44"/>
        <v>1003857.2103633434</v>
      </c>
    </row>
    <row r="80" spans="1:27">
      <c r="A80" s="1">
        <v>43</v>
      </c>
      <c r="B80" s="17">
        <f t="shared" si="22"/>
        <v>5.375</v>
      </c>
      <c r="C80">
        <f t="shared" si="23"/>
        <v>3116.2691250000003</v>
      </c>
      <c r="D80">
        <f t="shared" si="24"/>
        <v>0</v>
      </c>
      <c r="E80">
        <f t="shared" si="25"/>
        <v>0</v>
      </c>
      <c r="F80">
        <f t="shared" si="26"/>
        <v>0</v>
      </c>
      <c r="G80">
        <f t="shared" si="27"/>
        <v>3300.0839999999994</v>
      </c>
      <c r="H80">
        <f t="shared" si="28"/>
        <v>24003.843750000004</v>
      </c>
      <c r="I80">
        <f t="shared" si="29"/>
        <v>26112.924773437502</v>
      </c>
      <c r="J80">
        <f t="shared" si="30"/>
        <v>3187761.4541832674</v>
      </c>
      <c r="K80">
        <f t="shared" si="31"/>
        <v>38522755.197905697</v>
      </c>
      <c r="L80">
        <f t="shared" si="32"/>
        <v>1588723.2632244464</v>
      </c>
      <c r="M80">
        <f t="shared" si="41"/>
        <v>41710516.652088962</v>
      </c>
      <c r="N80">
        <f t="shared" si="42"/>
        <v>3844324.5453871912</v>
      </c>
      <c r="O80" s="29"/>
      <c r="P80">
        <v>0</v>
      </c>
      <c r="Q80">
        <f t="shared" si="33"/>
        <v>0</v>
      </c>
      <c r="R80">
        <f t="shared" si="34"/>
        <v>0</v>
      </c>
      <c r="S80">
        <f t="shared" si="35"/>
        <v>0</v>
      </c>
      <c r="T80">
        <f t="shared" si="36"/>
        <v>981</v>
      </c>
      <c r="U80">
        <f t="shared" si="37"/>
        <v>5886</v>
      </c>
      <c r="V80">
        <f t="shared" si="38"/>
        <v>5272.875</v>
      </c>
      <c r="W80">
        <f t="shared" si="39"/>
        <v>781673.30677290831</v>
      </c>
      <c r="X80">
        <f t="shared" si="40"/>
        <v>7778740.7797681764</v>
      </c>
      <c r="Y80">
        <f>((T80*sim3_q_0)/(sim3_second_moment_x_0*sim3_thickness_web_0))*((100000000*1000)/1000000000)</f>
        <v>472272.0758693362</v>
      </c>
      <c r="Z80">
        <f t="shared" si="43"/>
        <v>8560414.0865410846</v>
      </c>
      <c r="AA80">
        <f t="shared" si="44"/>
        <v>1003857.2103633434</v>
      </c>
    </row>
    <row r="81" spans="1:27">
      <c r="A81" s="1">
        <v>44</v>
      </c>
      <c r="B81" s="17">
        <f t="shared" si="22"/>
        <v>5.5</v>
      </c>
      <c r="C81">
        <f t="shared" si="23"/>
        <v>3188.7405000000003</v>
      </c>
      <c r="D81">
        <f t="shared" si="24"/>
        <v>0</v>
      </c>
      <c r="E81">
        <f t="shared" si="25"/>
        <v>0</v>
      </c>
      <c r="F81">
        <f t="shared" si="26"/>
        <v>0</v>
      </c>
      <c r="G81">
        <f t="shared" si="27"/>
        <v>3227.6126249999993</v>
      </c>
      <c r="H81">
        <f t="shared" si="28"/>
        <v>24003.843750000004</v>
      </c>
      <c r="I81">
        <f t="shared" si="29"/>
        <v>26520.905812499994</v>
      </c>
      <c r="J81">
        <f t="shared" si="30"/>
        <v>3187761.4541832674</v>
      </c>
      <c r="K81">
        <f t="shared" si="31"/>
        <v>39124623.95943097</v>
      </c>
      <c r="L81">
        <f t="shared" si="32"/>
        <v>1553834.1636195991</v>
      </c>
      <c r="M81">
        <f t="shared" si="41"/>
        <v>42312385.413614236</v>
      </c>
      <c r="N81">
        <f t="shared" si="42"/>
        <v>3819831.3959577642</v>
      </c>
      <c r="O81" s="29"/>
      <c r="P81">
        <v>0</v>
      </c>
      <c r="Q81">
        <f t="shared" si="33"/>
        <v>0</v>
      </c>
      <c r="R81">
        <f t="shared" si="34"/>
        <v>0</v>
      </c>
      <c r="S81">
        <f t="shared" si="35"/>
        <v>0</v>
      </c>
      <c r="T81">
        <f t="shared" si="36"/>
        <v>981</v>
      </c>
      <c r="U81">
        <f t="shared" si="37"/>
        <v>5886</v>
      </c>
      <c r="V81">
        <f t="shared" si="38"/>
        <v>5395.5</v>
      </c>
      <c r="W81">
        <f t="shared" si="39"/>
        <v>781673.30677290831</v>
      </c>
      <c r="X81">
        <f t="shared" si="40"/>
        <v>7959641.7281348789</v>
      </c>
      <c r="Y81">
        <f>((T81*sim3_q_0)/(sim3_second_moment_x_0*sim3_thickness_web_0))*((100000000*1000)/1000000000)</f>
        <v>472272.0758693362</v>
      </c>
      <c r="Z81">
        <f t="shared" si="43"/>
        <v>8741315.034907788</v>
      </c>
      <c r="AA81">
        <f t="shared" si="44"/>
        <v>1003857.2103633434</v>
      </c>
    </row>
    <row r="82" spans="1:27">
      <c r="A82" s="1">
        <v>45</v>
      </c>
      <c r="B82" s="17">
        <f t="shared" si="22"/>
        <v>5.625</v>
      </c>
      <c r="C82">
        <f t="shared" si="23"/>
        <v>3261.211875</v>
      </c>
      <c r="D82">
        <f t="shared" si="24"/>
        <v>0</v>
      </c>
      <c r="E82">
        <f t="shared" si="25"/>
        <v>0</v>
      </c>
      <c r="F82">
        <f t="shared" si="26"/>
        <v>0</v>
      </c>
      <c r="G82">
        <f t="shared" si="27"/>
        <v>3155.1412499999997</v>
      </c>
      <c r="H82">
        <f t="shared" si="28"/>
        <v>24003.843750000004</v>
      </c>
      <c r="I82">
        <f t="shared" si="29"/>
        <v>26919.827929687501</v>
      </c>
      <c r="J82">
        <f t="shared" si="30"/>
        <v>3187761.4541832674</v>
      </c>
      <c r="K82">
        <f t="shared" si="31"/>
        <v>39713128.66339568</v>
      </c>
      <c r="L82">
        <f t="shared" si="32"/>
        <v>1518945.0640147524</v>
      </c>
      <c r="M82">
        <f t="shared" si="41"/>
        <v>42900890.117578946</v>
      </c>
      <c r="N82">
        <f t="shared" si="42"/>
        <v>3795618.6496630134</v>
      </c>
      <c r="O82" s="29"/>
      <c r="P82">
        <v>0</v>
      </c>
      <c r="Q82">
        <f t="shared" si="33"/>
        <v>0</v>
      </c>
      <c r="R82">
        <f t="shared" si="34"/>
        <v>0</v>
      </c>
      <c r="S82">
        <f t="shared" si="35"/>
        <v>0</v>
      </c>
      <c r="T82">
        <f t="shared" si="36"/>
        <v>981</v>
      </c>
      <c r="U82">
        <f t="shared" si="37"/>
        <v>5886</v>
      </c>
      <c r="V82">
        <f t="shared" si="38"/>
        <v>5518.125</v>
      </c>
      <c r="W82">
        <f t="shared" si="39"/>
        <v>781673.30677290831</v>
      </c>
      <c r="X82">
        <f t="shared" si="40"/>
        <v>8140542.6765015805</v>
      </c>
      <c r="Y82">
        <f>((T82*sim3_q_0)/(sim3_second_moment_x_0*sim3_thickness_web_0))*((100000000*1000)/1000000000)</f>
        <v>472272.0758693362</v>
      </c>
      <c r="Z82">
        <f t="shared" si="43"/>
        <v>8922215.9832744896</v>
      </c>
      <c r="AA82">
        <f t="shared" si="44"/>
        <v>1003857.2103633434</v>
      </c>
    </row>
    <row r="83" spans="1:27">
      <c r="A83" s="1">
        <v>46</v>
      </c>
      <c r="B83" s="17">
        <f t="shared" si="22"/>
        <v>5.75</v>
      </c>
      <c r="C83">
        <f t="shared" si="23"/>
        <v>3333.68325</v>
      </c>
      <c r="D83">
        <f t="shared" si="24"/>
        <v>0</v>
      </c>
      <c r="E83">
        <f t="shared" si="25"/>
        <v>0</v>
      </c>
      <c r="F83">
        <f t="shared" si="26"/>
        <v>0</v>
      </c>
      <c r="G83">
        <f t="shared" si="27"/>
        <v>3082.6698749999996</v>
      </c>
      <c r="H83">
        <f t="shared" si="28"/>
        <v>24003.843750000004</v>
      </c>
      <c r="I83">
        <f t="shared" si="29"/>
        <v>27309.691124999998</v>
      </c>
      <c r="J83">
        <f t="shared" si="30"/>
        <v>3187761.4541832674</v>
      </c>
      <c r="K83">
        <f t="shared" si="31"/>
        <v>40288269.30979979</v>
      </c>
      <c r="L83">
        <f t="shared" si="32"/>
        <v>1484055.964409905</v>
      </c>
      <c r="M83">
        <f t="shared" si="41"/>
        <v>43476030.763983056</v>
      </c>
      <c r="N83">
        <f t="shared" si="42"/>
        <v>3771695.6590118757</v>
      </c>
      <c r="O83" s="29"/>
      <c r="P83">
        <v>0</v>
      </c>
      <c r="Q83">
        <f t="shared" si="33"/>
        <v>0</v>
      </c>
      <c r="R83">
        <f t="shared" si="34"/>
        <v>0</v>
      </c>
      <c r="S83">
        <f t="shared" si="35"/>
        <v>0</v>
      </c>
      <c r="T83">
        <f t="shared" si="36"/>
        <v>981</v>
      </c>
      <c r="U83">
        <f t="shared" si="37"/>
        <v>5886</v>
      </c>
      <c r="V83">
        <f t="shared" si="38"/>
        <v>5640.75</v>
      </c>
      <c r="W83">
        <f t="shared" si="39"/>
        <v>781673.30677290831</v>
      </c>
      <c r="X83">
        <f t="shared" si="40"/>
        <v>8321443.624868283</v>
      </c>
      <c r="Y83">
        <f>((T83*sim3_q_0)/(sim3_second_moment_x_0*sim3_thickness_web_0))*((100000000*1000)/1000000000)</f>
        <v>472272.0758693362</v>
      </c>
      <c r="Z83">
        <f t="shared" si="43"/>
        <v>9103116.9316411912</v>
      </c>
      <c r="AA83">
        <f t="shared" si="44"/>
        <v>1003857.2103633434</v>
      </c>
    </row>
    <row r="84" spans="1:27">
      <c r="A84" s="1">
        <v>47</v>
      </c>
      <c r="B84" s="17">
        <f t="shared" si="22"/>
        <v>5.875</v>
      </c>
      <c r="C84">
        <f t="shared" si="23"/>
        <v>3406.1546250000006</v>
      </c>
      <c r="D84">
        <f t="shared" si="24"/>
        <v>0</v>
      </c>
      <c r="E84">
        <f t="shared" si="25"/>
        <v>0</v>
      </c>
      <c r="F84">
        <f t="shared" si="26"/>
        <v>0</v>
      </c>
      <c r="G84">
        <f t="shared" si="27"/>
        <v>3010.1984999999991</v>
      </c>
      <c r="H84">
        <f t="shared" si="28"/>
        <v>24003.843750000004</v>
      </c>
      <c r="I84">
        <f t="shared" si="29"/>
        <v>27690.495398437495</v>
      </c>
      <c r="J84">
        <f t="shared" si="30"/>
        <v>3187761.4541832674</v>
      </c>
      <c r="K84">
        <f t="shared" si="31"/>
        <v>40850045.8986433</v>
      </c>
      <c r="L84">
        <f t="shared" si="32"/>
        <v>1449166.8648050576</v>
      </c>
      <c r="M84">
        <f t="shared" si="41"/>
        <v>44037807.352826566</v>
      </c>
      <c r="N84">
        <f t="shared" si="42"/>
        <v>3748072.0775159816</v>
      </c>
      <c r="O84" s="29"/>
      <c r="P84">
        <v>0</v>
      </c>
      <c r="Q84">
        <f t="shared" si="33"/>
        <v>0</v>
      </c>
      <c r="R84">
        <f t="shared" si="34"/>
        <v>0</v>
      </c>
      <c r="S84">
        <f t="shared" si="35"/>
        <v>0</v>
      </c>
      <c r="T84">
        <f t="shared" si="36"/>
        <v>981</v>
      </c>
      <c r="U84">
        <f t="shared" si="37"/>
        <v>5886</v>
      </c>
      <c r="V84">
        <f t="shared" si="38"/>
        <v>5763.375</v>
      </c>
      <c r="W84">
        <f t="shared" si="39"/>
        <v>781673.30677290831</v>
      </c>
      <c r="X84">
        <f t="shared" si="40"/>
        <v>8502344.5732349847</v>
      </c>
      <c r="Y84">
        <f>((T84*sim3_q_0)/(sim3_second_moment_x_0*sim3_thickness_web_0))*((100000000*1000)/1000000000)</f>
        <v>472272.0758693362</v>
      </c>
      <c r="Z84">
        <f t="shared" si="43"/>
        <v>9284017.8800078928</v>
      </c>
      <c r="AA84">
        <f t="shared" si="44"/>
        <v>1003857.2103633434</v>
      </c>
    </row>
    <row r="85" spans="1:27">
      <c r="A85" s="1">
        <v>48</v>
      </c>
      <c r="B85" s="17">
        <f t="shared" si="22"/>
        <v>6</v>
      </c>
      <c r="C85">
        <f t="shared" si="23"/>
        <v>3478.6260000000002</v>
      </c>
      <c r="D85">
        <f t="shared" si="24"/>
        <v>0</v>
      </c>
      <c r="E85">
        <f t="shared" si="25"/>
        <v>0</v>
      </c>
      <c r="F85">
        <f t="shared" si="26"/>
        <v>0</v>
      </c>
      <c r="G85">
        <f t="shared" si="27"/>
        <v>2937.7271249999994</v>
      </c>
      <c r="H85">
        <f t="shared" si="28"/>
        <v>24003.843750000004</v>
      </c>
      <c r="I85">
        <f t="shared" si="29"/>
        <v>28062.240749999994</v>
      </c>
      <c r="J85">
        <f t="shared" si="30"/>
        <v>3187761.4541832674</v>
      </c>
      <c r="K85">
        <f t="shared" si="31"/>
        <v>41398458.429926232</v>
      </c>
      <c r="L85">
        <f t="shared" si="32"/>
        <v>1414277.7652002103</v>
      </c>
      <c r="M85">
        <f t="shared" si="41"/>
        <v>44586219.884109497</v>
      </c>
      <c r="N85">
        <f t="shared" si="42"/>
        <v>3724757.8632338974</v>
      </c>
      <c r="O85" s="29"/>
      <c r="P85">
        <v>0</v>
      </c>
      <c r="Q85">
        <f t="shared" si="33"/>
        <v>0</v>
      </c>
      <c r="R85">
        <f t="shared" si="34"/>
        <v>0</v>
      </c>
      <c r="S85">
        <f t="shared" si="35"/>
        <v>0</v>
      </c>
      <c r="T85">
        <f t="shared" si="36"/>
        <v>981</v>
      </c>
      <c r="U85">
        <f t="shared" si="37"/>
        <v>5886</v>
      </c>
      <c r="V85">
        <f t="shared" si="38"/>
        <v>5886</v>
      </c>
      <c r="W85">
        <f t="shared" si="39"/>
        <v>781673.30677290831</v>
      </c>
      <c r="X85">
        <f t="shared" si="40"/>
        <v>8683245.5216016863</v>
      </c>
      <c r="Y85">
        <f>((T85*sim3_q_0)/(sim3_second_moment_x_0*sim3_thickness_web_0))*((100000000*1000)/1000000000)</f>
        <v>472272.0758693362</v>
      </c>
      <c r="Z85">
        <f t="shared" si="43"/>
        <v>9464918.8283745944</v>
      </c>
      <c r="AA85">
        <f t="shared" si="44"/>
        <v>1003857.2103633434</v>
      </c>
    </row>
    <row r="86" spans="1:27">
      <c r="A86" s="1">
        <v>49</v>
      </c>
      <c r="B86" s="17">
        <f t="shared" si="22"/>
        <v>6.125</v>
      </c>
      <c r="C86">
        <f t="shared" si="23"/>
        <v>3551.0973750000003</v>
      </c>
      <c r="D86">
        <f t="shared" si="24"/>
        <v>0</v>
      </c>
      <c r="E86">
        <f t="shared" si="25"/>
        <v>0</v>
      </c>
      <c r="F86">
        <f t="shared" si="26"/>
        <v>0</v>
      </c>
      <c r="G86">
        <f t="shared" si="27"/>
        <v>2865.2557499999994</v>
      </c>
      <c r="H86">
        <f t="shared" si="28"/>
        <v>24003.843750000004</v>
      </c>
      <c r="I86">
        <f t="shared" si="29"/>
        <v>28424.927179687496</v>
      </c>
      <c r="J86">
        <f t="shared" si="30"/>
        <v>3187761.4541832674</v>
      </c>
      <c r="K86">
        <f t="shared" si="31"/>
        <v>41933506.90364857</v>
      </c>
      <c r="L86">
        <f t="shared" si="32"/>
        <v>1379388.6655953634</v>
      </c>
      <c r="M86">
        <f t="shared" si="41"/>
        <v>45121268.357831836</v>
      </c>
      <c r="N86">
        <f t="shared" si="42"/>
        <v>3701763.2814497063</v>
      </c>
      <c r="O86" s="29"/>
      <c r="P86">
        <v>0</v>
      </c>
      <c r="Q86">
        <f t="shared" si="33"/>
        <v>0</v>
      </c>
      <c r="R86">
        <f t="shared" si="34"/>
        <v>0</v>
      </c>
      <c r="S86">
        <f t="shared" si="35"/>
        <v>0</v>
      </c>
      <c r="T86">
        <f t="shared" si="36"/>
        <v>981</v>
      </c>
      <c r="U86">
        <f t="shared" si="37"/>
        <v>5886</v>
      </c>
      <c r="V86">
        <f t="shared" si="38"/>
        <v>6008.625</v>
      </c>
      <c r="W86">
        <f t="shared" si="39"/>
        <v>781673.30677290831</v>
      </c>
      <c r="X86">
        <f t="shared" si="40"/>
        <v>8864146.4699683879</v>
      </c>
      <c r="Y86">
        <f>((T86*sim3_q_0)/(sim3_second_moment_x_0*sim3_thickness_web_0))*((100000000*1000)/1000000000)</f>
        <v>472272.0758693362</v>
      </c>
      <c r="Z86">
        <f t="shared" si="43"/>
        <v>9645819.7767412961</v>
      </c>
      <c r="AA86">
        <f t="shared" si="44"/>
        <v>1003857.2103633434</v>
      </c>
    </row>
    <row r="87" spans="1:27">
      <c r="A87" s="1">
        <v>50</v>
      </c>
      <c r="B87" s="17">
        <f t="shared" si="22"/>
        <v>6.25</v>
      </c>
      <c r="C87">
        <f t="shared" si="23"/>
        <v>3623.5687500000004</v>
      </c>
      <c r="D87">
        <f t="shared" si="24"/>
        <v>0</v>
      </c>
      <c r="E87">
        <f t="shared" si="25"/>
        <v>0</v>
      </c>
      <c r="F87">
        <f t="shared" si="26"/>
        <v>0</v>
      </c>
      <c r="G87">
        <f t="shared" si="27"/>
        <v>2792.7843749999993</v>
      </c>
      <c r="H87">
        <f t="shared" si="28"/>
        <v>24003.843750000004</v>
      </c>
      <c r="I87">
        <f t="shared" si="29"/>
        <v>28778.5546875</v>
      </c>
      <c r="J87">
        <f t="shared" si="30"/>
        <v>3187761.4541832674</v>
      </c>
      <c r="K87">
        <f t="shared" si="31"/>
        <v>42455191.319810323</v>
      </c>
      <c r="L87">
        <f t="shared" si="32"/>
        <v>1344499.565990516</v>
      </c>
      <c r="M87">
        <f t="shared" si="41"/>
        <v>45642952.773993589</v>
      </c>
      <c r="N87">
        <f t="shared" si="42"/>
        <v>3679098.9063579766</v>
      </c>
      <c r="O87" s="29"/>
      <c r="P87">
        <v>0</v>
      </c>
      <c r="Q87">
        <f t="shared" si="33"/>
        <v>0</v>
      </c>
      <c r="R87">
        <f t="shared" si="34"/>
        <v>0</v>
      </c>
      <c r="S87">
        <f t="shared" si="35"/>
        <v>0</v>
      </c>
      <c r="T87">
        <f t="shared" si="36"/>
        <v>981</v>
      </c>
      <c r="U87">
        <f t="shared" si="37"/>
        <v>5886</v>
      </c>
      <c r="V87">
        <f t="shared" si="38"/>
        <v>6131.25</v>
      </c>
      <c r="W87">
        <f t="shared" si="39"/>
        <v>781673.30677290831</v>
      </c>
      <c r="X87">
        <f t="shared" si="40"/>
        <v>9045047.4183350895</v>
      </c>
      <c r="Y87">
        <f>((T87*sim3_q_0)/(sim3_second_moment_x_0*sim3_thickness_web_0))*((100000000*1000)/1000000000)</f>
        <v>472272.0758693362</v>
      </c>
      <c r="Z87">
        <f t="shared" si="43"/>
        <v>9826720.7251079977</v>
      </c>
      <c r="AA87">
        <f t="shared" si="44"/>
        <v>1003857.2103633434</v>
      </c>
    </row>
    <row r="88" spans="1:27">
      <c r="A88" s="1">
        <v>51</v>
      </c>
      <c r="B88" s="17">
        <f t="shared" si="22"/>
        <v>6.375</v>
      </c>
      <c r="C88">
        <f t="shared" si="23"/>
        <v>3696.040125</v>
      </c>
      <c r="D88">
        <f t="shared" si="24"/>
        <v>0</v>
      </c>
      <c r="E88">
        <f t="shared" si="25"/>
        <v>0</v>
      </c>
      <c r="F88">
        <f t="shared" si="26"/>
        <v>0</v>
      </c>
      <c r="G88">
        <f t="shared" si="27"/>
        <v>2720.3129999999996</v>
      </c>
      <c r="H88">
        <f t="shared" si="28"/>
        <v>24003.843750000004</v>
      </c>
      <c r="I88">
        <f t="shared" si="29"/>
        <v>29123.123273437493</v>
      </c>
      <c r="J88">
        <f t="shared" si="30"/>
        <v>3187761.4541832674</v>
      </c>
      <c r="K88">
        <f t="shared" si="31"/>
        <v>42963511.678411484</v>
      </c>
      <c r="L88">
        <f t="shared" si="32"/>
        <v>1309610.4663856688</v>
      </c>
      <c r="M88">
        <f t="shared" si="41"/>
        <v>46151273.132594749</v>
      </c>
      <c r="N88">
        <f t="shared" si="42"/>
        <v>3656775.6216175389</v>
      </c>
      <c r="O88" s="29"/>
      <c r="P88">
        <v>0</v>
      </c>
      <c r="Q88">
        <f t="shared" si="33"/>
        <v>0</v>
      </c>
      <c r="R88">
        <f t="shared" si="34"/>
        <v>0</v>
      </c>
      <c r="S88">
        <f t="shared" si="35"/>
        <v>0</v>
      </c>
      <c r="T88">
        <f t="shared" si="36"/>
        <v>981</v>
      </c>
      <c r="U88">
        <f t="shared" si="37"/>
        <v>5886</v>
      </c>
      <c r="V88">
        <f t="shared" si="38"/>
        <v>6253.875</v>
      </c>
      <c r="W88">
        <f t="shared" si="39"/>
        <v>781673.30677290831</v>
      </c>
      <c r="X88">
        <f t="shared" si="40"/>
        <v>9225948.3667017911</v>
      </c>
      <c r="Y88">
        <f>((T88*sim3_q_0)/(sim3_second_moment_x_0*sim3_thickness_web_0))*((100000000*1000)/1000000000)</f>
        <v>472272.0758693362</v>
      </c>
      <c r="Z88">
        <f t="shared" si="43"/>
        <v>10007621.673474699</v>
      </c>
      <c r="AA88">
        <f t="shared" si="44"/>
        <v>1003857.2103633434</v>
      </c>
    </row>
    <row r="89" spans="1:27">
      <c r="A89" s="1">
        <v>52</v>
      </c>
      <c r="B89" s="17">
        <f t="shared" si="22"/>
        <v>6.5</v>
      </c>
      <c r="C89">
        <f t="shared" si="23"/>
        <v>3768.5115000000005</v>
      </c>
      <c r="D89">
        <f t="shared" si="24"/>
        <v>0</v>
      </c>
      <c r="E89">
        <f t="shared" si="25"/>
        <v>0</v>
      </c>
      <c r="F89">
        <f t="shared" si="26"/>
        <v>0</v>
      </c>
      <c r="G89">
        <f t="shared" si="27"/>
        <v>2647.8416249999991</v>
      </c>
      <c r="H89">
        <f t="shared" si="28"/>
        <v>24003.843750000004</v>
      </c>
      <c r="I89">
        <f t="shared" si="29"/>
        <v>29458.632937499999</v>
      </c>
      <c r="J89">
        <f t="shared" si="30"/>
        <v>3187761.4541832674</v>
      </c>
      <c r="K89">
        <f t="shared" si="31"/>
        <v>43458467.979452051</v>
      </c>
      <c r="L89">
        <f t="shared" si="32"/>
        <v>1274721.3667808215</v>
      </c>
      <c r="M89">
        <f t="shared" si="41"/>
        <v>46646229.433635317</v>
      </c>
      <c r="N89">
        <f t="shared" si="42"/>
        <v>3634804.6196270026</v>
      </c>
      <c r="O89" s="29"/>
      <c r="P89">
        <v>0</v>
      </c>
      <c r="Q89">
        <f t="shared" si="33"/>
        <v>0</v>
      </c>
      <c r="R89">
        <f t="shared" si="34"/>
        <v>0</v>
      </c>
      <c r="S89">
        <f t="shared" si="35"/>
        <v>0</v>
      </c>
      <c r="T89">
        <f t="shared" si="36"/>
        <v>981</v>
      </c>
      <c r="U89">
        <f t="shared" si="37"/>
        <v>5886</v>
      </c>
      <c r="V89">
        <f t="shared" si="38"/>
        <v>6376.5</v>
      </c>
      <c r="W89">
        <f t="shared" si="39"/>
        <v>781673.30677290831</v>
      </c>
      <c r="X89">
        <f t="shared" si="40"/>
        <v>9406849.3150684927</v>
      </c>
      <c r="Y89">
        <f>((T89*sim3_q_0)/(sim3_second_moment_x_0*sim3_thickness_web_0))*((100000000*1000)/1000000000)</f>
        <v>472272.0758693362</v>
      </c>
      <c r="Z89">
        <f t="shared" si="43"/>
        <v>10188522.621841401</v>
      </c>
      <c r="AA89">
        <f t="shared" si="44"/>
        <v>1003857.2103633434</v>
      </c>
    </row>
    <row r="90" spans="1:27">
      <c r="A90" s="1">
        <v>53</v>
      </c>
      <c r="B90" s="17">
        <f t="shared" si="22"/>
        <v>6.625</v>
      </c>
      <c r="C90">
        <f t="shared" si="23"/>
        <v>3840.9828750000006</v>
      </c>
      <c r="D90">
        <f t="shared" si="24"/>
        <v>0</v>
      </c>
      <c r="E90">
        <f t="shared" si="25"/>
        <v>0</v>
      </c>
      <c r="F90">
        <f t="shared" si="26"/>
        <v>0</v>
      </c>
      <c r="G90">
        <f t="shared" si="27"/>
        <v>2575.370249999999</v>
      </c>
      <c r="H90">
        <f t="shared" si="28"/>
        <v>24003.843750000004</v>
      </c>
      <c r="I90">
        <f t="shared" si="29"/>
        <v>29785.083679687494</v>
      </c>
      <c r="J90">
        <f t="shared" si="30"/>
        <v>3187761.4541832674</v>
      </c>
      <c r="K90">
        <f t="shared" si="31"/>
        <v>43940060.222932026</v>
      </c>
      <c r="L90">
        <f t="shared" si="32"/>
        <v>1239832.2671759743</v>
      </c>
      <c r="M90">
        <f t="shared" si="41"/>
        <v>47127821.677115291</v>
      </c>
      <c r="N90">
        <f t="shared" si="42"/>
        <v>3613197.3993659136</v>
      </c>
      <c r="O90" s="29"/>
      <c r="P90">
        <v>0</v>
      </c>
      <c r="Q90">
        <f t="shared" si="33"/>
        <v>0</v>
      </c>
      <c r="R90">
        <f t="shared" si="34"/>
        <v>0</v>
      </c>
      <c r="S90">
        <f t="shared" si="35"/>
        <v>0</v>
      </c>
      <c r="T90">
        <f t="shared" si="36"/>
        <v>981</v>
      </c>
      <c r="U90">
        <f t="shared" si="37"/>
        <v>5886</v>
      </c>
      <c r="V90">
        <f t="shared" si="38"/>
        <v>6499.125</v>
      </c>
      <c r="W90">
        <f t="shared" si="39"/>
        <v>781673.30677290831</v>
      </c>
      <c r="X90">
        <f t="shared" si="40"/>
        <v>9587750.2634351961</v>
      </c>
      <c r="Y90">
        <f>((T90*sim3_q_0)/(sim3_second_moment_x_0*sim3_thickness_web_0))*((100000000*1000)/1000000000)</f>
        <v>472272.0758693362</v>
      </c>
      <c r="Z90">
        <f t="shared" si="43"/>
        <v>10369423.570208104</v>
      </c>
      <c r="AA90">
        <f t="shared" si="44"/>
        <v>1003857.2103633434</v>
      </c>
    </row>
    <row r="91" spans="1:27">
      <c r="A91" s="1">
        <v>54</v>
      </c>
      <c r="B91" s="17">
        <f t="shared" si="22"/>
        <v>6.75</v>
      </c>
      <c r="C91">
        <f t="shared" si="23"/>
        <v>3913.4542500000002</v>
      </c>
      <c r="D91">
        <f t="shared" si="24"/>
        <v>0</v>
      </c>
      <c r="E91">
        <f t="shared" si="25"/>
        <v>0</v>
      </c>
      <c r="F91">
        <f t="shared" si="26"/>
        <v>0</v>
      </c>
      <c r="G91">
        <f t="shared" si="27"/>
        <v>2502.8988749999994</v>
      </c>
      <c r="H91">
        <f t="shared" si="28"/>
        <v>24003.843750000004</v>
      </c>
      <c r="I91">
        <f t="shared" si="29"/>
        <v>30102.475499999997</v>
      </c>
      <c r="J91">
        <f t="shared" si="30"/>
        <v>3187761.4541832674</v>
      </c>
      <c r="K91">
        <f t="shared" si="31"/>
        <v>44408288.408851415</v>
      </c>
      <c r="L91">
        <f t="shared" si="32"/>
        <v>1204943.1675711272</v>
      </c>
      <c r="M91">
        <f t="shared" si="41"/>
        <v>47596049.86303468</v>
      </c>
      <c r="N91">
        <f t="shared" si="42"/>
        <v>3591965.7626370424</v>
      </c>
      <c r="O91" s="29"/>
      <c r="P91">
        <v>0</v>
      </c>
      <c r="Q91">
        <f t="shared" si="33"/>
        <v>0</v>
      </c>
      <c r="R91">
        <f t="shared" si="34"/>
        <v>0</v>
      </c>
      <c r="S91">
        <f t="shared" si="35"/>
        <v>0</v>
      </c>
      <c r="T91">
        <f t="shared" si="36"/>
        <v>981</v>
      </c>
      <c r="U91">
        <f t="shared" si="37"/>
        <v>5886</v>
      </c>
      <c r="V91">
        <f t="shared" si="38"/>
        <v>6621.75</v>
      </c>
      <c r="W91">
        <f t="shared" si="39"/>
        <v>781673.30677290831</v>
      </c>
      <c r="X91">
        <f t="shared" si="40"/>
        <v>9768651.2118018959</v>
      </c>
      <c r="Y91">
        <f>((T91*sim3_q_0)/(sim3_second_moment_x_0*sim3_thickness_web_0))*((100000000*1000)/1000000000)</f>
        <v>472272.0758693362</v>
      </c>
      <c r="Z91">
        <f t="shared" si="43"/>
        <v>10550324.518574804</v>
      </c>
      <c r="AA91">
        <f t="shared" si="44"/>
        <v>1003857.2103633434</v>
      </c>
    </row>
    <row r="92" spans="1:27">
      <c r="A92" s="1">
        <v>55</v>
      </c>
      <c r="B92" s="17">
        <f t="shared" si="22"/>
        <v>6.875</v>
      </c>
      <c r="C92">
        <f t="shared" si="23"/>
        <v>3985.9256250000003</v>
      </c>
      <c r="D92">
        <f t="shared" si="24"/>
        <v>0</v>
      </c>
      <c r="E92">
        <f t="shared" si="25"/>
        <v>0</v>
      </c>
      <c r="F92">
        <f t="shared" si="26"/>
        <v>0</v>
      </c>
      <c r="G92">
        <f t="shared" si="27"/>
        <v>2430.4274999999993</v>
      </c>
      <c r="H92">
        <f t="shared" si="28"/>
        <v>24003.843750000004</v>
      </c>
      <c r="I92">
        <f t="shared" si="29"/>
        <v>30410.808398437497</v>
      </c>
      <c r="J92">
        <f t="shared" si="30"/>
        <v>3187761.4541832674</v>
      </c>
      <c r="K92">
        <f t="shared" si="31"/>
        <v>44863152.537210219</v>
      </c>
      <c r="L92">
        <f t="shared" si="32"/>
        <v>1170054.06796628</v>
      </c>
      <c r="M92">
        <f t="shared" si="41"/>
        <v>48050913.991393484</v>
      </c>
      <c r="N92">
        <f t="shared" si="42"/>
        <v>3571121.8085378478</v>
      </c>
      <c r="O92" s="29"/>
      <c r="P92">
        <v>0</v>
      </c>
      <c r="Q92">
        <f t="shared" si="33"/>
        <v>0</v>
      </c>
      <c r="R92">
        <f t="shared" si="34"/>
        <v>0</v>
      </c>
      <c r="S92">
        <f t="shared" si="35"/>
        <v>0</v>
      </c>
      <c r="T92">
        <f t="shared" si="36"/>
        <v>981</v>
      </c>
      <c r="U92">
        <f t="shared" si="37"/>
        <v>5886</v>
      </c>
      <c r="V92">
        <f t="shared" si="38"/>
        <v>6744.375</v>
      </c>
      <c r="W92">
        <f t="shared" si="39"/>
        <v>781673.30677290831</v>
      </c>
      <c r="X92">
        <f t="shared" si="40"/>
        <v>9949552.1601685975</v>
      </c>
      <c r="Y92">
        <f>((T92*sim3_q_0)/(sim3_second_moment_x_0*sim3_thickness_web_0))*((100000000*1000)/1000000000)</f>
        <v>472272.0758693362</v>
      </c>
      <c r="Z92">
        <f t="shared" si="43"/>
        <v>10731225.466941506</v>
      </c>
      <c r="AA92">
        <f t="shared" si="44"/>
        <v>1003857.2103633434</v>
      </c>
    </row>
    <row r="93" spans="1:27">
      <c r="A93" s="1">
        <v>56</v>
      </c>
      <c r="B93" s="17">
        <f t="shared" si="22"/>
        <v>7</v>
      </c>
      <c r="C93">
        <f t="shared" si="23"/>
        <v>4058.3969999999999</v>
      </c>
      <c r="D93">
        <f t="shared" si="24"/>
        <v>0</v>
      </c>
      <c r="E93">
        <f t="shared" si="25"/>
        <v>0</v>
      </c>
      <c r="F93">
        <f t="shared" si="26"/>
        <v>0</v>
      </c>
      <c r="G93">
        <f t="shared" si="27"/>
        <v>2357.9561249999997</v>
      </c>
      <c r="H93">
        <f t="shared" si="28"/>
        <v>24003.843750000004</v>
      </c>
      <c r="I93">
        <f t="shared" si="29"/>
        <v>30710.082374999998</v>
      </c>
      <c r="J93">
        <f t="shared" si="30"/>
        <v>3187761.4541832674</v>
      </c>
      <c r="K93">
        <f t="shared" si="31"/>
        <v>45304652.608008429</v>
      </c>
      <c r="L93">
        <f t="shared" si="32"/>
        <v>1135164.9683614329</v>
      </c>
      <c r="M93">
        <f t="shared" si="41"/>
        <v>48492414.062191695</v>
      </c>
      <c r="N93">
        <f t="shared" si="42"/>
        <v>3550677.9259830182</v>
      </c>
      <c r="O93" s="29"/>
      <c r="P93">
        <v>0</v>
      </c>
      <c r="Q93">
        <f t="shared" si="33"/>
        <v>0</v>
      </c>
      <c r="R93">
        <f t="shared" si="34"/>
        <v>0</v>
      </c>
      <c r="S93">
        <f t="shared" si="35"/>
        <v>0</v>
      </c>
      <c r="T93">
        <f t="shared" si="36"/>
        <v>981</v>
      </c>
      <c r="U93">
        <f t="shared" si="37"/>
        <v>5886</v>
      </c>
      <c r="V93">
        <f t="shared" si="38"/>
        <v>6867</v>
      </c>
      <c r="W93">
        <f t="shared" si="39"/>
        <v>781673.30677290831</v>
      </c>
      <c r="X93">
        <f t="shared" si="40"/>
        <v>10130453.108535301</v>
      </c>
      <c r="Y93">
        <f>((T93*sim3_q_0)/(sim3_second_moment_x_0*sim3_thickness_web_0))*((100000000*1000)/1000000000)</f>
        <v>472272.0758693362</v>
      </c>
      <c r="Z93">
        <f t="shared" si="43"/>
        <v>10912126.415308209</v>
      </c>
      <c r="AA93">
        <f t="shared" si="44"/>
        <v>1003857.2103633434</v>
      </c>
    </row>
    <row r="94" spans="1:27">
      <c r="A94" s="1">
        <v>57</v>
      </c>
      <c r="B94" s="17">
        <f t="shared" si="22"/>
        <v>7.125</v>
      </c>
      <c r="C94">
        <f t="shared" si="23"/>
        <v>4130.8683750000009</v>
      </c>
      <c r="D94">
        <f t="shared" si="24"/>
        <v>0</v>
      </c>
      <c r="E94">
        <f t="shared" si="25"/>
        <v>0</v>
      </c>
      <c r="F94">
        <f t="shared" si="26"/>
        <v>0</v>
      </c>
      <c r="G94">
        <f t="shared" si="27"/>
        <v>2285.4847499999987</v>
      </c>
      <c r="H94">
        <f t="shared" si="28"/>
        <v>24003.843750000004</v>
      </c>
      <c r="I94">
        <f t="shared" si="29"/>
        <v>31000.297429687496</v>
      </c>
      <c r="J94">
        <f t="shared" si="30"/>
        <v>3187761.4541832674</v>
      </c>
      <c r="K94">
        <f t="shared" si="31"/>
        <v>45732788.62124604</v>
      </c>
      <c r="L94">
        <f t="shared" si="32"/>
        <v>1100275.8687565853</v>
      </c>
      <c r="M94">
        <f t="shared" si="41"/>
        <v>48920550.075429305</v>
      </c>
      <c r="N94">
        <f t="shared" si="42"/>
        <v>3530646.7840954768</v>
      </c>
      <c r="O94" s="29"/>
      <c r="P94">
        <v>0</v>
      </c>
      <c r="Q94">
        <f t="shared" si="33"/>
        <v>0</v>
      </c>
      <c r="R94">
        <f t="shared" si="34"/>
        <v>0</v>
      </c>
      <c r="S94">
        <f t="shared" si="35"/>
        <v>0</v>
      </c>
      <c r="T94">
        <f t="shared" si="36"/>
        <v>981</v>
      </c>
      <c r="U94">
        <f t="shared" si="37"/>
        <v>5886</v>
      </c>
      <c r="V94">
        <f t="shared" si="38"/>
        <v>6989.625</v>
      </c>
      <c r="W94">
        <f t="shared" si="39"/>
        <v>781673.30677290831</v>
      </c>
      <c r="X94">
        <f t="shared" si="40"/>
        <v>10311354.056902003</v>
      </c>
      <c r="Y94">
        <f>((T94*sim3_q_0)/(sim3_second_moment_x_0*sim3_thickness_web_0))*((100000000*1000)/1000000000)</f>
        <v>472272.0758693362</v>
      </c>
      <c r="Z94">
        <f t="shared" si="43"/>
        <v>11093027.363674911</v>
      </c>
      <c r="AA94">
        <f t="shared" si="44"/>
        <v>1003857.2103633434</v>
      </c>
    </row>
    <row r="95" spans="1:27">
      <c r="A95" s="1">
        <v>58</v>
      </c>
      <c r="B95" s="17">
        <f t="shared" si="22"/>
        <v>7.25</v>
      </c>
      <c r="C95">
        <f t="shared" si="23"/>
        <v>4203.3397500000001</v>
      </c>
      <c r="D95">
        <f t="shared" si="24"/>
        <v>0</v>
      </c>
      <c r="E95">
        <f t="shared" si="25"/>
        <v>0</v>
      </c>
      <c r="F95">
        <f t="shared" si="26"/>
        <v>0</v>
      </c>
      <c r="G95">
        <f t="shared" si="27"/>
        <v>2213.0133749999995</v>
      </c>
      <c r="H95">
        <f t="shared" si="28"/>
        <v>24003.843750000004</v>
      </c>
      <c r="I95">
        <f t="shared" si="29"/>
        <v>31281.453562499992</v>
      </c>
      <c r="J95">
        <f t="shared" si="30"/>
        <v>3187761.4541832674</v>
      </c>
      <c r="K95">
        <f t="shared" si="31"/>
        <v>46147560.576923065</v>
      </c>
      <c r="L95">
        <f t="shared" si="32"/>
        <v>1065386.7691517386</v>
      </c>
      <c r="M95">
        <f t="shared" si="41"/>
        <v>49335322.03110633</v>
      </c>
      <c r="N95">
        <f t="shared" si="42"/>
        <v>3511041.3202808779</v>
      </c>
      <c r="O95" s="29"/>
      <c r="P95">
        <v>0</v>
      </c>
      <c r="Q95">
        <f t="shared" si="33"/>
        <v>0</v>
      </c>
      <c r="R95">
        <f t="shared" si="34"/>
        <v>0</v>
      </c>
      <c r="S95">
        <f t="shared" si="35"/>
        <v>0</v>
      </c>
      <c r="T95">
        <f t="shared" si="36"/>
        <v>981</v>
      </c>
      <c r="U95">
        <f t="shared" si="37"/>
        <v>5886</v>
      </c>
      <c r="V95">
        <f t="shared" si="38"/>
        <v>7112.25</v>
      </c>
      <c r="W95">
        <f t="shared" si="39"/>
        <v>781673.30677290831</v>
      </c>
      <c r="X95">
        <f t="shared" si="40"/>
        <v>10492255.005268704</v>
      </c>
      <c r="Y95">
        <f>((T95*sim3_q_0)/(sim3_second_moment_x_0*sim3_thickness_web_0))*((100000000*1000)/1000000000)</f>
        <v>472272.0758693362</v>
      </c>
      <c r="Z95">
        <f t="shared" si="43"/>
        <v>11273928.312041612</v>
      </c>
      <c r="AA95">
        <f t="shared" si="44"/>
        <v>1003857.2103633434</v>
      </c>
    </row>
    <row r="96" spans="1:27">
      <c r="A96" s="1">
        <v>59</v>
      </c>
      <c r="B96" s="17">
        <f t="shared" si="22"/>
        <v>7.375</v>
      </c>
      <c r="C96">
        <f t="shared" si="23"/>
        <v>4275.8111250000002</v>
      </c>
      <c r="D96">
        <f t="shared" si="24"/>
        <v>0</v>
      </c>
      <c r="E96">
        <f t="shared" si="25"/>
        <v>0</v>
      </c>
      <c r="F96">
        <f t="shared" si="26"/>
        <v>0</v>
      </c>
      <c r="G96">
        <f t="shared" si="27"/>
        <v>2140.5419999999995</v>
      </c>
      <c r="H96">
        <f t="shared" si="28"/>
        <v>24003.843750000004</v>
      </c>
      <c r="I96">
        <f t="shared" si="29"/>
        <v>31553.550773437499</v>
      </c>
      <c r="J96">
        <f t="shared" si="30"/>
        <v>3187761.4541832674</v>
      </c>
      <c r="K96">
        <f t="shared" si="31"/>
        <v>46548968.475039512</v>
      </c>
      <c r="L96">
        <f t="shared" si="32"/>
        <v>1030497.6695468914</v>
      </c>
      <c r="M96">
        <f t="shared" si="41"/>
        <v>49736729.929222777</v>
      </c>
      <c r="N96">
        <f t="shared" si="42"/>
        <v>3491874.7258007256</v>
      </c>
      <c r="O96" s="29"/>
      <c r="P96">
        <v>0</v>
      </c>
      <c r="Q96">
        <f t="shared" si="33"/>
        <v>0</v>
      </c>
      <c r="R96">
        <f t="shared" si="34"/>
        <v>0</v>
      </c>
      <c r="S96">
        <f t="shared" si="35"/>
        <v>0</v>
      </c>
      <c r="T96">
        <f t="shared" si="36"/>
        <v>981</v>
      </c>
      <c r="U96">
        <f t="shared" si="37"/>
        <v>5886</v>
      </c>
      <c r="V96">
        <f t="shared" si="38"/>
        <v>7234.875</v>
      </c>
      <c r="W96">
        <f t="shared" si="39"/>
        <v>781673.30677290831</v>
      </c>
      <c r="X96">
        <f t="shared" si="40"/>
        <v>10673155.953635406</v>
      </c>
      <c r="Y96">
        <f>((T96*sim3_q_0)/(sim3_second_moment_x_0*sim3_thickness_web_0))*((100000000*1000)/1000000000)</f>
        <v>472272.0758693362</v>
      </c>
      <c r="Z96">
        <f t="shared" si="43"/>
        <v>11454829.260408314</v>
      </c>
      <c r="AA96">
        <f t="shared" si="44"/>
        <v>1003857.2103633434</v>
      </c>
    </row>
    <row r="97" spans="1:27">
      <c r="A97" s="1">
        <v>60</v>
      </c>
      <c r="B97" s="17">
        <f t="shared" si="22"/>
        <v>7.5</v>
      </c>
      <c r="C97">
        <f t="shared" si="23"/>
        <v>4348.2825000000003</v>
      </c>
      <c r="D97">
        <f t="shared" si="24"/>
        <v>0</v>
      </c>
      <c r="E97">
        <f t="shared" si="25"/>
        <v>0</v>
      </c>
      <c r="F97">
        <f t="shared" si="26"/>
        <v>0</v>
      </c>
      <c r="G97">
        <f t="shared" si="27"/>
        <v>2068.0706249999994</v>
      </c>
      <c r="H97">
        <f t="shared" si="28"/>
        <v>24003.843750000004</v>
      </c>
      <c r="I97">
        <f t="shared" si="29"/>
        <v>31816.589062499999</v>
      </c>
      <c r="J97">
        <f t="shared" si="30"/>
        <v>3187761.4541832674</v>
      </c>
      <c r="K97">
        <f t="shared" si="31"/>
        <v>46937012.315595359</v>
      </c>
      <c r="L97">
        <f t="shared" si="32"/>
        <v>995608.56994204386</v>
      </c>
      <c r="M97">
        <f t="shared" si="41"/>
        <v>50124773.769778624</v>
      </c>
      <c r="N97">
        <f t="shared" si="42"/>
        <v>3473160.4286624766</v>
      </c>
      <c r="O97" s="29"/>
      <c r="P97">
        <v>0</v>
      </c>
      <c r="Q97">
        <f t="shared" si="33"/>
        <v>0</v>
      </c>
      <c r="R97">
        <f t="shared" si="34"/>
        <v>0</v>
      </c>
      <c r="S97">
        <f t="shared" si="35"/>
        <v>0</v>
      </c>
      <c r="T97">
        <f t="shared" si="36"/>
        <v>981</v>
      </c>
      <c r="U97">
        <f t="shared" si="37"/>
        <v>5886</v>
      </c>
      <c r="V97">
        <f t="shared" si="38"/>
        <v>7357.5</v>
      </c>
      <c r="W97">
        <f t="shared" si="39"/>
        <v>781673.30677290831</v>
      </c>
      <c r="X97">
        <f t="shared" si="40"/>
        <v>10854056.902002107</v>
      </c>
      <c r="Y97">
        <f>((T97*sim3_q_0)/(sim3_second_moment_x_0*sim3_thickness_web_0))*((100000000*1000)/1000000000)</f>
        <v>472272.0758693362</v>
      </c>
      <c r="Z97">
        <f t="shared" si="43"/>
        <v>11635730.208775016</v>
      </c>
      <c r="AA97">
        <f t="shared" si="44"/>
        <v>1003857.2103633434</v>
      </c>
    </row>
    <row r="98" spans="1:27">
      <c r="A98" s="1">
        <v>61</v>
      </c>
      <c r="B98" s="17">
        <f t="shared" si="22"/>
        <v>7.625</v>
      </c>
      <c r="C98">
        <f t="shared" si="23"/>
        <v>4420.7538750000003</v>
      </c>
      <c r="D98">
        <f t="shared" si="24"/>
        <v>0</v>
      </c>
      <c r="E98">
        <f t="shared" si="25"/>
        <v>0</v>
      </c>
      <c r="F98">
        <f t="shared" si="26"/>
        <v>0</v>
      </c>
      <c r="G98">
        <f t="shared" si="27"/>
        <v>1995.5992499999993</v>
      </c>
      <c r="H98">
        <f t="shared" si="28"/>
        <v>24003.843750000004</v>
      </c>
      <c r="I98">
        <f t="shared" si="29"/>
        <v>32070.568429687493</v>
      </c>
      <c r="J98">
        <f t="shared" si="30"/>
        <v>3187761.4541832674</v>
      </c>
      <c r="K98">
        <f t="shared" si="31"/>
        <v>47311692.098590612</v>
      </c>
      <c r="L98">
        <f t="shared" si="32"/>
        <v>960719.4703371966</v>
      </c>
      <c r="M98">
        <f t="shared" si="41"/>
        <v>50499453.552773878</v>
      </c>
      <c r="N98">
        <f t="shared" si="42"/>
        <v>3454912.073651691</v>
      </c>
      <c r="O98" s="29"/>
      <c r="P98">
        <v>0</v>
      </c>
      <c r="Q98">
        <f t="shared" si="33"/>
        <v>0</v>
      </c>
      <c r="R98">
        <f t="shared" si="34"/>
        <v>0</v>
      </c>
      <c r="S98">
        <f t="shared" si="35"/>
        <v>0</v>
      </c>
      <c r="T98">
        <f t="shared" si="36"/>
        <v>981</v>
      </c>
      <c r="U98">
        <f t="shared" si="37"/>
        <v>5886</v>
      </c>
      <c r="V98">
        <f t="shared" si="38"/>
        <v>7480.125</v>
      </c>
      <c r="W98">
        <f t="shared" si="39"/>
        <v>781673.30677290831</v>
      </c>
      <c r="X98">
        <f t="shared" si="40"/>
        <v>11034957.850368809</v>
      </c>
      <c r="Y98">
        <f>((T98*sim3_q_0)/(sim3_second_moment_x_0*sim3_thickness_web_0))*((100000000*1000)/1000000000)</f>
        <v>472272.0758693362</v>
      </c>
      <c r="Z98">
        <f t="shared" si="43"/>
        <v>11816631.157141717</v>
      </c>
      <c r="AA98">
        <f t="shared" si="44"/>
        <v>1003857.2103633434</v>
      </c>
    </row>
    <row r="99" spans="1:27">
      <c r="A99" s="1">
        <v>62</v>
      </c>
      <c r="B99" s="17">
        <f t="shared" si="22"/>
        <v>7.75</v>
      </c>
      <c r="C99">
        <f t="shared" si="23"/>
        <v>4493.2252500000004</v>
      </c>
      <c r="D99">
        <f t="shared" si="24"/>
        <v>0</v>
      </c>
      <c r="E99">
        <f t="shared" si="25"/>
        <v>0</v>
      </c>
      <c r="F99">
        <f t="shared" si="26"/>
        <v>0</v>
      </c>
      <c r="G99">
        <f t="shared" si="27"/>
        <v>1923.1278749999992</v>
      </c>
      <c r="H99">
        <f t="shared" si="28"/>
        <v>24003.843750000004</v>
      </c>
      <c r="I99">
        <f t="shared" si="29"/>
        <v>32315.488874999995</v>
      </c>
      <c r="J99">
        <f t="shared" si="30"/>
        <v>3187761.4541832674</v>
      </c>
      <c r="K99">
        <f t="shared" si="31"/>
        <v>47673007.824025281</v>
      </c>
      <c r="L99">
        <f t="shared" si="32"/>
        <v>925830.37073234958</v>
      </c>
      <c r="M99">
        <f t="shared" si="41"/>
        <v>50860769.278208546</v>
      </c>
      <c r="N99">
        <f t="shared" si="42"/>
        <v>3437143.4993421221</v>
      </c>
      <c r="O99" s="29"/>
      <c r="P99">
        <v>0</v>
      </c>
      <c r="Q99">
        <f t="shared" si="33"/>
        <v>0</v>
      </c>
      <c r="R99">
        <f t="shared" si="34"/>
        <v>0</v>
      </c>
      <c r="S99">
        <f t="shared" si="35"/>
        <v>0</v>
      </c>
      <c r="T99">
        <f t="shared" si="36"/>
        <v>981</v>
      </c>
      <c r="U99">
        <f t="shared" si="37"/>
        <v>5886</v>
      </c>
      <c r="V99">
        <f t="shared" si="38"/>
        <v>7602.75</v>
      </c>
      <c r="W99">
        <f t="shared" si="39"/>
        <v>781673.30677290831</v>
      </c>
      <c r="X99">
        <f t="shared" si="40"/>
        <v>11215858.798735511</v>
      </c>
      <c r="Y99">
        <f>((T99*sim3_q_0)/(sim3_second_moment_x_0*sim3_thickness_web_0))*((100000000*1000)/1000000000)</f>
        <v>472272.0758693362</v>
      </c>
      <c r="Z99">
        <f t="shared" si="43"/>
        <v>11997532.105508419</v>
      </c>
      <c r="AA99">
        <f t="shared" si="44"/>
        <v>1003857.2103633434</v>
      </c>
    </row>
    <row r="100" spans="1:27">
      <c r="A100" s="1">
        <v>63</v>
      </c>
      <c r="B100" s="17">
        <f t="shared" si="22"/>
        <v>7.875</v>
      </c>
      <c r="C100">
        <f t="shared" si="23"/>
        <v>4565.6966250000005</v>
      </c>
      <c r="D100">
        <f t="shared" si="24"/>
        <v>0</v>
      </c>
      <c r="E100">
        <f t="shared" si="25"/>
        <v>0</v>
      </c>
      <c r="F100">
        <f t="shared" si="26"/>
        <v>0</v>
      </c>
      <c r="G100">
        <f t="shared" si="27"/>
        <v>1850.6564999999991</v>
      </c>
      <c r="H100">
        <f t="shared" si="28"/>
        <v>24003.843750000004</v>
      </c>
      <c r="I100">
        <f t="shared" si="29"/>
        <v>32551.350398437491</v>
      </c>
      <c r="J100">
        <f t="shared" si="30"/>
        <v>3187761.4541832674</v>
      </c>
      <c r="K100">
        <f t="shared" si="31"/>
        <v>48020959.491899349</v>
      </c>
      <c r="L100">
        <f t="shared" si="32"/>
        <v>890941.27112750232</v>
      </c>
      <c r="M100">
        <f t="shared" si="41"/>
        <v>51208720.946082614</v>
      </c>
      <c r="N100">
        <f t="shared" si="42"/>
        <v>3419868.7119350294</v>
      </c>
      <c r="O100" s="29"/>
      <c r="P100">
        <v>0</v>
      </c>
      <c r="Q100">
        <f t="shared" si="33"/>
        <v>0</v>
      </c>
      <c r="R100">
        <f t="shared" si="34"/>
        <v>0</v>
      </c>
      <c r="S100">
        <f t="shared" si="35"/>
        <v>0</v>
      </c>
      <c r="T100">
        <f t="shared" si="36"/>
        <v>981</v>
      </c>
      <c r="U100">
        <f t="shared" si="37"/>
        <v>5886</v>
      </c>
      <c r="V100">
        <f t="shared" si="38"/>
        <v>7725.375</v>
      </c>
      <c r="W100">
        <f t="shared" si="39"/>
        <v>781673.30677290831</v>
      </c>
      <c r="X100">
        <f t="shared" si="40"/>
        <v>11396759.747102214</v>
      </c>
      <c r="Y100">
        <f>((T100*sim3_q_0)/(sim3_second_moment_x_0*sim3_thickness_web_0))*((100000000*1000)/1000000000)</f>
        <v>472272.0758693362</v>
      </c>
      <c r="Z100">
        <f t="shared" si="43"/>
        <v>12178433.053875122</v>
      </c>
      <c r="AA100">
        <f t="shared" si="44"/>
        <v>1003857.2103633434</v>
      </c>
    </row>
    <row r="101" spans="1:27">
      <c r="A101" s="1">
        <v>64</v>
      </c>
      <c r="B101" s="17">
        <f t="shared" ref="B101:B164" si="45">length/length_division*A101</f>
        <v>8</v>
      </c>
      <c r="C101">
        <f t="shared" ref="C101:C164" si="46">sim3_mass_per_length*B101*sim3_gravity</f>
        <v>4638.1680000000006</v>
      </c>
      <c r="D101">
        <f t="shared" ref="D101:D164" si="47">IF(B101&lt;sim3_l_tx,0,sim3_ty)</f>
        <v>0</v>
      </c>
      <c r="E101">
        <f t="shared" ref="E101:E164" si="48">IF(B101&lt;sim3_l_tx,0,sim3_tx)</f>
        <v>0</v>
      </c>
      <c r="F101">
        <f t="shared" ref="F101:F164" si="49">IF(B101&lt;sim3_force_position,0,sim3_force)</f>
        <v>0</v>
      </c>
      <c r="G101">
        <f t="shared" ref="G101:G164" si="50">sim3_ay-C101-D101-F101</f>
        <v>1778.1851249999991</v>
      </c>
      <c r="H101">
        <f t="shared" ref="H101:H164" si="51">E101-sim3_ax</f>
        <v>24003.843750000004</v>
      </c>
      <c r="I101">
        <f t="shared" ref="I101:I164" si="52">(sim3_ay*B101) - (D101*(B101-sim3_l_tx))-(0.5*B101*C101)-(F101*(B101-force_position))</f>
        <v>32778.152999999991</v>
      </c>
      <c r="J101">
        <f t="shared" ref="J101:J164" si="53">H101/sim3_cross_section_area*10000</f>
        <v>3187761.4541832674</v>
      </c>
      <c r="K101">
        <f t="shared" ref="K101:K164" si="54">((I101*(0.5*sim3_depth_of_section))/(sim3_second_moment_x))*(100000000/1000)</f>
        <v>48355547.102212839</v>
      </c>
      <c r="L101">
        <f t="shared" ref="L101:L164" si="55">((G101*sim3_q)/(sim3_second_moment_x*sim3_thickness_web))*((100000000*1000)/1000000000)</f>
        <v>856052.17152265506</v>
      </c>
      <c r="M101">
        <f t="shared" si="41"/>
        <v>51543308.556396104</v>
      </c>
      <c r="N101">
        <f t="shared" si="42"/>
        <v>3403101.8557994561</v>
      </c>
      <c r="O101" s="29"/>
      <c r="P101">
        <v>0</v>
      </c>
      <c r="Q101">
        <f t="shared" ref="Q101:Q164" si="56">IF(B101&lt;sim3_l_tx_0,0,sim3_ty_0)</f>
        <v>0</v>
      </c>
      <c r="R101">
        <f t="shared" ref="R101:R164" si="57">IF(B101&lt;sim3_l_tx_0,0,sim3_tx_0)</f>
        <v>0</v>
      </c>
      <c r="S101">
        <f t="shared" ref="S101:S164" si="58">IF(B101&lt;sim3_force_position_0,0,sim3_force_0)</f>
        <v>0</v>
      </c>
      <c r="T101">
        <f t="shared" ref="T101:T164" si="59">sim3_ay_0-P101-Q101-S101</f>
        <v>981</v>
      </c>
      <c r="U101">
        <f t="shared" ref="U101:U164" si="60">R101-sim3_ax_0</f>
        <v>5886</v>
      </c>
      <c r="V101">
        <f t="shared" ref="V101:V164" si="61">(sim3_ay_0*B101) - (Q101*(B101-sim3_l_tx_0))-(0.5*B101*P101)-(S101*(B101-sim3_force_position_0))</f>
        <v>7848</v>
      </c>
      <c r="W101">
        <f t="shared" ref="W101:W164" si="62">U101/sim3_cross_section_area_0*10000</f>
        <v>781673.30677290831</v>
      </c>
      <c r="X101">
        <f t="shared" ref="X101:X164" si="63">((V101*(0.5*sim3_depth_of_section_0))/(sim3_second_moment_x_0))*(100000000/1000)</f>
        <v>11577660.695468914</v>
      </c>
      <c r="Y101">
        <f>((T101*sim3_q_0)/(sim3_second_moment_x_0*sim3_thickness_web_0))*((100000000*1000)/1000000000)</f>
        <v>472272.0758693362</v>
      </c>
      <c r="Z101">
        <f t="shared" si="43"/>
        <v>12359334.002241822</v>
      </c>
      <c r="AA101">
        <f t="shared" si="44"/>
        <v>1003857.2103633434</v>
      </c>
    </row>
    <row r="102" spans="1:27">
      <c r="A102" s="1">
        <v>65</v>
      </c>
      <c r="B102" s="17">
        <f t="shared" si="45"/>
        <v>8.125</v>
      </c>
      <c r="C102">
        <f t="shared" si="46"/>
        <v>4710.6393750000007</v>
      </c>
      <c r="D102">
        <f t="shared" si="47"/>
        <v>0</v>
      </c>
      <c r="E102">
        <f t="shared" si="48"/>
        <v>0</v>
      </c>
      <c r="F102">
        <f t="shared" si="49"/>
        <v>0</v>
      </c>
      <c r="G102">
        <f t="shared" si="50"/>
        <v>1705.713749999999</v>
      </c>
      <c r="H102">
        <f t="shared" si="51"/>
        <v>24003.843750000004</v>
      </c>
      <c r="I102">
        <f t="shared" si="52"/>
        <v>32995.896679687496</v>
      </c>
      <c r="J102">
        <f t="shared" si="53"/>
        <v>3187761.4541832674</v>
      </c>
      <c r="K102">
        <f t="shared" si="54"/>
        <v>48676770.654965751</v>
      </c>
      <c r="L102">
        <f t="shared" si="55"/>
        <v>821163.07191780757</v>
      </c>
      <c r="M102">
        <f t="shared" ref="M102:M165" si="64">(ABS(J102)+ABS(K102))/2+SQRT( ((ABS(J102)+ABS(K102))/2)^2 + 0 )</f>
        <v>51864532.109149016</v>
      </c>
      <c r="N102">
        <f t="shared" ref="N102:N165" si="65">(ABS(J102))/2+SQRT( ((ABS(J102))/2)^2 + (L102^2) )</f>
        <v>3386857.1806112118</v>
      </c>
      <c r="O102" s="29"/>
      <c r="P102">
        <v>0</v>
      </c>
      <c r="Q102">
        <f t="shared" si="56"/>
        <v>0</v>
      </c>
      <c r="R102">
        <f t="shared" si="57"/>
        <v>0</v>
      </c>
      <c r="S102">
        <f t="shared" si="58"/>
        <v>0</v>
      </c>
      <c r="T102">
        <f t="shared" si="59"/>
        <v>981</v>
      </c>
      <c r="U102">
        <f t="shared" si="60"/>
        <v>5886</v>
      </c>
      <c r="V102">
        <f t="shared" si="61"/>
        <v>7970.625</v>
      </c>
      <c r="W102">
        <f t="shared" si="62"/>
        <v>781673.30677290831</v>
      </c>
      <c r="X102">
        <f t="shared" si="63"/>
        <v>11758561.643835617</v>
      </c>
      <c r="Y102">
        <f>((T102*sim3_q_0)/(sim3_second_moment_x_0*sim3_thickness_web_0))*((100000000*1000)/1000000000)</f>
        <v>472272.0758693362</v>
      </c>
      <c r="Z102">
        <f t="shared" ref="Z102:Z165" si="66">(ABS(W102)+ABS(X102))/2+SQRT( ((ABS(W102)+ABS(X102))/2)^2 + 0 )</f>
        <v>12540234.950608525</v>
      </c>
      <c r="AA102">
        <f t="shared" ref="AA102:AA165" si="67">(ABS(W102))/2+SQRT( ((ABS(W102))/2)^2 + (Y102^2) )</f>
        <v>1003857.2103633434</v>
      </c>
    </row>
    <row r="103" spans="1:27">
      <c r="A103" s="1">
        <v>66</v>
      </c>
      <c r="B103" s="17">
        <f t="shared" si="45"/>
        <v>8.25</v>
      </c>
      <c r="C103">
        <f t="shared" si="46"/>
        <v>4783.1107499999998</v>
      </c>
      <c r="D103">
        <f t="shared" si="47"/>
        <v>0</v>
      </c>
      <c r="E103">
        <f t="shared" si="48"/>
        <v>0</v>
      </c>
      <c r="F103">
        <f t="shared" si="49"/>
        <v>0</v>
      </c>
      <c r="G103">
        <f t="shared" si="50"/>
        <v>1633.2423749999998</v>
      </c>
      <c r="H103">
        <f t="shared" si="51"/>
        <v>24003.843750000004</v>
      </c>
      <c r="I103">
        <f t="shared" si="52"/>
        <v>33204.581437499997</v>
      </c>
      <c r="J103">
        <f t="shared" si="53"/>
        <v>3187761.4541832674</v>
      </c>
      <c r="K103">
        <f t="shared" si="54"/>
        <v>48984630.150158055</v>
      </c>
      <c r="L103">
        <f t="shared" si="55"/>
        <v>786273.97231296089</v>
      </c>
      <c r="M103">
        <f t="shared" si="64"/>
        <v>52172391.604341321</v>
      </c>
      <c r="N103">
        <f t="shared" si="65"/>
        <v>3371149.0050201397</v>
      </c>
      <c r="O103" s="29"/>
      <c r="P103">
        <v>0</v>
      </c>
      <c r="Q103">
        <f t="shared" si="56"/>
        <v>0</v>
      </c>
      <c r="R103">
        <f t="shared" si="57"/>
        <v>0</v>
      </c>
      <c r="S103">
        <f t="shared" si="58"/>
        <v>0</v>
      </c>
      <c r="T103">
        <f t="shared" si="59"/>
        <v>981</v>
      </c>
      <c r="U103">
        <f t="shared" si="60"/>
        <v>5886</v>
      </c>
      <c r="V103">
        <f t="shared" si="61"/>
        <v>8093.25</v>
      </c>
      <c r="W103">
        <f t="shared" si="62"/>
        <v>781673.30677290831</v>
      </c>
      <c r="X103">
        <f t="shared" si="63"/>
        <v>11939462.592202319</v>
      </c>
      <c r="Y103">
        <f>((T103*sim3_q_0)/(sim3_second_moment_x_0*sim3_thickness_web_0))*((100000000*1000)/1000000000)</f>
        <v>472272.0758693362</v>
      </c>
      <c r="Z103">
        <f t="shared" si="66"/>
        <v>12721135.898975227</v>
      </c>
      <c r="AA103">
        <f t="shared" si="67"/>
        <v>1003857.2103633434</v>
      </c>
    </row>
    <row r="104" spans="1:27">
      <c r="A104" s="1">
        <v>67</v>
      </c>
      <c r="B104" s="17">
        <f t="shared" si="45"/>
        <v>8.375</v>
      </c>
      <c r="C104">
        <f t="shared" si="46"/>
        <v>4855.5821250000008</v>
      </c>
      <c r="D104">
        <f t="shared" si="47"/>
        <v>0</v>
      </c>
      <c r="E104">
        <f t="shared" si="48"/>
        <v>0</v>
      </c>
      <c r="F104">
        <f t="shared" si="49"/>
        <v>0</v>
      </c>
      <c r="G104">
        <f t="shared" si="50"/>
        <v>1560.7709999999988</v>
      </c>
      <c r="H104">
        <f t="shared" si="51"/>
        <v>24003.843750000004</v>
      </c>
      <c r="I104">
        <f t="shared" si="52"/>
        <v>33404.207273437496</v>
      </c>
      <c r="J104">
        <f t="shared" si="53"/>
        <v>3187761.4541832674</v>
      </c>
      <c r="K104">
        <f t="shared" si="54"/>
        <v>49279125.587789766</v>
      </c>
      <c r="L104">
        <f t="shared" si="55"/>
        <v>751384.87270811317</v>
      </c>
      <c r="M104">
        <f t="shared" si="64"/>
        <v>52466887.041973032</v>
      </c>
      <c r="N104">
        <f t="shared" si="65"/>
        <v>3355991.676813229</v>
      </c>
      <c r="O104" s="29"/>
      <c r="P104">
        <v>0</v>
      </c>
      <c r="Q104">
        <f t="shared" si="56"/>
        <v>0</v>
      </c>
      <c r="R104">
        <f t="shared" si="57"/>
        <v>0</v>
      </c>
      <c r="S104">
        <f t="shared" si="58"/>
        <v>0</v>
      </c>
      <c r="T104">
        <f t="shared" si="59"/>
        <v>981</v>
      </c>
      <c r="U104">
        <f t="shared" si="60"/>
        <v>5886</v>
      </c>
      <c r="V104">
        <f t="shared" si="61"/>
        <v>8215.875</v>
      </c>
      <c r="W104">
        <f t="shared" si="62"/>
        <v>781673.30677290831</v>
      </c>
      <c r="X104">
        <f t="shared" si="63"/>
        <v>12120363.54056902</v>
      </c>
      <c r="Y104">
        <f>((T104*sim3_q_0)/(sim3_second_moment_x_0*sim3_thickness_web_0))*((100000000*1000)/1000000000)</f>
        <v>472272.0758693362</v>
      </c>
      <c r="Z104">
        <f t="shared" si="66"/>
        <v>12902036.847341929</v>
      </c>
      <c r="AA104">
        <f t="shared" si="67"/>
        <v>1003857.2103633434</v>
      </c>
    </row>
    <row r="105" spans="1:27">
      <c r="A105" s="1">
        <v>68</v>
      </c>
      <c r="B105" s="17">
        <f t="shared" si="45"/>
        <v>8.5</v>
      </c>
      <c r="C105">
        <f t="shared" si="46"/>
        <v>4928.0535000000009</v>
      </c>
      <c r="D105">
        <f t="shared" si="47"/>
        <v>0</v>
      </c>
      <c r="E105">
        <f t="shared" si="48"/>
        <v>0</v>
      </c>
      <c r="F105">
        <f t="shared" si="49"/>
        <v>0</v>
      </c>
      <c r="G105">
        <f t="shared" si="50"/>
        <v>1488.2996249999987</v>
      </c>
      <c r="H105">
        <f t="shared" si="51"/>
        <v>24003.843750000004</v>
      </c>
      <c r="I105">
        <f t="shared" si="52"/>
        <v>33594.774187499992</v>
      </c>
      <c r="J105">
        <f t="shared" si="53"/>
        <v>3187761.4541832674</v>
      </c>
      <c r="K105">
        <f t="shared" si="54"/>
        <v>49560256.967860892</v>
      </c>
      <c r="L105">
        <f t="shared" si="55"/>
        <v>716495.77310326602</v>
      </c>
      <c r="M105">
        <f t="shared" si="64"/>
        <v>52748018.422044158</v>
      </c>
      <c r="N105">
        <f t="shared" si="65"/>
        <v>3341399.5295853298</v>
      </c>
      <c r="O105" s="29"/>
      <c r="P105">
        <v>0</v>
      </c>
      <c r="Q105">
        <f t="shared" si="56"/>
        <v>0</v>
      </c>
      <c r="R105">
        <f t="shared" si="57"/>
        <v>0</v>
      </c>
      <c r="S105">
        <f t="shared" si="58"/>
        <v>0</v>
      </c>
      <c r="T105">
        <f t="shared" si="59"/>
        <v>981</v>
      </c>
      <c r="U105">
        <f t="shared" si="60"/>
        <v>5886</v>
      </c>
      <c r="V105">
        <f t="shared" si="61"/>
        <v>8338.5</v>
      </c>
      <c r="W105">
        <f t="shared" si="62"/>
        <v>781673.30677290831</v>
      </c>
      <c r="X105">
        <f t="shared" si="63"/>
        <v>12301264.488935722</v>
      </c>
      <c r="Y105">
        <f>((T105*sim3_q_0)/(sim3_second_moment_x_0*sim3_thickness_web_0))*((100000000*1000)/1000000000)</f>
        <v>472272.0758693362</v>
      </c>
      <c r="Z105">
        <f t="shared" si="66"/>
        <v>13082937.79570863</v>
      </c>
      <c r="AA105">
        <f t="shared" si="67"/>
        <v>1003857.2103633434</v>
      </c>
    </row>
    <row r="106" spans="1:27">
      <c r="A106" s="1">
        <v>69</v>
      </c>
      <c r="B106" s="17">
        <f t="shared" si="45"/>
        <v>8.625</v>
      </c>
      <c r="C106">
        <f t="shared" si="46"/>
        <v>5000.5248750000001</v>
      </c>
      <c r="D106">
        <f t="shared" si="47"/>
        <v>0</v>
      </c>
      <c r="E106">
        <f t="shared" si="48"/>
        <v>0</v>
      </c>
      <c r="F106">
        <f t="shared" si="49"/>
        <v>0</v>
      </c>
      <c r="G106">
        <f t="shared" si="50"/>
        <v>1415.8282499999996</v>
      </c>
      <c r="H106">
        <f t="shared" si="51"/>
        <v>24003.843750000004</v>
      </c>
      <c r="I106">
        <f t="shared" si="52"/>
        <v>33776.282179687492</v>
      </c>
      <c r="J106">
        <f t="shared" si="53"/>
        <v>3187761.4541832674</v>
      </c>
      <c r="K106">
        <f t="shared" si="54"/>
        <v>49828024.290371425</v>
      </c>
      <c r="L106">
        <f t="shared" si="55"/>
        <v>681606.67349841923</v>
      </c>
      <c r="M106">
        <f t="shared" si="64"/>
        <v>53015785.744554691</v>
      </c>
      <c r="N106">
        <f t="shared" si="65"/>
        <v>3327386.8359795529</v>
      </c>
      <c r="O106" s="29"/>
      <c r="P106">
        <v>0</v>
      </c>
      <c r="Q106">
        <f t="shared" si="56"/>
        <v>0</v>
      </c>
      <c r="R106">
        <f t="shared" si="57"/>
        <v>0</v>
      </c>
      <c r="S106">
        <f t="shared" si="58"/>
        <v>0</v>
      </c>
      <c r="T106">
        <f t="shared" si="59"/>
        <v>981</v>
      </c>
      <c r="U106">
        <f t="shared" si="60"/>
        <v>5886</v>
      </c>
      <c r="V106">
        <f t="shared" si="61"/>
        <v>8461.125</v>
      </c>
      <c r="W106">
        <f t="shared" si="62"/>
        <v>781673.30677290831</v>
      </c>
      <c r="X106">
        <f t="shared" si="63"/>
        <v>12482165.437302424</v>
      </c>
      <c r="Y106">
        <f>((T106*sim3_q_0)/(sim3_second_moment_x_0*sim3_thickness_web_0))*((100000000*1000)/1000000000)</f>
        <v>472272.0758693362</v>
      </c>
      <c r="Z106">
        <f t="shared" si="66"/>
        <v>13263838.744075332</v>
      </c>
      <c r="AA106">
        <f t="shared" si="67"/>
        <v>1003857.2103633434</v>
      </c>
    </row>
    <row r="107" spans="1:27">
      <c r="A107" s="1">
        <v>70</v>
      </c>
      <c r="B107" s="17">
        <f t="shared" si="45"/>
        <v>8.75</v>
      </c>
      <c r="C107">
        <f t="shared" si="46"/>
        <v>5072.9962500000001</v>
      </c>
      <c r="D107">
        <f t="shared" si="47"/>
        <v>0</v>
      </c>
      <c r="E107">
        <f t="shared" si="48"/>
        <v>0</v>
      </c>
      <c r="F107">
        <f t="shared" si="49"/>
        <v>0</v>
      </c>
      <c r="G107">
        <f t="shared" si="50"/>
        <v>1343.3568749999995</v>
      </c>
      <c r="H107">
        <f t="shared" si="51"/>
        <v>24003.843750000004</v>
      </c>
      <c r="I107">
        <f t="shared" si="52"/>
        <v>33948.731249999997</v>
      </c>
      <c r="J107">
        <f t="shared" si="53"/>
        <v>3187761.4541832674</v>
      </c>
      <c r="K107">
        <f t="shared" si="54"/>
        <v>50082427.55532138</v>
      </c>
      <c r="L107">
        <f t="shared" si="55"/>
        <v>646717.57389357185</v>
      </c>
      <c r="M107">
        <f t="shared" si="64"/>
        <v>53270189.009504646</v>
      </c>
      <c r="N107">
        <f t="shared" si="65"/>
        <v>3313967.7576156538</v>
      </c>
      <c r="O107" s="29"/>
      <c r="P107">
        <v>0</v>
      </c>
      <c r="Q107">
        <f t="shared" si="56"/>
        <v>0</v>
      </c>
      <c r="R107">
        <f t="shared" si="57"/>
        <v>0</v>
      </c>
      <c r="S107">
        <f t="shared" si="58"/>
        <v>0</v>
      </c>
      <c r="T107">
        <f t="shared" si="59"/>
        <v>981</v>
      </c>
      <c r="U107">
        <f t="shared" si="60"/>
        <v>5886</v>
      </c>
      <c r="V107">
        <f t="shared" si="61"/>
        <v>8583.75</v>
      </c>
      <c r="W107">
        <f t="shared" si="62"/>
        <v>781673.30677290831</v>
      </c>
      <c r="X107">
        <f t="shared" si="63"/>
        <v>12663066.385669125</v>
      </c>
      <c r="Y107">
        <f>((T107*sim3_q_0)/(sim3_second_moment_x_0*sim3_thickness_web_0))*((100000000*1000)/1000000000)</f>
        <v>472272.0758693362</v>
      </c>
      <c r="Z107">
        <f t="shared" si="66"/>
        <v>13444739.692442033</v>
      </c>
      <c r="AA107">
        <f t="shared" si="67"/>
        <v>1003857.2103633434</v>
      </c>
    </row>
    <row r="108" spans="1:27">
      <c r="A108" s="1">
        <v>71</v>
      </c>
      <c r="B108" s="17">
        <f t="shared" si="45"/>
        <v>8.875</v>
      </c>
      <c r="C108">
        <f t="shared" si="46"/>
        <v>5145.4676250000011</v>
      </c>
      <c r="D108">
        <f t="shared" si="47"/>
        <v>0</v>
      </c>
      <c r="E108">
        <f t="shared" si="48"/>
        <v>0</v>
      </c>
      <c r="F108">
        <f t="shared" si="49"/>
        <v>0</v>
      </c>
      <c r="G108">
        <f t="shared" si="50"/>
        <v>1270.8854999999985</v>
      </c>
      <c r="H108">
        <f t="shared" si="51"/>
        <v>24003.843750000004</v>
      </c>
      <c r="I108">
        <f t="shared" si="52"/>
        <v>34112.121398437492</v>
      </c>
      <c r="J108">
        <f t="shared" si="53"/>
        <v>3187761.4541832674</v>
      </c>
      <c r="K108">
        <f t="shared" si="54"/>
        <v>50323466.762710743</v>
      </c>
      <c r="L108">
        <f t="shared" si="55"/>
        <v>611828.47428872425</v>
      </c>
      <c r="M108">
        <f t="shared" si="64"/>
        <v>53511228.216894008</v>
      </c>
      <c r="N108">
        <f t="shared" si="65"/>
        <v>3301156.2918862049</v>
      </c>
      <c r="O108" s="29"/>
      <c r="P108">
        <v>0</v>
      </c>
      <c r="Q108">
        <f t="shared" si="56"/>
        <v>0</v>
      </c>
      <c r="R108">
        <f t="shared" si="57"/>
        <v>0</v>
      </c>
      <c r="S108">
        <f t="shared" si="58"/>
        <v>0</v>
      </c>
      <c r="T108">
        <f t="shared" si="59"/>
        <v>981</v>
      </c>
      <c r="U108">
        <f t="shared" si="60"/>
        <v>5886</v>
      </c>
      <c r="V108">
        <f t="shared" si="61"/>
        <v>8706.375</v>
      </c>
      <c r="W108">
        <f t="shared" si="62"/>
        <v>781673.30677290831</v>
      </c>
      <c r="X108">
        <f t="shared" si="63"/>
        <v>12843967.334035827</v>
      </c>
      <c r="Y108">
        <f>((T108*sim3_q_0)/(sim3_second_moment_x_0*sim3_thickness_web_0))*((100000000*1000)/1000000000)</f>
        <v>472272.0758693362</v>
      </c>
      <c r="Z108">
        <f t="shared" si="66"/>
        <v>13625640.640808735</v>
      </c>
      <c r="AA108">
        <f t="shared" si="67"/>
        <v>1003857.2103633434</v>
      </c>
    </row>
    <row r="109" spans="1:27">
      <c r="A109" s="1">
        <v>72</v>
      </c>
      <c r="B109" s="17">
        <f t="shared" si="45"/>
        <v>9</v>
      </c>
      <c r="C109">
        <f t="shared" si="46"/>
        <v>5217.9390000000003</v>
      </c>
      <c r="D109">
        <f t="shared" si="47"/>
        <v>0</v>
      </c>
      <c r="E109">
        <f t="shared" si="48"/>
        <v>0</v>
      </c>
      <c r="F109">
        <f t="shared" si="49"/>
        <v>0</v>
      </c>
      <c r="G109">
        <f t="shared" si="50"/>
        <v>1198.4141249999993</v>
      </c>
      <c r="H109">
        <f t="shared" si="51"/>
        <v>24003.843750000004</v>
      </c>
      <c r="I109">
        <f t="shared" si="52"/>
        <v>34266.452624999998</v>
      </c>
      <c r="J109">
        <f t="shared" si="53"/>
        <v>3187761.4541832674</v>
      </c>
      <c r="K109">
        <f t="shared" si="54"/>
        <v>50551141.912539512</v>
      </c>
      <c r="L109">
        <f t="shared" si="55"/>
        <v>576939.37468387745</v>
      </c>
      <c r="M109">
        <f t="shared" si="64"/>
        <v>53738903.366722777</v>
      </c>
      <c r="N109">
        <f t="shared" si="65"/>
        <v>3288966.2158663971</v>
      </c>
      <c r="O109" s="29"/>
      <c r="P109">
        <v>0</v>
      </c>
      <c r="Q109">
        <f t="shared" si="56"/>
        <v>0</v>
      </c>
      <c r="R109">
        <f t="shared" si="57"/>
        <v>0</v>
      </c>
      <c r="S109">
        <f t="shared" si="58"/>
        <v>0</v>
      </c>
      <c r="T109">
        <f t="shared" si="59"/>
        <v>981</v>
      </c>
      <c r="U109">
        <f t="shared" si="60"/>
        <v>5886</v>
      </c>
      <c r="V109">
        <f t="shared" si="61"/>
        <v>8829</v>
      </c>
      <c r="W109">
        <f t="shared" si="62"/>
        <v>781673.30677290831</v>
      </c>
      <c r="X109">
        <f t="shared" si="63"/>
        <v>13024868.282402528</v>
      </c>
      <c r="Y109">
        <f>((T109*sim3_q_0)/(sim3_second_moment_x_0*sim3_thickness_web_0))*((100000000*1000)/1000000000)</f>
        <v>472272.0758693362</v>
      </c>
      <c r="Z109">
        <f t="shared" si="66"/>
        <v>13806541.589175437</v>
      </c>
      <c r="AA109">
        <f t="shared" si="67"/>
        <v>1003857.2103633434</v>
      </c>
    </row>
    <row r="110" spans="1:27">
      <c r="A110" s="1">
        <v>73</v>
      </c>
      <c r="B110" s="17">
        <f t="shared" si="45"/>
        <v>9.125</v>
      </c>
      <c r="C110">
        <f t="shared" si="46"/>
        <v>5290.4103750000004</v>
      </c>
      <c r="D110">
        <f t="shared" si="47"/>
        <v>0</v>
      </c>
      <c r="E110">
        <f t="shared" si="48"/>
        <v>0</v>
      </c>
      <c r="F110">
        <f t="shared" si="49"/>
        <v>0</v>
      </c>
      <c r="G110">
        <f t="shared" si="50"/>
        <v>1125.9427499999993</v>
      </c>
      <c r="H110">
        <f t="shared" si="51"/>
        <v>24003.843750000004</v>
      </c>
      <c r="I110">
        <f t="shared" si="52"/>
        <v>34411.724929687494</v>
      </c>
      <c r="J110">
        <f t="shared" si="53"/>
        <v>3187761.4541832674</v>
      </c>
      <c r="K110">
        <f t="shared" si="54"/>
        <v>50765453.004807681</v>
      </c>
      <c r="L110">
        <f t="shared" si="55"/>
        <v>542050.27507903019</v>
      </c>
      <c r="M110">
        <f t="shared" si="64"/>
        <v>53953214.458990946</v>
      </c>
      <c r="N110">
        <f t="shared" si="65"/>
        <v>3277411.0276527517</v>
      </c>
      <c r="O110" s="29"/>
      <c r="P110">
        <v>0</v>
      </c>
      <c r="Q110">
        <f t="shared" si="56"/>
        <v>0</v>
      </c>
      <c r="R110">
        <f t="shared" si="57"/>
        <v>0</v>
      </c>
      <c r="S110">
        <f t="shared" si="58"/>
        <v>0</v>
      </c>
      <c r="T110">
        <f t="shared" si="59"/>
        <v>981</v>
      </c>
      <c r="U110">
        <f t="shared" si="60"/>
        <v>5886</v>
      </c>
      <c r="V110">
        <f t="shared" si="61"/>
        <v>8951.625</v>
      </c>
      <c r="W110">
        <f t="shared" si="62"/>
        <v>781673.30677290831</v>
      </c>
      <c r="X110">
        <f t="shared" si="63"/>
        <v>13205769.230769232</v>
      </c>
      <c r="Y110">
        <f>((T110*sim3_q_0)/(sim3_second_moment_x_0*sim3_thickness_web_0))*((100000000*1000)/1000000000)</f>
        <v>472272.0758693362</v>
      </c>
      <c r="Z110">
        <f t="shared" si="66"/>
        <v>13987442.53754214</v>
      </c>
      <c r="AA110">
        <f t="shared" si="67"/>
        <v>1003857.2103633434</v>
      </c>
    </row>
    <row r="111" spans="1:27">
      <c r="A111" s="1">
        <v>74</v>
      </c>
      <c r="B111" s="17">
        <f t="shared" si="45"/>
        <v>9.25</v>
      </c>
      <c r="C111">
        <f t="shared" si="46"/>
        <v>5362.8817500000014</v>
      </c>
      <c r="D111">
        <f t="shared" si="47"/>
        <v>0</v>
      </c>
      <c r="E111">
        <f t="shared" si="48"/>
        <v>0</v>
      </c>
      <c r="F111">
        <f t="shared" si="49"/>
        <v>0</v>
      </c>
      <c r="G111">
        <f t="shared" si="50"/>
        <v>1053.4713749999983</v>
      </c>
      <c r="H111">
        <f t="shared" si="51"/>
        <v>24003.843750000004</v>
      </c>
      <c r="I111">
        <f t="shared" si="52"/>
        <v>34547.938312499988</v>
      </c>
      <c r="J111">
        <f t="shared" si="53"/>
        <v>3187761.4541832674</v>
      </c>
      <c r="K111">
        <f t="shared" si="54"/>
        <v>50966400.039515264</v>
      </c>
      <c r="L111">
        <f t="shared" si="55"/>
        <v>507161.17547418253</v>
      </c>
      <c r="M111">
        <f t="shared" si="64"/>
        <v>54154161.49369853</v>
      </c>
      <c r="N111">
        <f t="shared" si="65"/>
        <v>3266503.8855174966</v>
      </c>
      <c r="O111" s="29"/>
      <c r="P111">
        <v>0</v>
      </c>
      <c r="Q111">
        <f t="shared" si="56"/>
        <v>0</v>
      </c>
      <c r="R111">
        <f t="shared" si="57"/>
        <v>0</v>
      </c>
      <c r="S111">
        <f t="shared" si="58"/>
        <v>0</v>
      </c>
      <c r="T111">
        <f t="shared" si="59"/>
        <v>981</v>
      </c>
      <c r="U111">
        <f t="shared" si="60"/>
        <v>5886</v>
      </c>
      <c r="V111">
        <f t="shared" si="61"/>
        <v>9074.25</v>
      </c>
      <c r="W111">
        <f t="shared" si="62"/>
        <v>781673.30677290831</v>
      </c>
      <c r="X111">
        <f t="shared" si="63"/>
        <v>13386670.179135934</v>
      </c>
      <c r="Y111">
        <f>((T111*sim3_q_0)/(sim3_second_moment_x_0*sim3_thickness_web_0))*((100000000*1000)/1000000000)</f>
        <v>472272.0758693362</v>
      </c>
      <c r="Z111">
        <f t="shared" si="66"/>
        <v>14168343.485908842</v>
      </c>
      <c r="AA111">
        <f t="shared" si="67"/>
        <v>1003857.2103633434</v>
      </c>
    </row>
    <row r="112" spans="1:27">
      <c r="A112" s="1">
        <v>75</v>
      </c>
      <c r="B112" s="17">
        <f t="shared" si="45"/>
        <v>9.375</v>
      </c>
      <c r="C112">
        <f t="shared" si="46"/>
        <v>5435.3531250000005</v>
      </c>
      <c r="D112">
        <f t="shared" si="47"/>
        <v>0</v>
      </c>
      <c r="E112">
        <f t="shared" si="48"/>
        <v>0</v>
      </c>
      <c r="F112">
        <f t="shared" si="49"/>
        <v>0</v>
      </c>
      <c r="G112">
        <f t="shared" si="50"/>
        <v>980.99999999999909</v>
      </c>
      <c r="H112">
        <f t="shared" si="51"/>
        <v>24003.843750000004</v>
      </c>
      <c r="I112">
        <f t="shared" si="52"/>
        <v>34675.0927734375</v>
      </c>
      <c r="J112">
        <f t="shared" si="53"/>
        <v>3187761.4541832674</v>
      </c>
      <c r="K112">
        <f t="shared" si="54"/>
        <v>51153983.016662277</v>
      </c>
      <c r="L112">
        <f t="shared" si="55"/>
        <v>472272.07586933562</v>
      </c>
      <c r="M112">
        <f t="shared" si="64"/>
        <v>54341744.470845543</v>
      </c>
      <c r="N112">
        <f t="shared" si="65"/>
        <v>3256257.5453371499</v>
      </c>
      <c r="O112" s="29"/>
      <c r="P112">
        <v>0</v>
      </c>
      <c r="Q112">
        <f t="shared" si="56"/>
        <v>0</v>
      </c>
      <c r="R112">
        <f t="shared" si="57"/>
        <v>0</v>
      </c>
      <c r="S112">
        <f t="shared" si="58"/>
        <v>0</v>
      </c>
      <c r="T112">
        <f t="shared" si="59"/>
        <v>981</v>
      </c>
      <c r="U112">
        <f t="shared" si="60"/>
        <v>5886</v>
      </c>
      <c r="V112">
        <f t="shared" si="61"/>
        <v>9196.875</v>
      </c>
      <c r="W112">
        <f t="shared" si="62"/>
        <v>781673.30677290831</v>
      </c>
      <c r="X112">
        <f t="shared" si="63"/>
        <v>13567571.127502635</v>
      </c>
      <c r="Y112">
        <f>((T112*sim3_q_0)/(sim3_second_moment_x_0*sim3_thickness_web_0))*((100000000*1000)/1000000000)</f>
        <v>472272.0758693362</v>
      </c>
      <c r="Z112">
        <f t="shared" si="66"/>
        <v>14349244.434275543</v>
      </c>
      <c r="AA112">
        <f t="shared" si="67"/>
        <v>1003857.2103633434</v>
      </c>
    </row>
    <row r="113" spans="1:27">
      <c r="A113" s="1">
        <v>76</v>
      </c>
      <c r="B113" s="17">
        <f t="shared" si="45"/>
        <v>9.5</v>
      </c>
      <c r="C113">
        <f t="shared" si="46"/>
        <v>5507.8245000000006</v>
      </c>
      <c r="D113">
        <f t="shared" si="47"/>
        <v>0</v>
      </c>
      <c r="E113">
        <f t="shared" si="48"/>
        <v>0</v>
      </c>
      <c r="F113">
        <f t="shared" si="49"/>
        <v>0</v>
      </c>
      <c r="G113">
        <f t="shared" si="50"/>
        <v>908.52862499999901</v>
      </c>
      <c r="H113">
        <f t="shared" si="51"/>
        <v>24003.843750000004</v>
      </c>
      <c r="I113">
        <f t="shared" si="52"/>
        <v>34793.188312499988</v>
      </c>
      <c r="J113">
        <f t="shared" si="53"/>
        <v>3187761.4541832674</v>
      </c>
      <c r="K113">
        <f t="shared" si="54"/>
        <v>51328201.936248675</v>
      </c>
      <c r="L113">
        <f t="shared" si="55"/>
        <v>437382.97626448848</v>
      </c>
      <c r="M113">
        <f t="shared" si="64"/>
        <v>54515963.390431941</v>
      </c>
      <c r="N113">
        <f t="shared" si="65"/>
        <v>3246684.296824025</v>
      </c>
      <c r="O113" s="29"/>
      <c r="P113">
        <v>0</v>
      </c>
      <c r="Q113">
        <f t="shared" si="56"/>
        <v>0</v>
      </c>
      <c r="R113">
        <f t="shared" si="57"/>
        <v>0</v>
      </c>
      <c r="S113">
        <f t="shared" si="58"/>
        <v>0</v>
      </c>
      <c r="T113">
        <f t="shared" si="59"/>
        <v>981</v>
      </c>
      <c r="U113">
        <f t="shared" si="60"/>
        <v>5886</v>
      </c>
      <c r="V113">
        <f t="shared" si="61"/>
        <v>9319.5</v>
      </c>
      <c r="W113">
        <f t="shared" si="62"/>
        <v>781673.30677290831</v>
      </c>
      <c r="X113">
        <f t="shared" si="63"/>
        <v>13748472.075869335</v>
      </c>
      <c r="Y113">
        <f>((T113*sim3_q_0)/(sim3_second_moment_x_0*sim3_thickness_web_0))*((100000000*1000)/1000000000)</f>
        <v>472272.0758693362</v>
      </c>
      <c r="Z113">
        <f t="shared" si="66"/>
        <v>14530145.382642243</v>
      </c>
      <c r="AA113">
        <f t="shared" si="67"/>
        <v>1003857.2103633434</v>
      </c>
    </row>
    <row r="114" spans="1:27">
      <c r="A114" s="1">
        <v>77</v>
      </c>
      <c r="B114" s="17">
        <f t="shared" si="45"/>
        <v>9.625</v>
      </c>
      <c r="C114">
        <f t="shared" si="46"/>
        <v>5580.2958749999998</v>
      </c>
      <c r="D114">
        <f t="shared" si="47"/>
        <v>0</v>
      </c>
      <c r="E114">
        <f t="shared" si="48"/>
        <v>0</v>
      </c>
      <c r="F114">
        <f t="shared" si="49"/>
        <v>0</v>
      </c>
      <c r="G114">
        <f t="shared" si="50"/>
        <v>836.05724999999984</v>
      </c>
      <c r="H114">
        <f t="shared" si="51"/>
        <v>24003.843750000004</v>
      </c>
      <c r="I114">
        <f t="shared" si="52"/>
        <v>34902.224929687494</v>
      </c>
      <c r="J114">
        <f t="shared" si="53"/>
        <v>3187761.4541832674</v>
      </c>
      <c r="K114">
        <f t="shared" si="54"/>
        <v>51489056.798274487</v>
      </c>
      <c r="L114">
        <f t="shared" si="55"/>
        <v>402493.87665964162</v>
      </c>
      <c r="M114">
        <f t="shared" si="64"/>
        <v>54676818.252457753</v>
      </c>
      <c r="N114">
        <f t="shared" si="65"/>
        <v>3237795.8991557709</v>
      </c>
      <c r="O114" s="29"/>
      <c r="P114">
        <v>0</v>
      </c>
      <c r="Q114">
        <f t="shared" si="56"/>
        <v>0</v>
      </c>
      <c r="R114">
        <f t="shared" si="57"/>
        <v>0</v>
      </c>
      <c r="S114">
        <f t="shared" si="58"/>
        <v>0</v>
      </c>
      <c r="T114">
        <f t="shared" si="59"/>
        <v>981</v>
      </c>
      <c r="U114">
        <f t="shared" si="60"/>
        <v>5886</v>
      </c>
      <c r="V114">
        <f t="shared" si="61"/>
        <v>9442.125</v>
      </c>
      <c r="W114">
        <f t="shared" si="62"/>
        <v>781673.30677290831</v>
      </c>
      <c r="X114">
        <f t="shared" si="63"/>
        <v>13929373.024236036</v>
      </c>
      <c r="Y114">
        <f>((T114*sim3_q_0)/(sim3_second_moment_x_0*sim3_thickness_web_0))*((100000000*1000)/1000000000)</f>
        <v>472272.0758693362</v>
      </c>
      <c r="Z114">
        <f t="shared" si="66"/>
        <v>14711046.331008945</v>
      </c>
      <c r="AA114">
        <f t="shared" si="67"/>
        <v>1003857.2103633434</v>
      </c>
    </row>
    <row r="115" spans="1:27">
      <c r="A115" s="1">
        <v>78</v>
      </c>
      <c r="B115" s="17">
        <f t="shared" si="45"/>
        <v>9.75</v>
      </c>
      <c r="C115">
        <f t="shared" si="46"/>
        <v>5652.7672500000008</v>
      </c>
      <c r="D115">
        <f t="shared" si="47"/>
        <v>0</v>
      </c>
      <c r="E115">
        <f t="shared" si="48"/>
        <v>0</v>
      </c>
      <c r="F115">
        <f t="shared" si="49"/>
        <v>0</v>
      </c>
      <c r="G115">
        <f t="shared" si="50"/>
        <v>763.58587499999885</v>
      </c>
      <c r="H115">
        <f t="shared" si="51"/>
        <v>24003.843750000004</v>
      </c>
      <c r="I115">
        <f t="shared" si="52"/>
        <v>35002.202624999991</v>
      </c>
      <c r="J115">
        <f t="shared" si="53"/>
        <v>3187761.4541832674</v>
      </c>
      <c r="K115">
        <f t="shared" si="54"/>
        <v>51636547.602739714</v>
      </c>
      <c r="L115">
        <f t="shared" si="55"/>
        <v>367604.77705479396</v>
      </c>
      <c r="M115">
        <f t="shared" si="64"/>
        <v>54824309.05692298</v>
      </c>
      <c r="N115">
        <f t="shared" si="65"/>
        <v>3229603.5166582707</v>
      </c>
      <c r="O115" s="29"/>
      <c r="P115">
        <v>0</v>
      </c>
      <c r="Q115">
        <f t="shared" si="56"/>
        <v>0</v>
      </c>
      <c r="R115">
        <f t="shared" si="57"/>
        <v>0</v>
      </c>
      <c r="S115">
        <f t="shared" si="58"/>
        <v>0</v>
      </c>
      <c r="T115">
        <f t="shared" si="59"/>
        <v>981</v>
      </c>
      <c r="U115">
        <f t="shared" si="60"/>
        <v>5886</v>
      </c>
      <c r="V115">
        <f t="shared" si="61"/>
        <v>9564.75</v>
      </c>
      <c r="W115">
        <f t="shared" si="62"/>
        <v>781673.30677290831</v>
      </c>
      <c r="X115">
        <f t="shared" si="63"/>
        <v>14110273.97260274</v>
      </c>
      <c r="Y115">
        <f>((T115*sim3_q_0)/(sim3_second_moment_x_0*sim3_thickness_web_0))*((100000000*1000)/1000000000)</f>
        <v>472272.0758693362</v>
      </c>
      <c r="Z115">
        <f t="shared" si="66"/>
        <v>14891947.279375648</v>
      </c>
      <c r="AA115">
        <f t="shared" si="67"/>
        <v>1003857.2103633434</v>
      </c>
    </row>
    <row r="116" spans="1:27">
      <c r="A116" s="1">
        <v>79</v>
      </c>
      <c r="B116" s="17">
        <f t="shared" si="45"/>
        <v>9.875</v>
      </c>
      <c r="C116">
        <f t="shared" si="46"/>
        <v>5725.2386250000009</v>
      </c>
      <c r="D116">
        <f t="shared" si="47"/>
        <v>0</v>
      </c>
      <c r="E116">
        <f t="shared" si="48"/>
        <v>0</v>
      </c>
      <c r="F116">
        <f t="shared" si="49"/>
        <v>0</v>
      </c>
      <c r="G116">
        <f t="shared" si="50"/>
        <v>691.11449999999877</v>
      </c>
      <c r="H116">
        <f t="shared" si="51"/>
        <v>24003.843750000004</v>
      </c>
      <c r="I116">
        <f t="shared" si="52"/>
        <v>35093.121398437492</v>
      </c>
      <c r="J116">
        <f t="shared" si="53"/>
        <v>3187761.4541832674</v>
      </c>
      <c r="K116">
        <f t="shared" si="54"/>
        <v>51770674.349644355</v>
      </c>
      <c r="L116">
        <f t="shared" si="55"/>
        <v>332715.6774499467</v>
      </c>
      <c r="M116">
        <f t="shared" si="64"/>
        <v>54958435.803827621</v>
      </c>
      <c r="N116">
        <f t="shared" si="65"/>
        <v>3222117.6552489372</v>
      </c>
      <c r="O116" s="29"/>
      <c r="P116">
        <v>0</v>
      </c>
      <c r="Q116">
        <f t="shared" si="56"/>
        <v>0</v>
      </c>
      <c r="R116">
        <f t="shared" si="57"/>
        <v>0</v>
      </c>
      <c r="S116">
        <f t="shared" si="58"/>
        <v>0</v>
      </c>
      <c r="T116">
        <f t="shared" si="59"/>
        <v>981</v>
      </c>
      <c r="U116">
        <f t="shared" si="60"/>
        <v>5886</v>
      </c>
      <c r="V116">
        <f t="shared" si="61"/>
        <v>9687.375</v>
      </c>
      <c r="W116">
        <f t="shared" si="62"/>
        <v>781673.30677290831</v>
      </c>
      <c r="X116">
        <f t="shared" si="63"/>
        <v>14291174.920969442</v>
      </c>
      <c r="Y116">
        <f>((T116*sim3_q_0)/(sim3_second_moment_x_0*sim3_thickness_web_0))*((100000000*1000)/1000000000)</f>
        <v>472272.0758693362</v>
      </c>
      <c r="Z116">
        <f t="shared" si="66"/>
        <v>15072848.22774235</v>
      </c>
      <c r="AA116">
        <f t="shared" si="67"/>
        <v>1003857.2103633434</v>
      </c>
    </row>
    <row r="117" spans="1:27">
      <c r="A117" s="1">
        <v>80</v>
      </c>
      <c r="B117" s="17">
        <f t="shared" si="45"/>
        <v>10</v>
      </c>
      <c r="C117">
        <f t="shared" si="46"/>
        <v>5797.71</v>
      </c>
      <c r="D117">
        <f t="shared" si="47"/>
        <v>0</v>
      </c>
      <c r="E117">
        <f t="shared" si="48"/>
        <v>0</v>
      </c>
      <c r="F117">
        <f t="shared" si="49"/>
        <v>0</v>
      </c>
      <c r="G117">
        <f t="shared" si="50"/>
        <v>618.6431249999996</v>
      </c>
      <c r="H117">
        <f t="shared" si="51"/>
        <v>24003.843750000004</v>
      </c>
      <c r="I117">
        <f t="shared" si="52"/>
        <v>35174.981249999997</v>
      </c>
      <c r="J117">
        <f t="shared" si="53"/>
        <v>3187761.4541832674</v>
      </c>
      <c r="K117">
        <f t="shared" si="54"/>
        <v>51891437.038988397</v>
      </c>
      <c r="L117">
        <f t="shared" si="55"/>
        <v>297826.57784509991</v>
      </c>
      <c r="M117">
        <f t="shared" si="64"/>
        <v>55079198.493171662</v>
      </c>
      <c r="N117">
        <f t="shared" si="65"/>
        <v>3215348.1003881423</v>
      </c>
      <c r="O117" s="29"/>
      <c r="P117">
        <v>0</v>
      </c>
      <c r="Q117">
        <f t="shared" si="56"/>
        <v>0</v>
      </c>
      <c r="R117">
        <f t="shared" si="57"/>
        <v>0</v>
      </c>
      <c r="S117">
        <f t="shared" si="58"/>
        <v>0</v>
      </c>
      <c r="T117">
        <f t="shared" si="59"/>
        <v>981</v>
      </c>
      <c r="U117">
        <f t="shared" si="60"/>
        <v>5886</v>
      </c>
      <c r="V117">
        <f t="shared" si="61"/>
        <v>9810</v>
      </c>
      <c r="W117">
        <f t="shared" si="62"/>
        <v>781673.30677290831</v>
      </c>
      <c r="X117">
        <f t="shared" si="63"/>
        <v>14472075.869336143</v>
      </c>
      <c r="Y117">
        <f>((T117*sim3_q_0)/(sim3_second_moment_x_0*sim3_thickness_web_0))*((100000000*1000)/1000000000)</f>
        <v>472272.0758693362</v>
      </c>
      <c r="Z117">
        <f t="shared" si="66"/>
        <v>15253749.176109051</v>
      </c>
      <c r="AA117">
        <f t="shared" si="67"/>
        <v>1003857.2103633434</v>
      </c>
    </row>
    <row r="118" spans="1:27">
      <c r="A118" s="1">
        <v>81</v>
      </c>
      <c r="B118" s="17">
        <f t="shared" si="45"/>
        <v>10.125</v>
      </c>
      <c r="C118">
        <f t="shared" si="46"/>
        <v>5870.181375000001</v>
      </c>
      <c r="D118">
        <f t="shared" si="47"/>
        <v>0</v>
      </c>
      <c r="E118">
        <f t="shared" si="48"/>
        <v>0</v>
      </c>
      <c r="F118">
        <f t="shared" si="49"/>
        <v>0</v>
      </c>
      <c r="G118">
        <f t="shared" si="50"/>
        <v>546.17174999999861</v>
      </c>
      <c r="H118">
        <f t="shared" si="51"/>
        <v>24003.843750000004</v>
      </c>
      <c r="I118">
        <f t="shared" si="52"/>
        <v>35247.782179687492</v>
      </c>
      <c r="J118">
        <f t="shared" si="53"/>
        <v>3187761.4541832674</v>
      </c>
      <c r="K118">
        <f t="shared" si="54"/>
        <v>51998835.670771845</v>
      </c>
      <c r="L118">
        <f t="shared" si="55"/>
        <v>262937.47824025224</v>
      </c>
      <c r="M118">
        <f t="shared" si="64"/>
        <v>55186597.12495511</v>
      </c>
      <c r="N118">
        <f t="shared" si="65"/>
        <v>3209303.8573140213</v>
      </c>
      <c r="O118" s="29"/>
      <c r="P118">
        <v>0</v>
      </c>
      <c r="Q118">
        <f t="shared" si="56"/>
        <v>0</v>
      </c>
      <c r="R118">
        <f t="shared" si="57"/>
        <v>0</v>
      </c>
      <c r="S118">
        <f t="shared" si="58"/>
        <v>0</v>
      </c>
      <c r="T118">
        <f t="shared" si="59"/>
        <v>981</v>
      </c>
      <c r="U118">
        <f t="shared" si="60"/>
        <v>5886</v>
      </c>
      <c r="V118">
        <f t="shared" si="61"/>
        <v>9932.625</v>
      </c>
      <c r="W118">
        <f t="shared" si="62"/>
        <v>781673.30677290831</v>
      </c>
      <c r="X118">
        <f t="shared" si="63"/>
        <v>14652976.817702845</v>
      </c>
      <c r="Y118">
        <f>((T118*sim3_q_0)/(sim3_second_moment_x_0*sim3_thickness_web_0))*((100000000*1000)/1000000000)</f>
        <v>472272.0758693362</v>
      </c>
      <c r="Z118">
        <f t="shared" si="66"/>
        <v>15434650.124475753</v>
      </c>
      <c r="AA118">
        <f t="shared" si="67"/>
        <v>1003857.2103633434</v>
      </c>
    </row>
    <row r="119" spans="1:27">
      <c r="A119" s="1">
        <v>82</v>
      </c>
      <c r="B119" s="17">
        <f t="shared" si="45"/>
        <v>10.25</v>
      </c>
      <c r="C119">
        <f t="shared" si="46"/>
        <v>5942.6527500000002</v>
      </c>
      <c r="D119">
        <f t="shared" si="47"/>
        <v>0</v>
      </c>
      <c r="E119">
        <f t="shared" si="48"/>
        <v>0</v>
      </c>
      <c r="F119">
        <f t="shared" si="49"/>
        <v>0</v>
      </c>
      <c r="G119">
        <f t="shared" si="50"/>
        <v>473.70037499999944</v>
      </c>
      <c r="H119">
        <f t="shared" si="51"/>
        <v>24003.843750000004</v>
      </c>
      <c r="I119">
        <f t="shared" si="52"/>
        <v>35311.524187499992</v>
      </c>
      <c r="J119">
        <f t="shared" si="53"/>
        <v>3187761.4541832674</v>
      </c>
      <c r="K119">
        <f t="shared" si="54"/>
        <v>52092870.244994722</v>
      </c>
      <c r="L119">
        <f t="shared" si="55"/>
        <v>228048.37863540542</v>
      </c>
      <c r="M119">
        <f t="shared" si="64"/>
        <v>55280631.699177988</v>
      </c>
      <c r="N119">
        <f t="shared" si="65"/>
        <v>3203993.0943481531</v>
      </c>
      <c r="O119" s="29"/>
      <c r="P119">
        <v>0</v>
      </c>
      <c r="Q119">
        <f t="shared" si="56"/>
        <v>0</v>
      </c>
      <c r="R119">
        <f t="shared" si="57"/>
        <v>0</v>
      </c>
      <c r="S119">
        <f t="shared" si="58"/>
        <v>0</v>
      </c>
      <c r="T119">
        <f t="shared" si="59"/>
        <v>981</v>
      </c>
      <c r="U119">
        <f t="shared" si="60"/>
        <v>5886</v>
      </c>
      <c r="V119">
        <f t="shared" si="61"/>
        <v>10055.25</v>
      </c>
      <c r="W119">
        <f t="shared" si="62"/>
        <v>781673.30677290831</v>
      </c>
      <c r="X119">
        <f t="shared" si="63"/>
        <v>14833877.766069546</v>
      </c>
      <c r="Y119">
        <f>((T119*sim3_q_0)/(sim3_second_moment_x_0*sim3_thickness_web_0))*((100000000*1000)/1000000000)</f>
        <v>472272.0758693362</v>
      </c>
      <c r="Z119">
        <f t="shared" si="66"/>
        <v>15615551.072842455</v>
      </c>
      <c r="AA119">
        <f t="shared" si="67"/>
        <v>1003857.2103633434</v>
      </c>
    </row>
    <row r="120" spans="1:27">
      <c r="A120" s="1">
        <v>83</v>
      </c>
      <c r="B120" s="17">
        <f t="shared" si="45"/>
        <v>10.375</v>
      </c>
      <c r="C120">
        <f t="shared" si="46"/>
        <v>6015.1241250000003</v>
      </c>
      <c r="D120">
        <f t="shared" si="47"/>
        <v>0</v>
      </c>
      <c r="E120">
        <f t="shared" si="48"/>
        <v>0</v>
      </c>
      <c r="F120">
        <f t="shared" si="49"/>
        <v>0</v>
      </c>
      <c r="G120">
        <f t="shared" si="50"/>
        <v>401.22899999999936</v>
      </c>
      <c r="H120">
        <f t="shared" si="51"/>
        <v>24003.843750000004</v>
      </c>
      <c r="I120">
        <f t="shared" si="52"/>
        <v>35366.207273437496</v>
      </c>
      <c r="J120">
        <f t="shared" si="53"/>
        <v>3187761.4541832674</v>
      </c>
      <c r="K120">
        <f t="shared" si="54"/>
        <v>52173540.761657</v>
      </c>
      <c r="L120">
        <f t="shared" si="55"/>
        <v>193159.27903055819</v>
      </c>
      <c r="M120">
        <f t="shared" si="64"/>
        <v>55361302.215840265</v>
      </c>
      <c r="N120">
        <f t="shared" si="65"/>
        <v>3199423.0900549283</v>
      </c>
      <c r="O120" s="29"/>
      <c r="P120">
        <v>0</v>
      </c>
      <c r="Q120">
        <f t="shared" si="56"/>
        <v>0</v>
      </c>
      <c r="R120">
        <f t="shared" si="57"/>
        <v>0</v>
      </c>
      <c r="S120">
        <f t="shared" si="58"/>
        <v>0</v>
      </c>
      <c r="T120">
        <f t="shared" si="59"/>
        <v>981</v>
      </c>
      <c r="U120">
        <f t="shared" si="60"/>
        <v>5886</v>
      </c>
      <c r="V120">
        <f t="shared" si="61"/>
        <v>10177.875</v>
      </c>
      <c r="W120">
        <f t="shared" si="62"/>
        <v>781673.30677290831</v>
      </c>
      <c r="X120">
        <f t="shared" si="63"/>
        <v>15014778.71443625</v>
      </c>
      <c r="Y120">
        <f>((T120*sim3_q_0)/(sim3_second_moment_x_0*sim3_thickness_web_0))*((100000000*1000)/1000000000)</f>
        <v>472272.0758693362</v>
      </c>
      <c r="Z120">
        <f t="shared" si="66"/>
        <v>15796452.021209158</v>
      </c>
      <c r="AA120">
        <f t="shared" si="67"/>
        <v>1003857.2103633434</v>
      </c>
    </row>
    <row r="121" spans="1:27">
      <c r="A121" s="1">
        <v>84</v>
      </c>
      <c r="B121" s="17">
        <f t="shared" si="45"/>
        <v>10.5</v>
      </c>
      <c r="C121">
        <f t="shared" si="46"/>
        <v>6087.5955000000013</v>
      </c>
      <c r="D121">
        <f t="shared" si="47"/>
        <v>0</v>
      </c>
      <c r="E121">
        <f t="shared" si="48"/>
        <v>0</v>
      </c>
      <c r="F121">
        <f t="shared" si="49"/>
        <v>0</v>
      </c>
      <c r="G121">
        <f t="shared" si="50"/>
        <v>328.75762499999837</v>
      </c>
      <c r="H121">
        <f t="shared" si="51"/>
        <v>24003.843750000004</v>
      </c>
      <c r="I121">
        <f t="shared" si="52"/>
        <v>35411.83143749999</v>
      </c>
      <c r="J121">
        <f t="shared" si="53"/>
        <v>3187761.4541832674</v>
      </c>
      <c r="K121">
        <f t="shared" si="54"/>
        <v>52240847.220758677</v>
      </c>
      <c r="L121">
        <f t="shared" si="55"/>
        <v>158270.17942571049</v>
      </c>
      <c r="M121">
        <f t="shared" si="64"/>
        <v>55428608.674941942</v>
      </c>
      <c r="N121">
        <f t="shared" si="65"/>
        <v>3195600.185014775</v>
      </c>
      <c r="O121" s="29"/>
      <c r="P121">
        <v>0</v>
      </c>
      <c r="Q121">
        <f t="shared" si="56"/>
        <v>0</v>
      </c>
      <c r="R121">
        <f t="shared" si="57"/>
        <v>0</v>
      </c>
      <c r="S121">
        <f t="shared" si="58"/>
        <v>0</v>
      </c>
      <c r="T121">
        <f t="shared" si="59"/>
        <v>981</v>
      </c>
      <c r="U121">
        <f t="shared" si="60"/>
        <v>5886</v>
      </c>
      <c r="V121">
        <f t="shared" si="61"/>
        <v>10300.5</v>
      </c>
      <c r="W121">
        <f t="shared" si="62"/>
        <v>781673.30677290831</v>
      </c>
      <c r="X121">
        <f t="shared" si="63"/>
        <v>15195679.662802951</v>
      </c>
      <c r="Y121">
        <f>((T121*sim3_q_0)/(sim3_second_moment_x_0*sim3_thickness_web_0))*((100000000*1000)/1000000000)</f>
        <v>472272.0758693362</v>
      </c>
      <c r="Z121">
        <f t="shared" si="66"/>
        <v>15977352.96957586</v>
      </c>
      <c r="AA121">
        <f t="shared" si="67"/>
        <v>1003857.2103633434</v>
      </c>
    </row>
    <row r="122" spans="1:27">
      <c r="A122" s="1">
        <v>85</v>
      </c>
      <c r="B122" s="17">
        <f t="shared" si="45"/>
        <v>10.625</v>
      </c>
      <c r="C122">
        <f t="shared" si="46"/>
        <v>6160.0668750000004</v>
      </c>
      <c r="D122">
        <f t="shared" si="47"/>
        <v>0</v>
      </c>
      <c r="E122">
        <f t="shared" si="48"/>
        <v>0</v>
      </c>
      <c r="F122">
        <f t="shared" si="49"/>
        <v>0</v>
      </c>
      <c r="G122">
        <f t="shared" si="50"/>
        <v>256.2862499999992</v>
      </c>
      <c r="H122">
        <f t="shared" si="51"/>
        <v>24003.843750000004</v>
      </c>
      <c r="I122">
        <f t="shared" si="52"/>
        <v>35448.396679687503</v>
      </c>
      <c r="J122">
        <f t="shared" si="53"/>
        <v>3187761.4541832674</v>
      </c>
      <c r="K122">
        <f t="shared" si="54"/>
        <v>52294789.622299798</v>
      </c>
      <c r="L122">
        <f t="shared" si="55"/>
        <v>123381.0798208637</v>
      </c>
      <c r="M122">
        <f t="shared" si="64"/>
        <v>55482551.076483063</v>
      </c>
      <c r="N122">
        <f t="shared" si="65"/>
        <v>3192529.738930041</v>
      </c>
      <c r="O122" s="29"/>
      <c r="P122">
        <v>0</v>
      </c>
      <c r="Q122">
        <f t="shared" si="56"/>
        <v>0</v>
      </c>
      <c r="R122">
        <f t="shared" si="57"/>
        <v>0</v>
      </c>
      <c r="S122">
        <f t="shared" si="58"/>
        <v>0</v>
      </c>
      <c r="T122">
        <f t="shared" si="59"/>
        <v>981</v>
      </c>
      <c r="U122">
        <f t="shared" si="60"/>
        <v>5886</v>
      </c>
      <c r="V122">
        <f t="shared" si="61"/>
        <v>10423.125</v>
      </c>
      <c r="W122">
        <f t="shared" si="62"/>
        <v>781673.30677290831</v>
      </c>
      <c r="X122">
        <f t="shared" si="63"/>
        <v>15376580.611169651</v>
      </c>
      <c r="Y122">
        <f>((T122*sim3_q_0)/(sim3_second_moment_x_0*sim3_thickness_web_0))*((100000000*1000)/1000000000)</f>
        <v>472272.0758693362</v>
      </c>
      <c r="Z122">
        <f t="shared" si="66"/>
        <v>16158253.917942559</v>
      </c>
      <c r="AA122">
        <f t="shared" si="67"/>
        <v>1003857.2103633434</v>
      </c>
    </row>
    <row r="123" spans="1:27">
      <c r="A123" s="1">
        <v>86</v>
      </c>
      <c r="B123" s="17">
        <f t="shared" si="45"/>
        <v>10.75</v>
      </c>
      <c r="C123">
        <f t="shared" si="46"/>
        <v>6232.5382500000005</v>
      </c>
      <c r="D123">
        <f t="shared" si="47"/>
        <v>0</v>
      </c>
      <c r="E123">
        <f t="shared" si="48"/>
        <v>0</v>
      </c>
      <c r="F123">
        <f t="shared" si="49"/>
        <v>0</v>
      </c>
      <c r="G123">
        <f t="shared" si="50"/>
        <v>183.81487499999912</v>
      </c>
      <c r="H123">
        <f t="shared" si="51"/>
        <v>24003.843750000004</v>
      </c>
      <c r="I123">
        <f t="shared" si="52"/>
        <v>35475.902999999998</v>
      </c>
      <c r="J123">
        <f t="shared" si="53"/>
        <v>3187761.4541832674</v>
      </c>
      <c r="K123">
        <f t="shared" si="54"/>
        <v>52335367.966280296</v>
      </c>
      <c r="L123">
        <f t="shared" si="55"/>
        <v>88491.980216016425</v>
      </c>
      <c r="M123">
        <f t="shared" si="64"/>
        <v>55523129.420463562</v>
      </c>
      <c r="N123">
        <f t="shared" si="65"/>
        <v>3190216.0937225642</v>
      </c>
      <c r="O123" s="29"/>
      <c r="P123">
        <v>0</v>
      </c>
      <c r="Q123">
        <f t="shared" si="56"/>
        <v>0</v>
      </c>
      <c r="R123">
        <f t="shared" si="57"/>
        <v>0</v>
      </c>
      <c r="S123">
        <f t="shared" si="58"/>
        <v>0</v>
      </c>
      <c r="T123">
        <f t="shared" si="59"/>
        <v>981</v>
      </c>
      <c r="U123">
        <f t="shared" si="60"/>
        <v>5886</v>
      </c>
      <c r="V123">
        <f t="shared" si="61"/>
        <v>10545.75</v>
      </c>
      <c r="W123">
        <f t="shared" si="62"/>
        <v>781673.30677290831</v>
      </c>
      <c r="X123">
        <f t="shared" si="63"/>
        <v>15557481.559536353</v>
      </c>
      <c r="Y123">
        <f>((T123*sim3_q_0)/(sim3_second_moment_x_0*sim3_thickness_web_0))*((100000000*1000)/1000000000)</f>
        <v>472272.0758693362</v>
      </c>
      <c r="Z123">
        <f t="shared" si="66"/>
        <v>16339154.866309261</v>
      </c>
      <c r="AA123">
        <f t="shared" si="67"/>
        <v>1003857.2103633434</v>
      </c>
    </row>
    <row r="124" spans="1:27">
      <c r="A124" s="1">
        <v>87</v>
      </c>
      <c r="B124" s="17">
        <f t="shared" si="45"/>
        <v>10.875</v>
      </c>
      <c r="C124">
        <f t="shared" si="46"/>
        <v>6305.0096249999997</v>
      </c>
      <c r="D124">
        <f t="shared" si="47"/>
        <v>0</v>
      </c>
      <c r="E124">
        <f t="shared" si="48"/>
        <v>0</v>
      </c>
      <c r="F124">
        <f t="shared" si="49"/>
        <v>0</v>
      </c>
      <c r="G124">
        <f t="shared" si="50"/>
        <v>111.34349999999995</v>
      </c>
      <c r="H124">
        <f t="shared" si="51"/>
        <v>24003.843750000004</v>
      </c>
      <c r="I124">
        <f t="shared" si="52"/>
        <v>35494.350398437491</v>
      </c>
      <c r="J124">
        <f t="shared" si="53"/>
        <v>3187761.4541832674</v>
      </c>
      <c r="K124">
        <f t="shared" si="54"/>
        <v>52362582.252700187</v>
      </c>
      <c r="L124">
        <f t="shared" si="55"/>
        <v>53602.880611169632</v>
      </c>
      <c r="M124">
        <f t="shared" si="64"/>
        <v>55550343.706883453</v>
      </c>
      <c r="N124">
        <f t="shared" si="65"/>
        <v>3188662.5432044119</v>
      </c>
      <c r="O124" s="29"/>
      <c r="P124">
        <v>0</v>
      </c>
      <c r="Q124">
        <f t="shared" si="56"/>
        <v>0</v>
      </c>
      <c r="R124">
        <f t="shared" si="57"/>
        <v>0</v>
      </c>
      <c r="S124">
        <f t="shared" si="58"/>
        <v>0</v>
      </c>
      <c r="T124">
        <f t="shared" si="59"/>
        <v>981</v>
      </c>
      <c r="U124">
        <f t="shared" si="60"/>
        <v>5886</v>
      </c>
      <c r="V124">
        <f t="shared" si="61"/>
        <v>10668.375</v>
      </c>
      <c r="W124">
        <f t="shared" si="62"/>
        <v>781673.30677290831</v>
      </c>
      <c r="X124">
        <f t="shared" si="63"/>
        <v>15738382.507903058</v>
      </c>
      <c r="Y124">
        <f>((T124*sim3_q_0)/(sim3_second_moment_x_0*sim3_thickness_web_0))*((100000000*1000)/1000000000)</f>
        <v>472272.0758693362</v>
      </c>
      <c r="Z124">
        <f t="shared" si="66"/>
        <v>16520055.814675966</v>
      </c>
      <c r="AA124">
        <f t="shared" si="67"/>
        <v>1003857.2103633434</v>
      </c>
    </row>
    <row r="125" spans="1:27">
      <c r="A125" s="1">
        <v>88</v>
      </c>
      <c r="B125" s="17">
        <f t="shared" si="45"/>
        <v>11</v>
      </c>
      <c r="C125">
        <f t="shared" si="46"/>
        <v>6377.4810000000007</v>
      </c>
      <c r="D125">
        <f t="shared" si="47"/>
        <v>0</v>
      </c>
      <c r="E125">
        <f t="shared" si="48"/>
        <v>0</v>
      </c>
      <c r="F125">
        <f t="shared" si="49"/>
        <v>0</v>
      </c>
      <c r="G125">
        <f t="shared" si="50"/>
        <v>38.87212499999896</v>
      </c>
      <c r="H125">
        <f t="shared" si="51"/>
        <v>24003.843750000004</v>
      </c>
      <c r="I125">
        <f t="shared" si="52"/>
        <v>35503.738874999988</v>
      </c>
      <c r="J125">
        <f t="shared" si="53"/>
        <v>3187761.4541832674</v>
      </c>
      <c r="K125">
        <f t="shared" si="54"/>
        <v>52376432.48155953</v>
      </c>
      <c r="L125">
        <f t="shared" si="55"/>
        <v>18713.781006321944</v>
      </c>
      <c r="M125">
        <f t="shared" si="64"/>
        <v>55564193.935742795</v>
      </c>
      <c r="N125">
        <f t="shared" si="65"/>
        <v>3187871.3098096456</v>
      </c>
      <c r="O125" s="29"/>
      <c r="P125">
        <v>0</v>
      </c>
      <c r="Q125">
        <f t="shared" si="56"/>
        <v>0</v>
      </c>
      <c r="R125">
        <f t="shared" si="57"/>
        <v>0</v>
      </c>
      <c r="S125">
        <f t="shared" si="58"/>
        <v>0</v>
      </c>
      <c r="T125">
        <f t="shared" si="59"/>
        <v>981</v>
      </c>
      <c r="U125">
        <f t="shared" si="60"/>
        <v>5886</v>
      </c>
      <c r="V125">
        <f t="shared" si="61"/>
        <v>10791</v>
      </c>
      <c r="W125">
        <f t="shared" si="62"/>
        <v>781673.30677290831</v>
      </c>
      <c r="X125">
        <f t="shared" si="63"/>
        <v>15919283.456269758</v>
      </c>
      <c r="Y125">
        <f>((T125*sim3_q_0)/(sim3_second_moment_x_0*sim3_thickness_web_0))*((100000000*1000)/1000000000)</f>
        <v>472272.0758693362</v>
      </c>
      <c r="Z125">
        <f t="shared" si="66"/>
        <v>16700956.763042666</v>
      </c>
      <c r="AA125">
        <f t="shared" si="67"/>
        <v>1003857.2103633434</v>
      </c>
    </row>
    <row r="126" spans="1:27">
      <c r="A126" s="1">
        <v>89</v>
      </c>
      <c r="B126" s="17">
        <f t="shared" si="45"/>
        <v>11.125</v>
      </c>
      <c r="C126">
        <f t="shared" si="46"/>
        <v>6449.9523750000008</v>
      </c>
      <c r="D126">
        <f t="shared" si="47"/>
        <v>0</v>
      </c>
      <c r="E126">
        <f t="shared" si="48"/>
        <v>0</v>
      </c>
      <c r="F126">
        <f t="shared" si="49"/>
        <v>0</v>
      </c>
      <c r="G126">
        <f t="shared" si="50"/>
        <v>-33.59925000000112</v>
      </c>
      <c r="H126">
        <f t="shared" si="51"/>
        <v>24003.843750000004</v>
      </c>
      <c r="I126">
        <f t="shared" si="52"/>
        <v>35504.06842968749</v>
      </c>
      <c r="J126">
        <f t="shared" si="53"/>
        <v>3187761.4541832674</v>
      </c>
      <c r="K126">
        <f t="shared" si="54"/>
        <v>52376918.65285825</v>
      </c>
      <c r="L126">
        <f t="shared" si="55"/>
        <v>-16175.318598525302</v>
      </c>
      <c r="M126">
        <f t="shared" si="64"/>
        <v>55564680.107041515</v>
      </c>
      <c r="N126">
        <f t="shared" si="65"/>
        <v>3187843.5287673562</v>
      </c>
      <c r="O126" s="29"/>
      <c r="P126">
        <v>0</v>
      </c>
      <c r="Q126">
        <f t="shared" si="56"/>
        <v>0</v>
      </c>
      <c r="R126">
        <f t="shared" si="57"/>
        <v>0</v>
      </c>
      <c r="S126">
        <f t="shared" si="58"/>
        <v>0</v>
      </c>
      <c r="T126">
        <f t="shared" si="59"/>
        <v>981</v>
      </c>
      <c r="U126">
        <f t="shared" si="60"/>
        <v>5886</v>
      </c>
      <c r="V126">
        <f t="shared" si="61"/>
        <v>10913.625</v>
      </c>
      <c r="W126">
        <f t="shared" si="62"/>
        <v>781673.30677290831</v>
      </c>
      <c r="X126">
        <f t="shared" si="63"/>
        <v>16100184.404636459</v>
      </c>
      <c r="Y126">
        <f>((T126*sim3_q_0)/(sim3_second_moment_x_0*sim3_thickness_web_0))*((100000000*1000)/1000000000)</f>
        <v>472272.0758693362</v>
      </c>
      <c r="Z126">
        <f t="shared" si="66"/>
        <v>16881857.711409368</v>
      </c>
      <c r="AA126">
        <f t="shared" si="67"/>
        <v>1003857.2103633434</v>
      </c>
    </row>
    <row r="127" spans="1:27">
      <c r="A127" s="1">
        <v>90</v>
      </c>
      <c r="B127" s="17">
        <f t="shared" si="45"/>
        <v>11.25</v>
      </c>
      <c r="C127">
        <f t="shared" si="46"/>
        <v>6522.4237499999999</v>
      </c>
      <c r="D127">
        <f t="shared" si="47"/>
        <v>0</v>
      </c>
      <c r="E127">
        <f t="shared" si="48"/>
        <v>0</v>
      </c>
      <c r="F127">
        <f t="shared" si="49"/>
        <v>0</v>
      </c>
      <c r="G127">
        <f t="shared" si="50"/>
        <v>-106.07062500000029</v>
      </c>
      <c r="H127">
        <f t="shared" si="51"/>
        <v>24003.843750000004</v>
      </c>
      <c r="I127">
        <f t="shared" si="52"/>
        <v>35495.339062500003</v>
      </c>
      <c r="J127">
        <f t="shared" si="53"/>
        <v>3187761.4541832674</v>
      </c>
      <c r="K127">
        <f t="shared" si="54"/>
        <v>52364040.766596429</v>
      </c>
      <c r="L127">
        <f t="shared" si="55"/>
        <v>-51064.418203372108</v>
      </c>
      <c r="M127">
        <f t="shared" si="64"/>
        <v>55551802.220779695</v>
      </c>
      <c r="N127">
        <f t="shared" si="65"/>
        <v>3188579.2399775656</v>
      </c>
      <c r="O127" s="29"/>
      <c r="P127">
        <v>0</v>
      </c>
      <c r="Q127">
        <f t="shared" si="56"/>
        <v>0</v>
      </c>
      <c r="R127">
        <f t="shared" si="57"/>
        <v>0</v>
      </c>
      <c r="S127">
        <f t="shared" si="58"/>
        <v>0</v>
      </c>
      <c r="T127">
        <f t="shared" si="59"/>
        <v>981</v>
      </c>
      <c r="U127">
        <f t="shared" si="60"/>
        <v>5886</v>
      </c>
      <c r="V127">
        <f t="shared" si="61"/>
        <v>11036.25</v>
      </c>
      <c r="W127">
        <f t="shared" si="62"/>
        <v>781673.30677290831</v>
      </c>
      <c r="X127">
        <f t="shared" si="63"/>
        <v>16281085.353003161</v>
      </c>
      <c r="Y127">
        <f>((T127*sim3_q_0)/(sim3_second_moment_x_0*sim3_thickness_web_0))*((100000000*1000)/1000000000)</f>
        <v>472272.0758693362</v>
      </c>
      <c r="Z127">
        <f t="shared" si="66"/>
        <v>17062758.659776069</v>
      </c>
      <c r="AA127">
        <f t="shared" si="67"/>
        <v>1003857.2103633434</v>
      </c>
    </row>
    <row r="128" spans="1:27">
      <c r="A128" s="1">
        <v>91</v>
      </c>
      <c r="B128" s="17">
        <f t="shared" si="45"/>
        <v>11.375</v>
      </c>
      <c r="C128">
        <f t="shared" si="46"/>
        <v>6594.8951250000009</v>
      </c>
      <c r="D128">
        <f t="shared" si="47"/>
        <v>0</v>
      </c>
      <c r="E128">
        <f t="shared" si="48"/>
        <v>0</v>
      </c>
      <c r="F128">
        <f t="shared" si="49"/>
        <v>0</v>
      </c>
      <c r="G128">
        <f t="shared" si="50"/>
        <v>-178.54200000000128</v>
      </c>
      <c r="H128">
        <f t="shared" si="51"/>
        <v>24003.843750000004</v>
      </c>
      <c r="I128">
        <f t="shared" si="52"/>
        <v>35477.550773437499</v>
      </c>
      <c r="J128">
        <f t="shared" si="53"/>
        <v>3187761.4541832674</v>
      </c>
      <c r="K128">
        <f t="shared" si="54"/>
        <v>52337798.822773971</v>
      </c>
      <c r="L128">
        <f t="shared" si="55"/>
        <v>-85953.517808219796</v>
      </c>
      <c r="M128">
        <f t="shared" si="64"/>
        <v>55525560.276957236</v>
      </c>
      <c r="N128">
        <f t="shared" si="65"/>
        <v>3190077.3877252042</v>
      </c>
      <c r="O128" s="29"/>
      <c r="P128">
        <v>0</v>
      </c>
      <c r="Q128">
        <f t="shared" si="56"/>
        <v>0</v>
      </c>
      <c r="R128">
        <f t="shared" si="57"/>
        <v>0</v>
      </c>
      <c r="S128">
        <f t="shared" si="58"/>
        <v>0</v>
      </c>
      <c r="T128">
        <f t="shared" si="59"/>
        <v>981</v>
      </c>
      <c r="U128">
        <f t="shared" si="60"/>
        <v>5886</v>
      </c>
      <c r="V128">
        <f t="shared" si="61"/>
        <v>11158.875</v>
      </c>
      <c r="W128">
        <f t="shared" si="62"/>
        <v>781673.30677290831</v>
      </c>
      <c r="X128">
        <f t="shared" si="63"/>
        <v>16461986.301369863</v>
      </c>
      <c r="Y128">
        <f>((T128*sim3_q_0)/(sim3_second_moment_x_0*sim3_thickness_web_0))*((100000000*1000)/1000000000)</f>
        <v>472272.0758693362</v>
      </c>
      <c r="Z128">
        <f t="shared" si="66"/>
        <v>17243659.608142771</v>
      </c>
      <c r="AA128">
        <f t="shared" si="67"/>
        <v>1003857.2103633434</v>
      </c>
    </row>
    <row r="129" spans="1:27">
      <c r="A129" s="1">
        <v>92</v>
      </c>
      <c r="B129" s="17">
        <f t="shared" si="45"/>
        <v>11.5</v>
      </c>
      <c r="C129">
        <f t="shared" si="46"/>
        <v>6667.3665000000001</v>
      </c>
      <c r="D129">
        <f t="shared" si="47"/>
        <v>0</v>
      </c>
      <c r="E129">
        <f t="shared" si="48"/>
        <v>0</v>
      </c>
      <c r="F129">
        <f t="shared" si="49"/>
        <v>0</v>
      </c>
      <c r="G129">
        <f t="shared" si="50"/>
        <v>-251.01337500000045</v>
      </c>
      <c r="H129">
        <f t="shared" si="51"/>
        <v>24003.843750000004</v>
      </c>
      <c r="I129">
        <f t="shared" si="52"/>
        <v>35450.703562499992</v>
      </c>
      <c r="J129">
        <f t="shared" si="53"/>
        <v>3187761.4541832674</v>
      </c>
      <c r="K129">
        <f t="shared" si="54"/>
        <v>52298192.821390919</v>
      </c>
      <c r="L129">
        <f t="shared" si="55"/>
        <v>-120842.61741306662</v>
      </c>
      <c r="M129">
        <f t="shared" si="64"/>
        <v>55485954.275574185</v>
      </c>
      <c r="N129">
        <f t="shared" si="65"/>
        <v>3192335.8282369226</v>
      </c>
      <c r="O129" s="29"/>
      <c r="P129">
        <v>0</v>
      </c>
      <c r="Q129">
        <f t="shared" si="56"/>
        <v>0</v>
      </c>
      <c r="R129">
        <f t="shared" si="57"/>
        <v>0</v>
      </c>
      <c r="S129">
        <f t="shared" si="58"/>
        <v>0</v>
      </c>
      <c r="T129">
        <f t="shared" si="59"/>
        <v>981</v>
      </c>
      <c r="U129">
        <f t="shared" si="60"/>
        <v>5886</v>
      </c>
      <c r="V129">
        <f t="shared" si="61"/>
        <v>11281.5</v>
      </c>
      <c r="W129">
        <f t="shared" si="62"/>
        <v>781673.30677290831</v>
      </c>
      <c r="X129">
        <f t="shared" si="63"/>
        <v>16642887.249736566</v>
      </c>
      <c r="Y129">
        <f>((T129*sim3_q_0)/(sim3_second_moment_x_0*sim3_thickness_web_0))*((100000000*1000)/1000000000)</f>
        <v>472272.0758693362</v>
      </c>
      <c r="Z129">
        <f t="shared" si="66"/>
        <v>17424560.556509476</v>
      </c>
      <c r="AA129">
        <f t="shared" si="67"/>
        <v>1003857.2103633434</v>
      </c>
    </row>
    <row r="130" spans="1:27">
      <c r="A130" s="1">
        <v>93</v>
      </c>
      <c r="B130" s="17">
        <f t="shared" si="45"/>
        <v>11.625</v>
      </c>
      <c r="C130">
        <f t="shared" si="46"/>
        <v>6739.8378750000002</v>
      </c>
      <c r="D130">
        <f t="shared" si="47"/>
        <v>0</v>
      </c>
      <c r="E130">
        <f t="shared" si="48"/>
        <v>0</v>
      </c>
      <c r="F130">
        <f t="shared" si="49"/>
        <v>0</v>
      </c>
      <c r="G130">
        <f t="shared" si="50"/>
        <v>-323.48475000000053</v>
      </c>
      <c r="H130">
        <f t="shared" si="51"/>
        <v>24003.843750000004</v>
      </c>
      <c r="I130">
        <f t="shared" si="52"/>
        <v>35414.797429687496</v>
      </c>
      <c r="J130">
        <f t="shared" si="53"/>
        <v>3187761.4541832674</v>
      </c>
      <c r="K130">
        <f t="shared" si="54"/>
        <v>52245222.762447312</v>
      </c>
      <c r="L130">
        <f t="shared" si="55"/>
        <v>-155731.71701791385</v>
      </c>
      <c r="M130">
        <f t="shared" si="64"/>
        <v>55432984.216630578</v>
      </c>
      <c r="N130">
        <f t="shared" si="65"/>
        <v>3195351.344954947</v>
      </c>
      <c r="O130" s="29"/>
      <c r="P130">
        <v>0</v>
      </c>
      <c r="Q130">
        <f t="shared" si="56"/>
        <v>0</v>
      </c>
      <c r="R130">
        <f t="shared" si="57"/>
        <v>0</v>
      </c>
      <c r="S130">
        <f t="shared" si="58"/>
        <v>0</v>
      </c>
      <c r="T130">
        <f t="shared" si="59"/>
        <v>981</v>
      </c>
      <c r="U130">
        <f t="shared" si="60"/>
        <v>5886</v>
      </c>
      <c r="V130">
        <f t="shared" si="61"/>
        <v>11404.125</v>
      </c>
      <c r="W130">
        <f t="shared" si="62"/>
        <v>781673.30677290831</v>
      </c>
      <c r="X130">
        <f t="shared" si="63"/>
        <v>16823788.198103268</v>
      </c>
      <c r="Y130">
        <f>((T130*sim3_q_0)/(sim3_second_moment_x_0*sim3_thickness_web_0))*((100000000*1000)/1000000000)</f>
        <v>472272.0758693362</v>
      </c>
      <c r="Z130">
        <f t="shared" si="66"/>
        <v>17605461.504876178</v>
      </c>
      <c r="AA130">
        <f t="shared" si="67"/>
        <v>1003857.2103633434</v>
      </c>
    </row>
    <row r="131" spans="1:27">
      <c r="A131" s="1">
        <v>94</v>
      </c>
      <c r="B131" s="17">
        <f t="shared" si="45"/>
        <v>11.75</v>
      </c>
      <c r="C131">
        <f t="shared" si="46"/>
        <v>6812.3092500000012</v>
      </c>
      <c r="D131">
        <f t="shared" si="47"/>
        <v>0</v>
      </c>
      <c r="E131">
        <f t="shared" si="48"/>
        <v>0</v>
      </c>
      <c r="F131">
        <f t="shared" si="49"/>
        <v>0</v>
      </c>
      <c r="G131">
        <f t="shared" si="50"/>
        <v>-395.95612500000152</v>
      </c>
      <c r="H131">
        <f t="shared" si="51"/>
        <v>24003.843750000004</v>
      </c>
      <c r="I131">
        <f t="shared" si="52"/>
        <v>35369.832374999991</v>
      </c>
      <c r="J131">
        <f t="shared" si="53"/>
        <v>3187761.4541832674</v>
      </c>
      <c r="K131">
        <f t="shared" si="54"/>
        <v>52178888.645943083</v>
      </c>
      <c r="L131">
        <f t="shared" si="55"/>
        <v>-190620.81662276151</v>
      </c>
      <c r="M131">
        <f t="shared" si="64"/>
        <v>55366650.100126348</v>
      </c>
      <c r="N131">
        <f t="shared" si="65"/>
        <v>3199119.6712753596</v>
      </c>
      <c r="O131" s="29"/>
      <c r="P131">
        <v>0</v>
      </c>
      <c r="Q131">
        <f t="shared" si="56"/>
        <v>0</v>
      </c>
      <c r="R131">
        <f t="shared" si="57"/>
        <v>0</v>
      </c>
      <c r="S131">
        <f t="shared" si="58"/>
        <v>0</v>
      </c>
      <c r="T131">
        <f t="shared" si="59"/>
        <v>981</v>
      </c>
      <c r="U131">
        <f t="shared" si="60"/>
        <v>5886</v>
      </c>
      <c r="V131">
        <f t="shared" si="61"/>
        <v>11526.75</v>
      </c>
      <c r="W131">
        <f t="shared" si="62"/>
        <v>781673.30677290831</v>
      </c>
      <c r="X131">
        <f t="shared" si="63"/>
        <v>17004689.146469969</v>
      </c>
      <c r="Y131">
        <f>((T131*sim3_q_0)/(sim3_second_moment_x_0*sim3_thickness_web_0))*((100000000*1000)/1000000000)</f>
        <v>472272.0758693362</v>
      </c>
      <c r="Z131">
        <f t="shared" si="66"/>
        <v>17786362.453242879</v>
      </c>
      <c r="AA131">
        <f t="shared" si="67"/>
        <v>1003857.2103633434</v>
      </c>
    </row>
    <row r="132" spans="1:27">
      <c r="A132" s="1">
        <v>95</v>
      </c>
      <c r="B132" s="17">
        <f t="shared" si="45"/>
        <v>11.875</v>
      </c>
      <c r="C132">
        <f t="shared" si="46"/>
        <v>6884.7806250000003</v>
      </c>
      <c r="D132">
        <f t="shared" si="47"/>
        <v>0</v>
      </c>
      <c r="E132">
        <f t="shared" si="48"/>
        <v>0</v>
      </c>
      <c r="F132">
        <f t="shared" si="49"/>
        <v>0</v>
      </c>
      <c r="G132">
        <f t="shared" si="50"/>
        <v>-468.42750000000069</v>
      </c>
      <c r="H132">
        <f t="shared" si="51"/>
        <v>24003.843750000004</v>
      </c>
      <c r="I132">
        <f t="shared" si="52"/>
        <v>35315.808398437497</v>
      </c>
      <c r="J132">
        <f t="shared" si="53"/>
        <v>3187761.4541832674</v>
      </c>
      <c r="K132">
        <f t="shared" si="54"/>
        <v>52099190.471878283</v>
      </c>
      <c r="L132">
        <f t="shared" si="55"/>
        <v>-225509.91622760834</v>
      </c>
      <c r="M132">
        <f t="shared" si="64"/>
        <v>55286951.926061548</v>
      </c>
      <c r="N132">
        <f t="shared" si="65"/>
        <v>3203635.5203788402</v>
      </c>
      <c r="O132" s="29"/>
      <c r="P132">
        <v>0</v>
      </c>
      <c r="Q132">
        <f t="shared" si="56"/>
        <v>0</v>
      </c>
      <c r="R132">
        <f t="shared" si="57"/>
        <v>0</v>
      </c>
      <c r="S132">
        <f t="shared" si="58"/>
        <v>0</v>
      </c>
      <c r="T132">
        <f t="shared" si="59"/>
        <v>981</v>
      </c>
      <c r="U132">
        <f t="shared" si="60"/>
        <v>5886</v>
      </c>
      <c r="V132">
        <f t="shared" si="61"/>
        <v>11649.375</v>
      </c>
      <c r="W132">
        <f t="shared" si="62"/>
        <v>781673.30677290831</v>
      </c>
      <c r="X132">
        <f t="shared" si="63"/>
        <v>17185590.094836671</v>
      </c>
      <c r="Y132">
        <f>((T132*sim3_q_0)/(sim3_second_moment_x_0*sim3_thickness_web_0))*((100000000*1000)/1000000000)</f>
        <v>472272.0758693362</v>
      </c>
      <c r="Z132">
        <f t="shared" si="66"/>
        <v>17967263.401609581</v>
      </c>
      <c r="AA132">
        <f t="shared" si="67"/>
        <v>1003857.2103633434</v>
      </c>
    </row>
    <row r="133" spans="1:27">
      <c r="A133" s="1">
        <v>96</v>
      </c>
      <c r="B133" s="17">
        <f t="shared" si="45"/>
        <v>12</v>
      </c>
      <c r="C133">
        <f t="shared" si="46"/>
        <v>6957.2520000000004</v>
      </c>
      <c r="D133">
        <f t="shared" si="47"/>
        <v>0</v>
      </c>
      <c r="E133">
        <f t="shared" si="48"/>
        <v>0</v>
      </c>
      <c r="F133">
        <f t="shared" si="49"/>
        <v>0</v>
      </c>
      <c r="G133">
        <f t="shared" si="50"/>
        <v>-540.89887500000077</v>
      </c>
      <c r="H133">
        <f t="shared" si="51"/>
        <v>24003.843750000004</v>
      </c>
      <c r="I133">
        <f t="shared" si="52"/>
        <v>35252.725499999986</v>
      </c>
      <c r="J133">
        <f t="shared" si="53"/>
        <v>3187761.4541832674</v>
      </c>
      <c r="K133">
        <f t="shared" si="54"/>
        <v>52006128.240252875</v>
      </c>
      <c r="L133">
        <f t="shared" si="55"/>
        <v>-260399.0158324556</v>
      </c>
      <c r="M133">
        <f t="shared" si="64"/>
        <v>55193889.69443614</v>
      </c>
      <c r="N133">
        <f t="shared" si="65"/>
        <v>3208892.6216734247</v>
      </c>
      <c r="O133" s="29"/>
      <c r="P133">
        <v>0</v>
      </c>
      <c r="Q133">
        <f t="shared" si="56"/>
        <v>0</v>
      </c>
      <c r="R133">
        <f t="shared" si="57"/>
        <v>0</v>
      </c>
      <c r="S133">
        <f t="shared" si="58"/>
        <v>0</v>
      </c>
      <c r="T133">
        <f t="shared" si="59"/>
        <v>981</v>
      </c>
      <c r="U133">
        <f t="shared" si="60"/>
        <v>5886</v>
      </c>
      <c r="V133">
        <f t="shared" si="61"/>
        <v>11772</v>
      </c>
      <c r="W133">
        <f t="shared" si="62"/>
        <v>781673.30677290831</v>
      </c>
      <c r="X133">
        <f t="shared" si="63"/>
        <v>17366491.043203373</v>
      </c>
      <c r="Y133">
        <f>((T133*sim3_q_0)/(sim3_second_moment_x_0*sim3_thickness_web_0))*((100000000*1000)/1000000000)</f>
        <v>472272.0758693362</v>
      </c>
      <c r="Z133">
        <f t="shared" si="66"/>
        <v>18148164.349976283</v>
      </c>
      <c r="AA133">
        <f t="shared" si="67"/>
        <v>1003857.2103633434</v>
      </c>
    </row>
    <row r="134" spans="1:27">
      <c r="A134" s="1">
        <v>97</v>
      </c>
      <c r="B134" s="17">
        <f t="shared" si="45"/>
        <v>12.125</v>
      </c>
      <c r="C134">
        <f t="shared" si="46"/>
        <v>7029.7233750000005</v>
      </c>
      <c r="D134">
        <f t="shared" si="47"/>
        <v>0</v>
      </c>
      <c r="E134">
        <f t="shared" si="48"/>
        <v>0</v>
      </c>
      <c r="F134">
        <f t="shared" si="49"/>
        <v>0</v>
      </c>
      <c r="G134">
        <f t="shared" si="50"/>
        <v>-613.37025000000085</v>
      </c>
      <c r="H134">
        <f t="shared" si="51"/>
        <v>24003.843750000004</v>
      </c>
      <c r="I134">
        <f t="shared" si="52"/>
        <v>35180.583679687486</v>
      </c>
      <c r="J134">
        <f t="shared" si="53"/>
        <v>3187761.4541832674</v>
      </c>
      <c r="K134">
        <f t="shared" si="54"/>
        <v>51899701.951066889</v>
      </c>
      <c r="L134">
        <f t="shared" si="55"/>
        <v>-295288.1154373028</v>
      </c>
      <c r="M134">
        <f t="shared" si="64"/>
        <v>55087463.405250154</v>
      </c>
      <c r="N134">
        <f t="shared" si="65"/>
        <v>3214883.7632740671</v>
      </c>
      <c r="O134" s="29"/>
      <c r="P134">
        <v>0</v>
      </c>
      <c r="Q134">
        <f t="shared" si="56"/>
        <v>0</v>
      </c>
      <c r="R134">
        <f t="shared" si="57"/>
        <v>0</v>
      </c>
      <c r="S134">
        <f t="shared" si="58"/>
        <v>0</v>
      </c>
      <c r="T134">
        <f t="shared" si="59"/>
        <v>981</v>
      </c>
      <c r="U134">
        <f t="shared" si="60"/>
        <v>5886</v>
      </c>
      <c r="V134">
        <f t="shared" si="61"/>
        <v>11894.625</v>
      </c>
      <c r="W134">
        <f t="shared" si="62"/>
        <v>781673.30677290831</v>
      </c>
      <c r="X134">
        <f t="shared" si="63"/>
        <v>17547391.991570074</v>
      </c>
      <c r="Y134">
        <f>((T134*sim3_q_0)/(sim3_second_moment_x_0*sim3_thickness_web_0))*((100000000*1000)/1000000000)</f>
        <v>472272.0758693362</v>
      </c>
      <c r="Z134">
        <f t="shared" si="66"/>
        <v>18329065.298342984</v>
      </c>
      <c r="AA134">
        <f t="shared" si="67"/>
        <v>1003857.2103633434</v>
      </c>
    </row>
    <row r="135" spans="1:27">
      <c r="A135" s="1">
        <v>98</v>
      </c>
      <c r="B135" s="17">
        <f t="shared" si="45"/>
        <v>12.25</v>
      </c>
      <c r="C135">
        <f t="shared" si="46"/>
        <v>7102.1947500000006</v>
      </c>
      <c r="D135">
        <f t="shared" si="47"/>
        <v>0</v>
      </c>
      <c r="E135">
        <f t="shared" si="48"/>
        <v>0</v>
      </c>
      <c r="F135">
        <f t="shared" si="49"/>
        <v>0</v>
      </c>
      <c r="G135">
        <f t="shared" si="50"/>
        <v>-685.84162500000093</v>
      </c>
      <c r="H135">
        <f t="shared" si="51"/>
        <v>24003.843750000004</v>
      </c>
      <c r="I135">
        <f t="shared" si="52"/>
        <v>35099.382937499991</v>
      </c>
      <c r="J135">
        <f t="shared" si="53"/>
        <v>3187761.4541832674</v>
      </c>
      <c r="K135">
        <f t="shared" si="54"/>
        <v>51779911.604320332</v>
      </c>
      <c r="L135">
        <f t="shared" si="55"/>
        <v>-330177.21504215006</v>
      </c>
      <c r="M135">
        <f t="shared" si="64"/>
        <v>54967673.058503598</v>
      </c>
      <c r="N135">
        <f t="shared" si="65"/>
        <v>3221600.8398650629</v>
      </c>
      <c r="O135" s="29"/>
      <c r="P135">
        <v>0</v>
      </c>
      <c r="Q135">
        <f t="shared" si="56"/>
        <v>0</v>
      </c>
      <c r="R135">
        <f t="shared" si="57"/>
        <v>0</v>
      </c>
      <c r="S135">
        <f t="shared" si="58"/>
        <v>0</v>
      </c>
      <c r="T135">
        <f t="shared" si="59"/>
        <v>981</v>
      </c>
      <c r="U135">
        <f t="shared" si="60"/>
        <v>5886</v>
      </c>
      <c r="V135">
        <f t="shared" si="61"/>
        <v>12017.25</v>
      </c>
      <c r="W135">
        <f t="shared" si="62"/>
        <v>781673.30677290831</v>
      </c>
      <c r="X135">
        <f t="shared" si="63"/>
        <v>17728292.939936776</v>
      </c>
      <c r="Y135">
        <f>((T135*sim3_q_0)/(sim3_second_moment_x_0*sim3_thickness_web_0))*((100000000*1000)/1000000000)</f>
        <v>472272.0758693362</v>
      </c>
      <c r="Z135">
        <f t="shared" si="66"/>
        <v>18509966.246709686</v>
      </c>
      <c r="AA135">
        <f t="shared" si="67"/>
        <v>1003857.2103633434</v>
      </c>
    </row>
    <row r="136" spans="1:27">
      <c r="A136" s="1">
        <v>99</v>
      </c>
      <c r="B136" s="17">
        <f t="shared" si="45"/>
        <v>12.375</v>
      </c>
      <c r="C136">
        <f t="shared" si="46"/>
        <v>7174.6661250000006</v>
      </c>
      <c r="D136">
        <f t="shared" si="47"/>
        <v>0</v>
      </c>
      <c r="E136">
        <f t="shared" si="48"/>
        <v>0</v>
      </c>
      <c r="F136">
        <f t="shared" si="49"/>
        <v>0</v>
      </c>
      <c r="G136">
        <f t="shared" si="50"/>
        <v>-758.31300000000101</v>
      </c>
      <c r="H136">
        <f t="shared" si="51"/>
        <v>24003.843750000004</v>
      </c>
      <c r="I136">
        <f t="shared" si="52"/>
        <v>35009.123273437493</v>
      </c>
      <c r="J136">
        <f t="shared" si="53"/>
        <v>3187761.4541832674</v>
      </c>
      <c r="K136">
        <f t="shared" si="54"/>
        <v>51646757.200013168</v>
      </c>
      <c r="L136">
        <f t="shared" si="55"/>
        <v>-365066.31464699731</v>
      </c>
      <c r="M136">
        <f t="shared" si="64"/>
        <v>54834518.654196434</v>
      </c>
      <c r="N136">
        <f t="shared" si="65"/>
        <v>3229034.905230226</v>
      </c>
      <c r="O136" s="29"/>
      <c r="P136">
        <v>0</v>
      </c>
      <c r="Q136">
        <f t="shared" si="56"/>
        <v>0</v>
      </c>
      <c r="R136">
        <f t="shared" si="57"/>
        <v>0</v>
      </c>
      <c r="S136">
        <f t="shared" si="58"/>
        <v>0</v>
      </c>
      <c r="T136">
        <f t="shared" si="59"/>
        <v>981</v>
      </c>
      <c r="U136">
        <f t="shared" si="60"/>
        <v>5886</v>
      </c>
      <c r="V136">
        <f t="shared" si="61"/>
        <v>12139.875</v>
      </c>
      <c r="W136">
        <f t="shared" si="62"/>
        <v>781673.30677290831</v>
      </c>
      <c r="X136">
        <f t="shared" si="63"/>
        <v>17909193.888303477</v>
      </c>
      <c r="Y136">
        <f>((T136*sim3_q_0)/(sim3_second_moment_x_0*sim3_thickness_web_0))*((100000000*1000)/1000000000)</f>
        <v>472272.0758693362</v>
      </c>
      <c r="Z136">
        <f t="shared" si="66"/>
        <v>18690867.195076387</v>
      </c>
      <c r="AA136">
        <f t="shared" si="67"/>
        <v>1003857.2103633434</v>
      </c>
    </row>
    <row r="137" spans="1:27">
      <c r="A137" s="1">
        <v>100</v>
      </c>
      <c r="B137" s="17">
        <f t="shared" si="45"/>
        <v>12.5</v>
      </c>
      <c r="C137">
        <f t="shared" si="46"/>
        <v>7247.1375000000007</v>
      </c>
      <c r="D137">
        <f t="shared" si="47"/>
        <v>0</v>
      </c>
      <c r="E137">
        <f t="shared" si="48"/>
        <v>0</v>
      </c>
      <c r="F137">
        <f t="shared" si="49"/>
        <v>0</v>
      </c>
      <c r="G137">
        <f t="shared" si="50"/>
        <v>-830.78437500000109</v>
      </c>
      <c r="H137">
        <f t="shared" si="51"/>
        <v>24003.843750000004</v>
      </c>
      <c r="I137">
        <f t="shared" si="52"/>
        <v>34909.804687499993</v>
      </c>
      <c r="J137">
        <f t="shared" si="53"/>
        <v>3187761.4541832674</v>
      </c>
      <c r="K137">
        <f t="shared" si="54"/>
        <v>51500238.738145404</v>
      </c>
      <c r="L137">
        <f t="shared" si="55"/>
        <v>-399955.41425184457</v>
      </c>
      <c r="M137">
        <f t="shared" si="64"/>
        <v>54688000.192328669</v>
      </c>
      <c r="N137">
        <f t="shared" si="65"/>
        <v>3237176.2286930708</v>
      </c>
      <c r="O137" s="29"/>
      <c r="P137">
        <v>0</v>
      </c>
      <c r="Q137">
        <f t="shared" si="56"/>
        <v>0</v>
      </c>
      <c r="R137">
        <f t="shared" si="57"/>
        <v>0</v>
      </c>
      <c r="S137">
        <f t="shared" si="58"/>
        <v>0</v>
      </c>
      <c r="T137">
        <f t="shared" si="59"/>
        <v>981</v>
      </c>
      <c r="U137">
        <f t="shared" si="60"/>
        <v>5886</v>
      </c>
      <c r="V137">
        <f t="shared" si="61"/>
        <v>12262.5</v>
      </c>
      <c r="W137">
        <f t="shared" si="62"/>
        <v>781673.30677290831</v>
      </c>
      <c r="X137">
        <f t="shared" si="63"/>
        <v>18090094.836670179</v>
      </c>
      <c r="Y137">
        <f>((T137*sim3_q_0)/(sim3_second_moment_x_0*sim3_thickness_web_0))*((100000000*1000)/1000000000)</f>
        <v>472272.0758693362</v>
      </c>
      <c r="Z137">
        <f t="shared" si="66"/>
        <v>18871768.143443089</v>
      </c>
      <c r="AA137">
        <f t="shared" si="67"/>
        <v>1003857.2103633434</v>
      </c>
    </row>
    <row r="138" spans="1:27">
      <c r="A138" s="1">
        <v>101</v>
      </c>
      <c r="B138" s="17">
        <f t="shared" si="45"/>
        <v>12.625</v>
      </c>
      <c r="C138">
        <f t="shared" si="46"/>
        <v>7319.6088750000008</v>
      </c>
      <c r="D138">
        <f t="shared" si="47"/>
        <v>0</v>
      </c>
      <c r="E138">
        <f t="shared" si="48"/>
        <v>0</v>
      </c>
      <c r="F138">
        <f t="shared" si="49"/>
        <v>0</v>
      </c>
      <c r="G138">
        <f t="shared" si="50"/>
        <v>-903.25575000000117</v>
      </c>
      <c r="H138">
        <f t="shared" si="51"/>
        <v>24003.843750000004</v>
      </c>
      <c r="I138">
        <f t="shared" si="52"/>
        <v>34801.427179687482</v>
      </c>
      <c r="J138">
        <f t="shared" si="53"/>
        <v>3187761.4541832674</v>
      </c>
      <c r="K138">
        <f t="shared" si="54"/>
        <v>51340356.218717046</v>
      </c>
      <c r="L138">
        <f t="shared" si="55"/>
        <v>-434844.51385669183</v>
      </c>
      <c r="M138">
        <f t="shared" si="64"/>
        <v>54528117.672900312</v>
      </c>
      <c r="N138">
        <f t="shared" si="65"/>
        <v>3246014.3546851818</v>
      </c>
      <c r="O138" s="29"/>
      <c r="P138">
        <v>0</v>
      </c>
      <c r="Q138">
        <f t="shared" si="56"/>
        <v>0</v>
      </c>
      <c r="R138">
        <f t="shared" si="57"/>
        <v>0</v>
      </c>
      <c r="S138">
        <f t="shared" si="58"/>
        <v>0</v>
      </c>
      <c r="T138">
        <f t="shared" si="59"/>
        <v>981</v>
      </c>
      <c r="U138">
        <f t="shared" si="60"/>
        <v>5886</v>
      </c>
      <c r="V138">
        <f t="shared" si="61"/>
        <v>12385.125</v>
      </c>
      <c r="W138">
        <f t="shared" si="62"/>
        <v>781673.30677290831</v>
      </c>
      <c r="X138">
        <f t="shared" si="63"/>
        <v>18270995.785036881</v>
      </c>
      <c r="Y138">
        <f>((T138*sim3_q_0)/(sim3_second_moment_x_0*sim3_thickness_web_0))*((100000000*1000)/1000000000)</f>
        <v>472272.0758693362</v>
      </c>
      <c r="Z138">
        <f t="shared" si="66"/>
        <v>19052669.091809791</v>
      </c>
      <c r="AA138">
        <f t="shared" si="67"/>
        <v>1003857.2103633434</v>
      </c>
    </row>
    <row r="139" spans="1:27">
      <c r="A139" s="1">
        <v>102</v>
      </c>
      <c r="B139" s="17">
        <f t="shared" si="45"/>
        <v>12.75</v>
      </c>
      <c r="C139">
        <f t="shared" si="46"/>
        <v>7392.08025</v>
      </c>
      <c r="D139">
        <f t="shared" si="47"/>
        <v>0</v>
      </c>
      <c r="E139">
        <f t="shared" si="48"/>
        <v>0</v>
      </c>
      <c r="F139">
        <f t="shared" si="49"/>
        <v>0</v>
      </c>
      <c r="G139">
        <f t="shared" si="50"/>
        <v>-975.72712500000034</v>
      </c>
      <c r="H139">
        <f t="shared" si="51"/>
        <v>24003.843750000004</v>
      </c>
      <c r="I139">
        <f t="shared" si="52"/>
        <v>34683.99074999999</v>
      </c>
      <c r="J139">
        <f t="shared" si="53"/>
        <v>3187761.4541832674</v>
      </c>
      <c r="K139">
        <f t="shared" si="54"/>
        <v>51167109.641728118</v>
      </c>
      <c r="L139">
        <f t="shared" si="55"/>
        <v>-469733.61346153868</v>
      </c>
      <c r="M139">
        <f t="shared" si="64"/>
        <v>54354871.095911384</v>
      </c>
      <c r="N139">
        <f t="shared" si="65"/>
        <v>3255538.1646550409</v>
      </c>
      <c r="O139" s="29"/>
      <c r="P139">
        <v>0</v>
      </c>
      <c r="Q139">
        <f t="shared" si="56"/>
        <v>0</v>
      </c>
      <c r="R139">
        <f t="shared" si="57"/>
        <v>0</v>
      </c>
      <c r="S139">
        <f t="shared" si="58"/>
        <v>0</v>
      </c>
      <c r="T139">
        <f t="shared" si="59"/>
        <v>981</v>
      </c>
      <c r="U139">
        <f t="shared" si="60"/>
        <v>5886</v>
      </c>
      <c r="V139">
        <f t="shared" si="61"/>
        <v>12507.75</v>
      </c>
      <c r="W139">
        <f t="shared" si="62"/>
        <v>781673.30677290831</v>
      </c>
      <c r="X139">
        <f t="shared" si="63"/>
        <v>18451896.733403582</v>
      </c>
      <c r="Y139">
        <f>((T139*sim3_q_0)/(sim3_second_moment_x_0*sim3_thickness_web_0))*((100000000*1000)/1000000000)</f>
        <v>472272.0758693362</v>
      </c>
      <c r="Z139">
        <f t="shared" si="66"/>
        <v>19233570.040176492</v>
      </c>
      <c r="AA139">
        <f t="shared" si="67"/>
        <v>1003857.2103633434</v>
      </c>
    </row>
    <row r="140" spans="1:27">
      <c r="A140" s="1">
        <v>103</v>
      </c>
      <c r="B140" s="17">
        <f t="shared" si="45"/>
        <v>12.875</v>
      </c>
      <c r="C140">
        <f t="shared" si="46"/>
        <v>7464.551625000001</v>
      </c>
      <c r="D140">
        <f t="shared" si="47"/>
        <v>0</v>
      </c>
      <c r="E140">
        <f t="shared" si="48"/>
        <v>0</v>
      </c>
      <c r="F140">
        <f t="shared" si="49"/>
        <v>0</v>
      </c>
      <c r="G140">
        <f t="shared" si="50"/>
        <v>-1048.1985000000013</v>
      </c>
      <c r="H140">
        <f t="shared" si="51"/>
        <v>24003.843750000004</v>
      </c>
      <c r="I140">
        <f t="shared" si="52"/>
        <v>34557.495398437488</v>
      </c>
      <c r="J140">
        <f t="shared" si="53"/>
        <v>3187761.4541832674</v>
      </c>
      <c r="K140">
        <f t="shared" si="54"/>
        <v>50980499.00717859</v>
      </c>
      <c r="L140">
        <f t="shared" si="55"/>
        <v>-504622.71306638629</v>
      </c>
      <c r="M140">
        <f t="shared" si="64"/>
        <v>54168260.461361855</v>
      </c>
      <c r="N140">
        <f t="shared" si="65"/>
        <v>3265735.9405406439</v>
      </c>
      <c r="O140" s="29"/>
      <c r="P140">
        <v>0</v>
      </c>
      <c r="Q140">
        <f t="shared" si="56"/>
        <v>0</v>
      </c>
      <c r="R140">
        <f t="shared" si="57"/>
        <v>0</v>
      </c>
      <c r="S140">
        <f t="shared" si="58"/>
        <v>0</v>
      </c>
      <c r="T140">
        <f t="shared" si="59"/>
        <v>981</v>
      </c>
      <c r="U140">
        <f t="shared" si="60"/>
        <v>5886</v>
      </c>
      <c r="V140">
        <f t="shared" si="61"/>
        <v>12630.375</v>
      </c>
      <c r="W140">
        <f t="shared" si="62"/>
        <v>781673.30677290831</v>
      </c>
      <c r="X140">
        <f t="shared" si="63"/>
        <v>18632797.681770284</v>
      </c>
      <c r="Y140">
        <f>((T140*sim3_q_0)/(sim3_second_moment_x_0*sim3_thickness_web_0))*((100000000*1000)/1000000000)</f>
        <v>472272.0758693362</v>
      </c>
      <c r="Z140">
        <f t="shared" si="66"/>
        <v>19414470.988543194</v>
      </c>
      <c r="AA140">
        <f t="shared" si="67"/>
        <v>1003857.2103633434</v>
      </c>
    </row>
    <row r="141" spans="1:27">
      <c r="A141" s="1">
        <v>104</v>
      </c>
      <c r="B141" s="17">
        <f t="shared" si="45"/>
        <v>13</v>
      </c>
      <c r="C141">
        <f t="shared" si="46"/>
        <v>7537.023000000001</v>
      </c>
      <c r="D141">
        <f t="shared" si="47"/>
        <v>0</v>
      </c>
      <c r="E141">
        <f t="shared" si="48"/>
        <v>0</v>
      </c>
      <c r="F141">
        <f t="shared" si="49"/>
        <v>0</v>
      </c>
      <c r="G141">
        <f t="shared" si="50"/>
        <v>-1120.6698750000014</v>
      </c>
      <c r="H141">
        <f t="shared" si="51"/>
        <v>24003.843750000004</v>
      </c>
      <c r="I141">
        <f t="shared" si="52"/>
        <v>34421.94112499999</v>
      </c>
      <c r="J141">
        <f t="shared" si="53"/>
        <v>3187761.4541832674</v>
      </c>
      <c r="K141">
        <f t="shared" si="54"/>
        <v>50780524.315068483</v>
      </c>
      <c r="L141">
        <f t="shared" si="55"/>
        <v>-539511.81267123355</v>
      </c>
      <c r="M141">
        <f t="shared" si="64"/>
        <v>53968285.769251749</v>
      </c>
      <c r="N141">
        <f t="shared" si="65"/>
        <v>3276595.4290556815</v>
      </c>
      <c r="O141" s="29"/>
      <c r="P141">
        <v>0</v>
      </c>
      <c r="Q141">
        <f t="shared" si="56"/>
        <v>0</v>
      </c>
      <c r="R141">
        <f t="shared" si="57"/>
        <v>0</v>
      </c>
      <c r="S141">
        <f t="shared" si="58"/>
        <v>0</v>
      </c>
      <c r="T141">
        <f t="shared" si="59"/>
        <v>981</v>
      </c>
      <c r="U141">
        <f t="shared" si="60"/>
        <v>5886</v>
      </c>
      <c r="V141">
        <f t="shared" si="61"/>
        <v>12753</v>
      </c>
      <c r="W141">
        <f t="shared" si="62"/>
        <v>781673.30677290831</v>
      </c>
      <c r="X141">
        <f t="shared" si="63"/>
        <v>18813698.630136985</v>
      </c>
      <c r="Y141">
        <f>((T141*sim3_q_0)/(sim3_second_moment_x_0*sim3_thickness_web_0))*((100000000*1000)/1000000000)</f>
        <v>472272.0758693362</v>
      </c>
      <c r="Z141">
        <f t="shared" si="66"/>
        <v>19595371.936909895</v>
      </c>
      <c r="AA141">
        <f t="shared" si="67"/>
        <v>1003857.2103633434</v>
      </c>
    </row>
    <row r="142" spans="1:27">
      <c r="A142" s="1">
        <v>105</v>
      </c>
      <c r="B142" s="17">
        <f t="shared" si="45"/>
        <v>13.125</v>
      </c>
      <c r="C142">
        <f t="shared" si="46"/>
        <v>7609.4943750000002</v>
      </c>
      <c r="D142">
        <f t="shared" si="47"/>
        <v>0</v>
      </c>
      <c r="E142">
        <f t="shared" si="48"/>
        <v>0</v>
      </c>
      <c r="F142">
        <f t="shared" si="49"/>
        <v>0</v>
      </c>
      <c r="G142">
        <f t="shared" si="50"/>
        <v>-1193.1412500000006</v>
      </c>
      <c r="H142">
        <f t="shared" si="51"/>
        <v>24003.843750000004</v>
      </c>
      <c r="I142">
        <f t="shared" si="52"/>
        <v>34277.327929687497</v>
      </c>
      <c r="J142">
        <f t="shared" si="53"/>
        <v>3187761.4541832674</v>
      </c>
      <c r="K142">
        <f t="shared" si="54"/>
        <v>50567185.565397777</v>
      </c>
      <c r="L142">
        <f t="shared" si="55"/>
        <v>-574400.91227608034</v>
      </c>
      <c r="M142">
        <f t="shared" si="64"/>
        <v>53754947.019581042</v>
      </c>
      <c r="N142">
        <f t="shared" si="65"/>
        <v>3288103.9060789086</v>
      </c>
      <c r="O142" s="29"/>
      <c r="P142">
        <v>0</v>
      </c>
      <c r="Q142">
        <f t="shared" si="56"/>
        <v>0</v>
      </c>
      <c r="R142">
        <f t="shared" si="57"/>
        <v>0</v>
      </c>
      <c r="S142">
        <f t="shared" si="58"/>
        <v>0</v>
      </c>
      <c r="T142">
        <f t="shared" si="59"/>
        <v>981</v>
      </c>
      <c r="U142">
        <f t="shared" si="60"/>
        <v>5886</v>
      </c>
      <c r="V142">
        <f t="shared" si="61"/>
        <v>12875.625</v>
      </c>
      <c r="W142">
        <f t="shared" si="62"/>
        <v>781673.30677290831</v>
      </c>
      <c r="X142">
        <f t="shared" si="63"/>
        <v>18994599.578503687</v>
      </c>
      <c r="Y142">
        <f>((T142*sim3_q_0)/(sim3_second_moment_x_0*sim3_thickness_web_0))*((100000000*1000)/1000000000)</f>
        <v>472272.0758693362</v>
      </c>
      <c r="Z142">
        <f t="shared" si="66"/>
        <v>19776272.885276597</v>
      </c>
      <c r="AA142">
        <f t="shared" si="67"/>
        <v>1003857.2103633434</v>
      </c>
    </row>
    <row r="143" spans="1:27">
      <c r="A143" s="1">
        <v>106</v>
      </c>
      <c r="B143" s="17">
        <f t="shared" si="45"/>
        <v>13.25</v>
      </c>
      <c r="C143">
        <f t="shared" si="46"/>
        <v>7681.9657500000012</v>
      </c>
      <c r="D143">
        <f t="shared" si="47"/>
        <v>0</v>
      </c>
      <c r="E143">
        <f t="shared" si="48"/>
        <v>0</v>
      </c>
      <c r="F143">
        <f t="shared" si="49"/>
        <v>0</v>
      </c>
      <c r="G143">
        <f t="shared" si="50"/>
        <v>-1265.6126250000016</v>
      </c>
      <c r="H143">
        <f t="shared" si="51"/>
        <v>24003.843750000004</v>
      </c>
      <c r="I143">
        <f t="shared" si="52"/>
        <v>34123.655812499979</v>
      </c>
      <c r="J143">
        <f t="shared" si="53"/>
        <v>3187761.4541832674</v>
      </c>
      <c r="K143">
        <f t="shared" si="54"/>
        <v>50340482.758166455</v>
      </c>
      <c r="L143">
        <f t="shared" si="55"/>
        <v>-609290.01188092807</v>
      </c>
      <c r="M143">
        <f t="shared" si="64"/>
        <v>53528244.21234972</v>
      </c>
      <c r="N143">
        <f t="shared" si="65"/>
        <v>3300248.2404872729</v>
      </c>
      <c r="O143" s="29"/>
      <c r="P143">
        <v>0</v>
      </c>
      <c r="Q143">
        <f t="shared" si="56"/>
        <v>0</v>
      </c>
      <c r="R143">
        <f t="shared" si="57"/>
        <v>0</v>
      </c>
      <c r="S143">
        <f t="shared" si="58"/>
        <v>0</v>
      </c>
      <c r="T143">
        <f t="shared" si="59"/>
        <v>981</v>
      </c>
      <c r="U143">
        <f t="shared" si="60"/>
        <v>5886</v>
      </c>
      <c r="V143">
        <f t="shared" si="61"/>
        <v>12998.25</v>
      </c>
      <c r="W143">
        <f t="shared" si="62"/>
        <v>781673.30677290831</v>
      </c>
      <c r="X143">
        <f t="shared" si="63"/>
        <v>19175500.526870392</v>
      </c>
      <c r="Y143">
        <f>((T143*sim3_q_0)/(sim3_second_moment_x_0*sim3_thickness_web_0))*((100000000*1000)/1000000000)</f>
        <v>472272.0758693362</v>
      </c>
      <c r="Z143">
        <f t="shared" si="66"/>
        <v>19957173.833643302</v>
      </c>
      <c r="AA143">
        <f t="shared" si="67"/>
        <v>1003857.2103633434</v>
      </c>
    </row>
    <row r="144" spans="1:27">
      <c r="A144" s="1">
        <v>107</v>
      </c>
      <c r="B144" s="17">
        <f t="shared" si="45"/>
        <v>13.375</v>
      </c>
      <c r="C144">
        <f t="shared" si="46"/>
        <v>7754.4371250000004</v>
      </c>
      <c r="D144">
        <f t="shared" si="47"/>
        <v>0</v>
      </c>
      <c r="E144">
        <f t="shared" si="48"/>
        <v>0</v>
      </c>
      <c r="F144">
        <f t="shared" si="49"/>
        <v>0</v>
      </c>
      <c r="G144">
        <f t="shared" si="50"/>
        <v>-1338.0840000000007</v>
      </c>
      <c r="H144">
        <f t="shared" si="51"/>
        <v>24003.843750000004</v>
      </c>
      <c r="I144">
        <f t="shared" si="52"/>
        <v>33960.924773437488</v>
      </c>
      <c r="J144">
        <f t="shared" si="53"/>
        <v>3187761.4541832674</v>
      </c>
      <c r="K144">
        <f t="shared" si="54"/>
        <v>50100415.893374592</v>
      </c>
      <c r="L144">
        <f t="shared" si="55"/>
        <v>-644179.11148577486</v>
      </c>
      <c r="M144">
        <f t="shared" si="64"/>
        <v>53288177.347557858</v>
      </c>
      <c r="N144">
        <f t="shared" si="65"/>
        <v>3313014.956833092</v>
      </c>
      <c r="O144" s="29"/>
      <c r="P144">
        <v>0</v>
      </c>
      <c r="Q144">
        <f t="shared" si="56"/>
        <v>0</v>
      </c>
      <c r="R144">
        <f t="shared" si="57"/>
        <v>0</v>
      </c>
      <c r="S144">
        <f t="shared" si="58"/>
        <v>0</v>
      </c>
      <c r="T144">
        <f t="shared" si="59"/>
        <v>981</v>
      </c>
      <c r="U144">
        <f t="shared" si="60"/>
        <v>5886</v>
      </c>
      <c r="V144">
        <f t="shared" si="61"/>
        <v>13120.875</v>
      </c>
      <c r="W144">
        <f t="shared" si="62"/>
        <v>781673.30677290831</v>
      </c>
      <c r="X144">
        <f t="shared" si="63"/>
        <v>19356401.475237094</v>
      </c>
      <c r="Y144">
        <f>((T144*sim3_q_0)/(sim3_second_moment_x_0*sim3_thickness_web_0))*((100000000*1000)/1000000000)</f>
        <v>472272.0758693362</v>
      </c>
      <c r="Z144">
        <f t="shared" si="66"/>
        <v>20138074.782010004</v>
      </c>
      <c r="AA144">
        <f t="shared" si="67"/>
        <v>1003857.2103633434</v>
      </c>
    </row>
    <row r="145" spans="1:27">
      <c r="A145" s="1">
        <v>108</v>
      </c>
      <c r="B145" s="17">
        <f t="shared" si="45"/>
        <v>13.5</v>
      </c>
      <c r="C145">
        <f t="shared" si="46"/>
        <v>7826.9085000000005</v>
      </c>
      <c r="D145">
        <f t="shared" si="47"/>
        <v>0</v>
      </c>
      <c r="E145">
        <f t="shared" si="48"/>
        <v>0</v>
      </c>
      <c r="F145">
        <f t="shared" si="49"/>
        <v>0</v>
      </c>
      <c r="G145">
        <f t="shared" si="50"/>
        <v>-1410.5553750000008</v>
      </c>
      <c r="H145">
        <f t="shared" si="51"/>
        <v>24003.843750000004</v>
      </c>
      <c r="I145">
        <f t="shared" si="52"/>
        <v>33789.134812499993</v>
      </c>
      <c r="J145">
        <f t="shared" si="53"/>
        <v>3187761.4541832674</v>
      </c>
      <c r="K145">
        <f t="shared" si="54"/>
        <v>49846984.971022122</v>
      </c>
      <c r="L145">
        <f t="shared" si="55"/>
        <v>-679068.21109062212</v>
      </c>
      <c r="M145">
        <f t="shared" si="64"/>
        <v>53034746.425205387</v>
      </c>
      <c r="N145">
        <f t="shared" si="65"/>
        <v>3326390.296331577</v>
      </c>
      <c r="O145" s="29"/>
      <c r="P145">
        <v>0</v>
      </c>
      <c r="Q145">
        <f t="shared" si="56"/>
        <v>0</v>
      </c>
      <c r="R145">
        <f t="shared" si="57"/>
        <v>0</v>
      </c>
      <c r="S145">
        <f t="shared" si="58"/>
        <v>0</v>
      </c>
      <c r="T145">
        <f t="shared" si="59"/>
        <v>981</v>
      </c>
      <c r="U145">
        <f t="shared" si="60"/>
        <v>5886</v>
      </c>
      <c r="V145">
        <f t="shared" si="61"/>
        <v>13243.5</v>
      </c>
      <c r="W145">
        <f t="shared" si="62"/>
        <v>781673.30677290831</v>
      </c>
      <c r="X145">
        <f t="shared" si="63"/>
        <v>19537302.423603792</v>
      </c>
      <c r="Y145">
        <f>((T145*sim3_q_0)/(sim3_second_moment_x_0*sim3_thickness_web_0))*((100000000*1000)/1000000000)</f>
        <v>472272.0758693362</v>
      </c>
      <c r="Z145">
        <f t="shared" si="66"/>
        <v>20318975.730376702</v>
      </c>
      <c r="AA145">
        <f t="shared" si="67"/>
        <v>1003857.2103633434</v>
      </c>
    </row>
    <row r="146" spans="1:27">
      <c r="A146" s="1">
        <v>109</v>
      </c>
      <c r="B146" s="17">
        <f t="shared" si="45"/>
        <v>13.625</v>
      </c>
      <c r="C146">
        <f t="shared" si="46"/>
        <v>7899.3798750000014</v>
      </c>
      <c r="D146">
        <f t="shared" si="47"/>
        <v>0</v>
      </c>
      <c r="E146">
        <f t="shared" si="48"/>
        <v>0</v>
      </c>
      <c r="F146">
        <f t="shared" si="49"/>
        <v>0</v>
      </c>
      <c r="G146">
        <f t="shared" si="50"/>
        <v>-1483.0267500000018</v>
      </c>
      <c r="H146">
        <f t="shared" si="51"/>
        <v>24003.843750000004</v>
      </c>
      <c r="I146">
        <f t="shared" si="52"/>
        <v>33608.285929687489</v>
      </c>
      <c r="J146">
        <f t="shared" si="53"/>
        <v>3187761.4541832674</v>
      </c>
      <c r="K146">
        <f t="shared" si="54"/>
        <v>49580189.991109051</v>
      </c>
      <c r="L146">
        <f t="shared" si="55"/>
        <v>-713957.31069546985</v>
      </c>
      <c r="M146">
        <f t="shared" si="64"/>
        <v>52767951.445292316</v>
      </c>
      <c r="N146">
        <f t="shared" si="65"/>
        <v>3340360.2756949556</v>
      </c>
      <c r="O146" s="29"/>
      <c r="P146">
        <v>0</v>
      </c>
      <c r="Q146">
        <f t="shared" si="56"/>
        <v>0</v>
      </c>
      <c r="R146">
        <f t="shared" si="57"/>
        <v>0</v>
      </c>
      <c r="S146">
        <f t="shared" si="58"/>
        <v>0</v>
      </c>
      <c r="T146">
        <f t="shared" si="59"/>
        <v>981</v>
      </c>
      <c r="U146">
        <f t="shared" si="60"/>
        <v>5886</v>
      </c>
      <c r="V146">
        <f t="shared" si="61"/>
        <v>13366.125</v>
      </c>
      <c r="W146">
        <f t="shared" si="62"/>
        <v>781673.30677290831</v>
      </c>
      <c r="X146">
        <f t="shared" si="63"/>
        <v>19718203.371970493</v>
      </c>
      <c r="Y146">
        <f>((T146*sim3_q_0)/(sim3_second_moment_x_0*sim3_thickness_web_0))*((100000000*1000)/1000000000)</f>
        <v>472272.0758693362</v>
      </c>
      <c r="Z146">
        <f t="shared" si="66"/>
        <v>20499876.678743403</v>
      </c>
      <c r="AA146">
        <f t="shared" si="67"/>
        <v>1003857.2103633434</v>
      </c>
    </row>
    <row r="147" spans="1:27">
      <c r="A147" s="1">
        <v>110</v>
      </c>
      <c r="B147" s="17">
        <f t="shared" si="45"/>
        <v>13.75</v>
      </c>
      <c r="C147">
        <f t="shared" si="46"/>
        <v>7971.8512500000006</v>
      </c>
      <c r="D147">
        <f t="shared" si="47"/>
        <v>0</v>
      </c>
      <c r="E147">
        <f t="shared" si="48"/>
        <v>0</v>
      </c>
      <c r="F147">
        <f t="shared" si="49"/>
        <v>0</v>
      </c>
      <c r="G147">
        <f t="shared" si="50"/>
        <v>-1555.498125000001</v>
      </c>
      <c r="H147">
        <f t="shared" si="51"/>
        <v>24003.843750000004</v>
      </c>
      <c r="I147">
        <f t="shared" si="52"/>
        <v>33418.378124999996</v>
      </c>
      <c r="J147">
        <f t="shared" si="53"/>
        <v>3187761.4541832674</v>
      </c>
      <c r="K147">
        <f t="shared" si="54"/>
        <v>49300030.953635402</v>
      </c>
      <c r="L147">
        <f t="shared" si="55"/>
        <v>-748846.41030031652</v>
      </c>
      <c r="M147">
        <f t="shared" si="64"/>
        <v>52487792.407818668</v>
      </c>
      <c r="N147">
        <f t="shared" si="65"/>
        <v>3354910.7434212319</v>
      </c>
      <c r="O147" s="29"/>
      <c r="P147">
        <v>0</v>
      </c>
      <c r="Q147">
        <f t="shared" si="56"/>
        <v>0</v>
      </c>
      <c r="R147">
        <f t="shared" si="57"/>
        <v>0</v>
      </c>
      <c r="S147">
        <f t="shared" si="58"/>
        <v>0</v>
      </c>
      <c r="T147">
        <f t="shared" si="59"/>
        <v>981</v>
      </c>
      <c r="U147">
        <f t="shared" si="60"/>
        <v>5886</v>
      </c>
      <c r="V147">
        <f t="shared" si="61"/>
        <v>13488.75</v>
      </c>
      <c r="W147">
        <f t="shared" si="62"/>
        <v>781673.30677290831</v>
      </c>
      <c r="X147">
        <f t="shared" si="63"/>
        <v>19899104.320337195</v>
      </c>
      <c r="Y147">
        <f>((T147*sim3_q_0)/(sim3_second_moment_x_0*sim3_thickness_web_0))*((100000000*1000)/1000000000)</f>
        <v>472272.0758693362</v>
      </c>
      <c r="Z147">
        <f t="shared" si="66"/>
        <v>20680777.627110105</v>
      </c>
      <c r="AA147">
        <f t="shared" si="67"/>
        <v>1003857.2103633434</v>
      </c>
    </row>
    <row r="148" spans="1:27">
      <c r="A148" s="1">
        <v>111</v>
      </c>
      <c r="B148" s="17">
        <f t="shared" si="45"/>
        <v>13.875</v>
      </c>
      <c r="C148">
        <f t="shared" si="46"/>
        <v>8044.3226250000007</v>
      </c>
      <c r="D148">
        <f t="shared" si="47"/>
        <v>0</v>
      </c>
      <c r="E148">
        <f t="shared" si="48"/>
        <v>0</v>
      </c>
      <c r="F148">
        <f t="shared" si="49"/>
        <v>0</v>
      </c>
      <c r="G148">
        <f t="shared" si="50"/>
        <v>-1627.9695000000011</v>
      </c>
      <c r="H148">
        <f t="shared" si="51"/>
        <v>24003.843750000004</v>
      </c>
      <c r="I148">
        <f t="shared" si="52"/>
        <v>33219.411398437485</v>
      </c>
      <c r="J148">
        <f t="shared" si="53"/>
        <v>3187761.4541832674</v>
      </c>
      <c r="K148">
        <f t="shared" si="54"/>
        <v>49006507.858601131</v>
      </c>
      <c r="L148">
        <f t="shared" si="55"/>
        <v>-783735.5099051639</v>
      </c>
      <c r="M148">
        <f t="shared" si="64"/>
        <v>52194269.312784396</v>
      </c>
      <c r="N148">
        <f t="shared" si="65"/>
        <v>3370027.4332171334</v>
      </c>
      <c r="O148" s="29"/>
      <c r="P148">
        <v>0</v>
      </c>
      <c r="Q148">
        <f t="shared" si="56"/>
        <v>0</v>
      </c>
      <c r="R148">
        <f t="shared" si="57"/>
        <v>0</v>
      </c>
      <c r="S148">
        <f t="shared" si="58"/>
        <v>0</v>
      </c>
      <c r="T148">
        <f t="shared" si="59"/>
        <v>981</v>
      </c>
      <c r="U148">
        <f t="shared" si="60"/>
        <v>5886</v>
      </c>
      <c r="V148">
        <f t="shared" si="61"/>
        <v>13611.375</v>
      </c>
      <c r="W148">
        <f t="shared" si="62"/>
        <v>781673.30677290831</v>
      </c>
      <c r="X148">
        <f t="shared" si="63"/>
        <v>20080005.2687039</v>
      </c>
      <c r="Y148">
        <f>((T148*sim3_q_0)/(sim3_second_moment_x_0*sim3_thickness_web_0))*((100000000*1000)/1000000000)</f>
        <v>472272.0758693362</v>
      </c>
      <c r="Z148">
        <f t="shared" si="66"/>
        <v>20861678.57547681</v>
      </c>
      <c r="AA148">
        <f t="shared" si="67"/>
        <v>1003857.2103633434</v>
      </c>
    </row>
    <row r="149" spans="1:27">
      <c r="A149" s="1">
        <v>112</v>
      </c>
      <c r="B149" s="17">
        <f t="shared" si="45"/>
        <v>14</v>
      </c>
      <c r="C149">
        <f t="shared" si="46"/>
        <v>8116.7939999999999</v>
      </c>
      <c r="D149">
        <f t="shared" si="47"/>
        <v>0</v>
      </c>
      <c r="E149">
        <f t="shared" si="48"/>
        <v>0</v>
      </c>
      <c r="F149">
        <f t="shared" si="49"/>
        <v>0</v>
      </c>
      <c r="G149">
        <f t="shared" si="50"/>
        <v>-1700.4408750000002</v>
      </c>
      <c r="H149">
        <f t="shared" si="51"/>
        <v>24003.843750000004</v>
      </c>
      <c r="I149">
        <f t="shared" si="52"/>
        <v>33011.385749999994</v>
      </c>
      <c r="J149">
        <f t="shared" si="53"/>
        <v>3187761.4541832674</v>
      </c>
      <c r="K149">
        <f t="shared" si="54"/>
        <v>48699620.706006318</v>
      </c>
      <c r="L149">
        <f t="shared" si="55"/>
        <v>-818624.60951001069</v>
      </c>
      <c r="M149">
        <f t="shared" si="64"/>
        <v>51887382.160189584</v>
      </c>
      <c r="N149">
        <f t="shared" si="65"/>
        <v>3385696.0143044572</v>
      </c>
      <c r="O149" s="29"/>
      <c r="P149">
        <v>0</v>
      </c>
      <c r="Q149">
        <f t="shared" si="56"/>
        <v>0</v>
      </c>
      <c r="R149">
        <f t="shared" si="57"/>
        <v>0</v>
      </c>
      <c r="S149">
        <f t="shared" si="58"/>
        <v>0</v>
      </c>
      <c r="T149">
        <f t="shared" si="59"/>
        <v>981</v>
      </c>
      <c r="U149">
        <f t="shared" si="60"/>
        <v>5886</v>
      </c>
      <c r="V149">
        <f t="shared" si="61"/>
        <v>13734</v>
      </c>
      <c r="W149">
        <f t="shared" si="62"/>
        <v>781673.30677290831</v>
      </c>
      <c r="X149">
        <f t="shared" si="63"/>
        <v>20260906.217070602</v>
      </c>
      <c r="Y149">
        <f>((T149*sim3_q_0)/(sim3_second_moment_x_0*sim3_thickness_web_0))*((100000000*1000)/1000000000)</f>
        <v>472272.0758693362</v>
      </c>
      <c r="Z149">
        <f t="shared" si="66"/>
        <v>21042579.523843512</v>
      </c>
      <c r="AA149">
        <f t="shared" si="67"/>
        <v>1003857.2103633434</v>
      </c>
    </row>
    <row r="150" spans="1:27">
      <c r="A150" s="1">
        <v>113</v>
      </c>
      <c r="B150" s="17">
        <f t="shared" si="45"/>
        <v>14.125</v>
      </c>
      <c r="C150">
        <f t="shared" si="46"/>
        <v>8189.2653750000009</v>
      </c>
      <c r="D150">
        <f t="shared" si="47"/>
        <v>0</v>
      </c>
      <c r="E150">
        <f t="shared" si="48"/>
        <v>0</v>
      </c>
      <c r="F150">
        <f t="shared" si="49"/>
        <v>0</v>
      </c>
      <c r="G150">
        <f t="shared" si="50"/>
        <v>-1772.9122500000012</v>
      </c>
      <c r="H150">
        <f t="shared" si="51"/>
        <v>24003.843750000004</v>
      </c>
      <c r="I150">
        <f t="shared" si="52"/>
        <v>32794.301179687485</v>
      </c>
      <c r="J150">
        <f t="shared" si="53"/>
        <v>3187761.4541832674</v>
      </c>
      <c r="K150">
        <f t="shared" si="54"/>
        <v>48379369.495850876</v>
      </c>
      <c r="L150">
        <f t="shared" si="55"/>
        <v>-853513.7091148583</v>
      </c>
      <c r="M150">
        <f t="shared" si="64"/>
        <v>51567130.950034142</v>
      </c>
      <c r="N150">
        <f t="shared" si="65"/>
        <v>3401902.1384253483</v>
      </c>
      <c r="O150" s="29"/>
      <c r="P150">
        <v>0</v>
      </c>
      <c r="Q150">
        <f t="shared" si="56"/>
        <v>0</v>
      </c>
      <c r="R150">
        <f t="shared" si="57"/>
        <v>0</v>
      </c>
      <c r="S150">
        <f t="shared" si="58"/>
        <v>0</v>
      </c>
      <c r="T150">
        <f t="shared" si="59"/>
        <v>981</v>
      </c>
      <c r="U150">
        <f t="shared" si="60"/>
        <v>5886</v>
      </c>
      <c r="V150">
        <f t="shared" si="61"/>
        <v>13856.625</v>
      </c>
      <c r="W150">
        <f t="shared" si="62"/>
        <v>781673.30677290831</v>
      </c>
      <c r="X150">
        <f t="shared" si="63"/>
        <v>20441807.165437303</v>
      </c>
      <c r="Y150">
        <f>((T150*sim3_q_0)/(sim3_second_moment_x_0*sim3_thickness_web_0))*((100000000*1000)/1000000000)</f>
        <v>472272.0758693362</v>
      </c>
      <c r="Z150">
        <f t="shared" si="66"/>
        <v>21223480.472210214</v>
      </c>
      <c r="AA150">
        <f t="shared" si="67"/>
        <v>1003857.2103633434</v>
      </c>
    </row>
    <row r="151" spans="1:27">
      <c r="A151" s="1">
        <v>114</v>
      </c>
      <c r="B151" s="17">
        <f t="shared" si="45"/>
        <v>14.25</v>
      </c>
      <c r="C151">
        <f t="shared" si="46"/>
        <v>8261.7367500000018</v>
      </c>
      <c r="D151">
        <f t="shared" si="47"/>
        <v>0</v>
      </c>
      <c r="E151">
        <f t="shared" si="48"/>
        <v>0</v>
      </c>
      <c r="F151">
        <f t="shared" si="49"/>
        <v>0</v>
      </c>
      <c r="G151">
        <f t="shared" si="50"/>
        <v>-1845.3836250000022</v>
      </c>
      <c r="H151">
        <f t="shared" si="51"/>
        <v>24003.843750000004</v>
      </c>
      <c r="I151">
        <f t="shared" si="52"/>
        <v>32568.157687499981</v>
      </c>
      <c r="J151">
        <f t="shared" si="53"/>
        <v>3187761.4541832674</v>
      </c>
      <c r="K151">
        <f t="shared" si="54"/>
        <v>48045754.228134856</v>
      </c>
      <c r="L151">
        <f t="shared" si="55"/>
        <v>-888402.80871970602</v>
      </c>
      <c r="M151">
        <f t="shared" si="64"/>
        <v>51233515.682318121</v>
      </c>
      <c r="N151">
        <f t="shared" si="65"/>
        <v>3418631.483423911</v>
      </c>
      <c r="O151" s="29"/>
      <c r="P151">
        <v>0</v>
      </c>
      <c r="Q151">
        <f t="shared" si="56"/>
        <v>0</v>
      </c>
      <c r="R151">
        <f t="shared" si="57"/>
        <v>0</v>
      </c>
      <c r="S151">
        <f t="shared" si="58"/>
        <v>0</v>
      </c>
      <c r="T151">
        <f t="shared" si="59"/>
        <v>981</v>
      </c>
      <c r="U151">
        <f t="shared" si="60"/>
        <v>5886</v>
      </c>
      <c r="V151">
        <f t="shared" si="61"/>
        <v>13979.25</v>
      </c>
      <c r="W151">
        <f t="shared" si="62"/>
        <v>781673.30677290831</v>
      </c>
      <c r="X151">
        <f t="shared" si="63"/>
        <v>20622708.113804005</v>
      </c>
      <c r="Y151">
        <f>((T151*sim3_q_0)/(sim3_second_moment_x_0*sim3_thickness_web_0))*((100000000*1000)/1000000000)</f>
        <v>472272.0758693362</v>
      </c>
      <c r="Z151">
        <f t="shared" si="66"/>
        <v>21404381.420576915</v>
      </c>
      <c r="AA151">
        <f t="shared" si="67"/>
        <v>1003857.2103633434</v>
      </c>
    </row>
    <row r="152" spans="1:27">
      <c r="A152" s="1">
        <v>115</v>
      </c>
      <c r="B152" s="17">
        <f t="shared" si="45"/>
        <v>14.375</v>
      </c>
      <c r="C152">
        <f t="shared" si="46"/>
        <v>8334.208125000001</v>
      </c>
      <c r="D152">
        <f t="shared" si="47"/>
        <v>0</v>
      </c>
      <c r="E152">
        <f t="shared" si="48"/>
        <v>0</v>
      </c>
      <c r="F152">
        <f t="shared" si="49"/>
        <v>0</v>
      </c>
      <c r="G152">
        <f t="shared" si="50"/>
        <v>-1917.8550000000014</v>
      </c>
      <c r="H152">
        <f t="shared" si="51"/>
        <v>24003.843750000004</v>
      </c>
      <c r="I152">
        <f t="shared" si="52"/>
        <v>32332.955273437496</v>
      </c>
      <c r="J152">
        <f t="shared" si="53"/>
        <v>3187761.4541832674</v>
      </c>
      <c r="K152">
        <f t="shared" si="54"/>
        <v>47698774.902858265</v>
      </c>
      <c r="L152">
        <f t="shared" si="55"/>
        <v>-923291.90832455282</v>
      </c>
      <c r="M152">
        <f t="shared" si="64"/>
        <v>50886536.35704153</v>
      </c>
      <c r="N152">
        <f t="shared" si="65"/>
        <v>3435869.79333816</v>
      </c>
      <c r="O152" s="29"/>
      <c r="P152">
        <v>0</v>
      </c>
      <c r="Q152">
        <f t="shared" si="56"/>
        <v>0</v>
      </c>
      <c r="R152">
        <f t="shared" si="57"/>
        <v>0</v>
      </c>
      <c r="S152">
        <f t="shared" si="58"/>
        <v>0</v>
      </c>
      <c r="T152">
        <f t="shared" si="59"/>
        <v>981</v>
      </c>
      <c r="U152">
        <f t="shared" si="60"/>
        <v>5886</v>
      </c>
      <c r="V152">
        <f t="shared" si="61"/>
        <v>14101.875</v>
      </c>
      <c r="W152">
        <f t="shared" si="62"/>
        <v>781673.30677290831</v>
      </c>
      <c r="X152">
        <f t="shared" si="63"/>
        <v>20803609.062170703</v>
      </c>
      <c r="Y152">
        <f>((T152*sim3_q_0)/(sim3_second_moment_x_0*sim3_thickness_web_0))*((100000000*1000)/1000000000)</f>
        <v>472272.0758693362</v>
      </c>
      <c r="Z152">
        <f t="shared" si="66"/>
        <v>21585282.368943613</v>
      </c>
      <c r="AA152">
        <f t="shared" si="67"/>
        <v>1003857.2103633434</v>
      </c>
    </row>
    <row r="153" spans="1:27">
      <c r="A153" s="1">
        <v>116</v>
      </c>
      <c r="B153" s="17">
        <f t="shared" si="45"/>
        <v>14.5</v>
      </c>
      <c r="C153">
        <f t="shared" si="46"/>
        <v>8406.6795000000002</v>
      </c>
      <c r="D153">
        <f t="shared" si="47"/>
        <v>0</v>
      </c>
      <c r="E153">
        <f t="shared" si="48"/>
        <v>0</v>
      </c>
      <c r="F153">
        <f t="shared" si="49"/>
        <v>0</v>
      </c>
      <c r="G153">
        <f t="shared" si="50"/>
        <v>-1990.3263750000006</v>
      </c>
      <c r="H153">
        <f t="shared" si="51"/>
        <v>24003.843750000004</v>
      </c>
      <c r="I153">
        <f t="shared" si="52"/>
        <v>32088.693937499986</v>
      </c>
      <c r="J153">
        <f t="shared" si="53"/>
        <v>3187761.4541832674</v>
      </c>
      <c r="K153">
        <f t="shared" si="54"/>
        <v>47338431.520021059</v>
      </c>
      <c r="L153">
        <f t="shared" si="55"/>
        <v>-958181.00792939973</v>
      </c>
      <c r="M153">
        <f t="shared" si="64"/>
        <v>50526192.974204324</v>
      </c>
      <c r="N153">
        <f t="shared" si="65"/>
        <v>3453602.9149871147</v>
      </c>
      <c r="O153" s="29"/>
      <c r="P153">
        <v>0</v>
      </c>
      <c r="Q153">
        <f t="shared" si="56"/>
        <v>0</v>
      </c>
      <c r="R153">
        <f t="shared" si="57"/>
        <v>0</v>
      </c>
      <c r="S153">
        <f t="shared" si="58"/>
        <v>0</v>
      </c>
      <c r="T153">
        <f t="shared" si="59"/>
        <v>981</v>
      </c>
      <c r="U153">
        <f t="shared" si="60"/>
        <v>5886</v>
      </c>
      <c r="V153">
        <f t="shared" si="61"/>
        <v>14224.5</v>
      </c>
      <c r="W153">
        <f t="shared" si="62"/>
        <v>781673.30677290831</v>
      </c>
      <c r="X153">
        <f t="shared" si="63"/>
        <v>20984510.010537408</v>
      </c>
      <c r="Y153">
        <f>((T153*sim3_q_0)/(sim3_second_moment_x_0*sim3_thickness_web_0))*((100000000*1000)/1000000000)</f>
        <v>472272.0758693362</v>
      </c>
      <c r="Z153">
        <f t="shared" si="66"/>
        <v>21766183.317310318</v>
      </c>
      <c r="AA153">
        <f t="shared" si="67"/>
        <v>1003857.2103633434</v>
      </c>
    </row>
    <row r="154" spans="1:27">
      <c r="A154" s="1">
        <v>117</v>
      </c>
      <c r="B154" s="17">
        <f t="shared" si="45"/>
        <v>14.625</v>
      </c>
      <c r="C154">
        <f t="shared" si="46"/>
        <v>8479.1508749999994</v>
      </c>
      <c r="D154">
        <f t="shared" si="47"/>
        <v>0</v>
      </c>
      <c r="E154">
        <f t="shared" si="48"/>
        <v>0</v>
      </c>
      <c r="F154">
        <f t="shared" si="49"/>
        <v>0</v>
      </c>
      <c r="G154">
        <f t="shared" si="50"/>
        <v>-2062.7977499999997</v>
      </c>
      <c r="H154">
        <f t="shared" si="51"/>
        <v>24003.843750000004</v>
      </c>
      <c r="I154">
        <f t="shared" si="52"/>
        <v>31835.373679687495</v>
      </c>
      <c r="J154">
        <f t="shared" si="53"/>
        <v>3187761.4541832674</v>
      </c>
      <c r="K154">
        <f t="shared" si="54"/>
        <v>46964724.079623275</v>
      </c>
      <c r="L154">
        <f t="shared" si="55"/>
        <v>-993070.1075342464</v>
      </c>
      <c r="M154">
        <f t="shared" si="64"/>
        <v>50152485.53380654</v>
      </c>
      <c r="N154">
        <f t="shared" si="65"/>
        <v>3471816.8310824577</v>
      </c>
      <c r="O154" s="29"/>
      <c r="P154">
        <v>0</v>
      </c>
      <c r="Q154">
        <f t="shared" si="56"/>
        <v>0</v>
      </c>
      <c r="R154">
        <f t="shared" si="57"/>
        <v>0</v>
      </c>
      <c r="S154">
        <f t="shared" si="58"/>
        <v>0</v>
      </c>
      <c r="T154">
        <f t="shared" si="59"/>
        <v>981</v>
      </c>
      <c r="U154">
        <f t="shared" si="60"/>
        <v>5886</v>
      </c>
      <c r="V154">
        <f t="shared" si="61"/>
        <v>14347.125</v>
      </c>
      <c r="W154">
        <f t="shared" si="62"/>
        <v>781673.30677290831</v>
      </c>
      <c r="X154">
        <f t="shared" si="63"/>
        <v>21165410.95890411</v>
      </c>
      <c r="Y154">
        <f>((T154*sim3_q_0)/(sim3_second_moment_x_0*sim3_thickness_web_0))*((100000000*1000)/1000000000)</f>
        <v>472272.0758693362</v>
      </c>
      <c r="Z154">
        <f t="shared" si="66"/>
        <v>21947084.26567702</v>
      </c>
      <c r="AA154">
        <f t="shared" si="67"/>
        <v>1003857.2103633434</v>
      </c>
    </row>
    <row r="155" spans="1:27">
      <c r="A155" s="1">
        <v>118</v>
      </c>
      <c r="B155" s="17">
        <f t="shared" si="45"/>
        <v>14.75</v>
      </c>
      <c r="C155">
        <f t="shared" si="46"/>
        <v>8551.6222500000003</v>
      </c>
      <c r="D155">
        <f t="shared" si="47"/>
        <v>0</v>
      </c>
      <c r="E155">
        <f t="shared" si="48"/>
        <v>0</v>
      </c>
      <c r="F155">
        <f t="shared" si="49"/>
        <v>0</v>
      </c>
      <c r="G155">
        <f t="shared" si="50"/>
        <v>-2135.2691250000007</v>
      </c>
      <c r="H155">
        <f t="shared" si="51"/>
        <v>24003.843750000004</v>
      </c>
      <c r="I155">
        <f t="shared" si="52"/>
        <v>31572.994499999993</v>
      </c>
      <c r="J155">
        <f t="shared" si="53"/>
        <v>3187761.4541832674</v>
      </c>
      <c r="K155">
        <f t="shared" si="54"/>
        <v>46577652.581664898</v>
      </c>
      <c r="L155">
        <f t="shared" si="55"/>
        <v>-1027959.2071390941</v>
      </c>
      <c r="M155">
        <f t="shared" si="64"/>
        <v>49765414.035848163</v>
      </c>
      <c r="N155">
        <f t="shared" si="65"/>
        <v>3490497.6899326257</v>
      </c>
      <c r="O155" s="29"/>
      <c r="P155">
        <v>0</v>
      </c>
      <c r="Q155">
        <f t="shared" si="56"/>
        <v>0</v>
      </c>
      <c r="R155">
        <f t="shared" si="57"/>
        <v>0</v>
      </c>
      <c r="S155">
        <f t="shared" si="58"/>
        <v>0</v>
      </c>
      <c r="T155">
        <f t="shared" si="59"/>
        <v>981</v>
      </c>
      <c r="U155">
        <f t="shared" si="60"/>
        <v>5886</v>
      </c>
      <c r="V155">
        <f t="shared" si="61"/>
        <v>14469.75</v>
      </c>
      <c r="W155">
        <f t="shared" si="62"/>
        <v>781673.30677290831</v>
      </c>
      <c r="X155">
        <f t="shared" si="63"/>
        <v>21346311.907270811</v>
      </c>
      <c r="Y155">
        <f>((T155*sim3_q_0)/(sim3_second_moment_x_0*sim3_thickness_web_0))*((100000000*1000)/1000000000)</f>
        <v>472272.0758693362</v>
      </c>
      <c r="Z155">
        <f t="shared" si="66"/>
        <v>22127985.214043722</v>
      </c>
      <c r="AA155">
        <f t="shared" si="67"/>
        <v>1003857.2103633434</v>
      </c>
    </row>
    <row r="156" spans="1:27">
      <c r="A156" s="1">
        <v>119</v>
      </c>
      <c r="B156" s="17">
        <f t="shared" si="45"/>
        <v>14.875</v>
      </c>
      <c r="C156">
        <f t="shared" si="46"/>
        <v>8624.0936250000013</v>
      </c>
      <c r="D156">
        <f t="shared" si="47"/>
        <v>0</v>
      </c>
      <c r="E156">
        <f t="shared" si="48"/>
        <v>0</v>
      </c>
      <c r="F156">
        <f t="shared" si="49"/>
        <v>0</v>
      </c>
      <c r="G156">
        <f t="shared" si="50"/>
        <v>-2207.7405000000017</v>
      </c>
      <c r="H156">
        <f t="shared" si="51"/>
        <v>24003.843750000004</v>
      </c>
      <c r="I156">
        <f t="shared" si="52"/>
        <v>31301.556398437489</v>
      </c>
      <c r="J156">
        <f t="shared" si="53"/>
        <v>3187761.4541832674</v>
      </c>
      <c r="K156">
        <f t="shared" si="54"/>
        <v>46177217.02614592</v>
      </c>
      <c r="L156">
        <f t="shared" si="55"/>
        <v>-1062848.3067439417</v>
      </c>
      <c r="M156">
        <f t="shared" si="64"/>
        <v>49364978.480329186</v>
      </c>
      <c r="N156">
        <f t="shared" si="65"/>
        <v>3509631.831839487</v>
      </c>
      <c r="O156" s="29"/>
      <c r="P156">
        <v>0</v>
      </c>
      <c r="Q156">
        <f t="shared" si="56"/>
        <v>0</v>
      </c>
      <c r="R156">
        <f t="shared" si="57"/>
        <v>0</v>
      </c>
      <c r="S156">
        <f t="shared" si="58"/>
        <v>0</v>
      </c>
      <c r="T156">
        <f t="shared" si="59"/>
        <v>981</v>
      </c>
      <c r="U156">
        <f t="shared" si="60"/>
        <v>5886</v>
      </c>
      <c r="V156">
        <f t="shared" si="61"/>
        <v>14592.375</v>
      </c>
      <c r="W156">
        <f t="shared" si="62"/>
        <v>781673.30677290831</v>
      </c>
      <c r="X156">
        <f t="shared" si="63"/>
        <v>21527212.855637513</v>
      </c>
      <c r="Y156">
        <f>((T156*sim3_q_0)/(sim3_second_moment_x_0*sim3_thickness_web_0))*((100000000*1000)/1000000000)</f>
        <v>472272.0758693362</v>
      </c>
      <c r="Z156">
        <f t="shared" si="66"/>
        <v>22308886.162410423</v>
      </c>
      <c r="AA156">
        <f t="shared" si="67"/>
        <v>1003857.2103633434</v>
      </c>
    </row>
    <row r="157" spans="1:27">
      <c r="A157" s="1">
        <v>120</v>
      </c>
      <c r="B157" s="17">
        <f t="shared" si="45"/>
        <v>15</v>
      </c>
      <c r="C157">
        <f t="shared" si="46"/>
        <v>8696.5650000000005</v>
      </c>
      <c r="D157">
        <f t="shared" si="47"/>
        <v>0</v>
      </c>
      <c r="E157">
        <f t="shared" si="48"/>
        <v>0</v>
      </c>
      <c r="F157">
        <f t="shared" si="49"/>
        <v>3924</v>
      </c>
      <c r="G157">
        <f t="shared" si="50"/>
        <v>-6204.2118750000009</v>
      </c>
      <c r="H157">
        <f t="shared" si="51"/>
        <v>24003.843750000004</v>
      </c>
      <c r="I157">
        <f t="shared" si="52"/>
        <v>31021.059374999997</v>
      </c>
      <c r="J157">
        <f t="shared" si="53"/>
        <v>3187761.4541832674</v>
      </c>
      <c r="K157">
        <f t="shared" si="54"/>
        <v>45763417.413066387</v>
      </c>
      <c r="L157">
        <f t="shared" si="55"/>
        <v>-2986825.7098261332</v>
      </c>
      <c r="M157">
        <f t="shared" si="64"/>
        <v>48951178.867249653</v>
      </c>
      <c r="N157">
        <f t="shared" si="65"/>
        <v>4979376.7901631203</v>
      </c>
      <c r="O157" s="29"/>
      <c r="P157">
        <v>0</v>
      </c>
      <c r="Q157">
        <f t="shared" si="56"/>
        <v>0</v>
      </c>
      <c r="R157">
        <f t="shared" si="57"/>
        <v>0</v>
      </c>
      <c r="S157">
        <f t="shared" si="58"/>
        <v>3924</v>
      </c>
      <c r="T157">
        <f t="shared" si="59"/>
        <v>-2943</v>
      </c>
      <c r="U157">
        <f t="shared" si="60"/>
        <v>5886</v>
      </c>
      <c r="V157">
        <f t="shared" si="61"/>
        <v>14715</v>
      </c>
      <c r="W157">
        <f t="shared" si="62"/>
        <v>781673.30677290831</v>
      </c>
      <c r="X157">
        <f t="shared" si="63"/>
        <v>21708113.804004215</v>
      </c>
      <c r="Y157">
        <f>((T157*sim3_q_0)/(sim3_second_moment_x_0*sim3_thickness_web_0))*((100000000*1000)/1000000000)</f>
        <v>-1416816.2276080083</v>
      </c>
      <c r="Z157">
        <f t="shared" si="66"/>
        <v>22489787.110777125</v>
      </c>
      <c r="AA157">
        <f t="shared" si="67"/>
        <v>1860571.8378478286</v>
      </c>
    </row>
    <row r="158" spans="1:27">
      <c r="A158" s="1">
        <v>121</v>
      </c>
      <c r="B158" s="17">
        <f t="shared" si="45"/>
        <v>15.125</v>
      </c>
      <c r="C158">
        <f t="shared" si="46"/>
        <v>8769.0363750000015</v>
      </c>
      <c r="D158">
        <f t="shared" si="47"/>
        <v>0</v>
      </c>
      <c r="E158">
        <f t="shared" si="48"/>
        <v>0</v>
      </c>
      <c r="F158">
        <f t="shared" si="49"/>
        <v>3924</v>
      </c>
      <c r="G158">
        <f t="shared" si="50"/>
        <v>-6276.6832500000019</v>
      </c>
      <c r="H158">
        <f t="shared" si="51"/>
        <v>24003.843750000004</v>
      </c>
      <c r="I158">
        <f t="shared" si="52"/>
        <v>30241.00342968748</v>
      </c>
      <c r="J158">
        <f t="shared" si="53"/>
        <v>3187761.4541832674</v>
      </c>
      <c r="K158">
        <f t="shared" si="54"/>
        <v>44612649.948959395</v>
      </c>
      <c r="L158">
        <f t="shared" si="55"/>
        <v>-3021714.8094309811</v>
      </c>
      <c r="M158">
        <f t="shared" si="64"/>
        <v>47800411.403142661</v>
      </c>
      <c r="N158">
        <f t="shared" si="65"/>
        <v>5010196.8953829501</v>
      </c>
      <c r="O158" s="29"/>
      <c r="P158">
        <v>0</v>
      </c>
      <c r="Q158">
        <f t="shared" si="56"/>
        <v>0</v>
      </c>
      <c r="R158">
        <f t="shared" si="57"/>
        <v>0</v>
      </c>
      <c r="S158">
        <f t="shared" si="58"/>
        <v>3924</v>
      </c>
      <c r="T158">
        <f t="shared" si="59"/>
        <v>-2943</v>
      </c>
      <c r="U158">
        <f t="shared" si="60"/>
        <v>5886</v>
      </c>
      <c r="V158">
        <f t="shared" si="61"/>
        <v>14347.125</v>
      </c>
      <c r="W158">
        <f t="shared" si="62"/>
        <v>781673.30677290831</v>
      </c>
      <c r="X158">
        <f t="shared" si="63"/>
        <v>21165410.95890411</v>
      </c>
      <c r="Y158">
        <f>((T158*sim3_q_0)/(sim3_second_moment_x_0*sim3_thickness_web_0))*((100000000*1000)/1000000000)</f>
        <v>-1416816.2276080083</v>
      </c>
      <c r="Z158">
        <f t="shared" si="66"/>
        <v>21947084.26567702</v>
      </c>
      <c r="AA158">
        <f t="shared" si="67"/>
        <v>1860571.8378478286</v>
      </c>
    </row>
    <row r="159" spans="1:27">
      <c r="A159" s="1">
        <v>122</v>
      </c>
      <c r="B159" s="17">
        <f t="shared" si="45"/>
        <v>15.25</v>
      </c>
      <c r="C159">
        <f t="shared" si="46"/>
        <v>8841.5077500000007</v>
      </c>
      <c r="D159">
        <f t="shared" si="47"/>
        <v>0</v>
      </c>
      <c r="E159">
        <f t="shared" si="48"/>
        <v>0</v>
      </c>
      <c r="F159">
        <f t="shared" si="49"/>
        <v>3924</v>
      </c>
      <c r="G159">
        <f t="shared" si="50"/>
        <v>-6349.154625000001</v>
      </c>
      <c r="H159">
        <f t="shared" si="51"/>
        <v>24003.843750000004</v>
      </c>
      <c r="I159">
        <f t="shared" si="52"/>
        <v>29451.888562499982</v>
      </c>
      <c r="J159">
        <f t="shared" si="53"/>
        <v>3187761.4541832674</v>
      </c>
      <c r="K159">
        <f t="shared" si="54"/>
        <v>43448518.427291863</v>
      </c>
      <c r="L159">
        <f t="shared" si="55"/>
        <v>-3056603.909035828</v>
      </c>
      <c r="M159">
        <f t="shared" si="64"/>
        <v>46636279.881475128</v>
      </c>
      <c r="N159">
        <f t="shared" si="65"/>
        <v>5041094.5627750624</v>
      </c>
      <c r="O159" s="29"/>
      <c r="P159">
        <v>0</v>
      </c>
      <c r="Q159">
        <f t="shared" si="56"/>
        <v>0</v>
      </c>
      <c r="R159">
        <f t="shared" si="57"/>
        <v>0</v>
      </c>
      <c r="S159">
        <f t="shared" si="58"/>
        <v>3924</v>
      </c>
      <c r="T159">
        <f t="shared" si="59"/>
        <v>-2943</v>
      </c>
      <c r="U159">
        <f t="shared" si="60"/>
        <v>5886</v>
      </c>
      <c r="V159">
        <f t="shared" si="61"/>
        <v>13979.25</v>
      </c>
      <c r="W159">
        <f t="shared" si="62"/>
        <v>781673.30677290831</v>
      </c>
      <c r="X159">
        <f t="shared" si="63"/>
        <v>20622708.113804005</v>
      </c>
      <c r="Y159">
        <f>((T159*sim3_q_0)/(sim3_second_moment_x_0*sim3_thickness_web_0))*((100000000*1000)/1000000000)</f>
        <v>-1416816.2276080083</v>
      </c>
      <c r="Z159">
        <f t="shared" si="66"/>
        <v>21404381.420576915</v>
      </c>
      <c r="AA159">
        <f t="shared" si="67"/>
        <v>1860571.8378478286</v>
      </c>
    </row>
    <row r="160" spans="1:27">
      <c r="A160" s="1">
        <v>123</v>
      </c>
      <c r="B160" s="17">
        <f t="shared" si="45"/>
        <v>15.375</v>
      </c>
      <c r="C160">
        <f t="shared" si="46"/>
        <v>8913.9791249999998</v>
      </c>
      <c r="D160">
        <f t="shared" si="47"/>
        <v>0</v>
      </c>
      <c r="E160">
        <f t="shared" si="48"/>
        <v>0</v>
      </c>
      <c r="F160">
        <f t="shared" si="49"/>
        <v>3924</v>
      </c>
      <c r="G160">
        <f t="shared" si="50"/>
        <v>-6421.6260000000002</v>
      </c>
      <c r="H160">
        <f t="shared" si="51"/>
        <v>24003.843750000004</v>
      </c>
      <c r="I160">
        <f t="shared" si="52"/>
        <v>28653.714773437488</v>
      </c>
      <c r="J160">
        <f t="shared" si="53"/>
        <v>3187761.4541832674</v>
      </c>
      <c r="K160">
        <f t="shared" si="54"/>
        <v>42271022.848063737</v>
      </c>
      <c r="L160">
        <f t="shared" si="55"/>
        <v>-3091493.0086406749</v>
      </c>
      <c r="M160">
        <f t="shared" si="64"/>
        <v>45458784.302247003</v>
      </c>
      <c r="N160">
        <f t="shared" si="65"/>
        <v>5072067.7253233744</v>
      </c>
      <c r="O160" s="29"/>
      <c r="P160">
        <v>0</v>
      </c>
      <c r="Q160">
        <f t="shared" si="56"/>
        <v>0</v>
      </c>
      <c r="R160">
        <f t="shared" si="57"/>
        <v>0</v>
      </c>
      <c r="S160">
        <f t="shared" si="58"/>
        <v>3924</v>
      </c>
      <c r="T160">
        <f t="shared" si="59"/>
        <v>-2943</v>
      </c>
      <c r="U160">
        <f t="shared" si="60"/>
        <v>5886</v>
      </c>
      <c r="V160">
        <f t="shared" si="61"/>
        <v>13611.375</v>
      </c>
      <c r="W160">
        <f t="shared" si="62"/>
        <v>781673.30677290831</v>
      </c>
      <c r="X160">
        <f t="shared" si="63"/>
        <v>20080005.2687039</v>
      </c>
      <c r="Y160">
        <f>((T160*sim3_q_0)/(sim3_second_moment_x_0*sim3_thickness_web_0))*((100000000*1000)/1000000000)</f>
        <v>-1416816.2276080083</v>
      </c>
      <c r="Z160">
        <f t="shared" si="66"/>
        <v>20861678.57547681</v>
      </c>
      <c r="AA160">
        <f t="shared" si="67"/>
        <v>1860571.8378478286</v>
      </c>
    </row>
    <row r="161" spans="1:27">
      <c r="A161" s="1">
        <v>124</v>
      </c>
      <c r="B161" s="17">
        <f t="shared" si="45"/>
        <v>15.5</v>
      </c>
      <c r="C161">
        <f t="shared" si="46"/>
        <v>8986.4505000000008</v>
      </c>
      <c r="D161">
        <f t="shared" si="47"/>
        <v>0</v>
      </c>
      <c r="E161">
        <f t="shared" si="48"/>
        <v>0</v>
      </c>
      <c r="F161">
        <f t="shared" si="49"/>
        <v>3924</v>
      </c>
      <c r="G161">
        <f t="shared" si="50"/>
        <v>-6494.0973750000012</v>
      </c>
      <c r="H161">
        <f t="shared" si="51"/>
        <v>24003.843750000004</v>
      </c>
      <c r="I161">
        <f t="shared" si="52"/>
        <v>27846.482062499985</v>
      </c>
      <c r="J161">
        <f t="shared" si="53"/>
        <v>3187761.4541832674</v>
      </c>
      <c r="K161">
        <f t="shared" si="54"/>
        <v>41080163.211275004</v>
      </c>
      <c r="L161">
        <f t="shared" si="55"/>
        <v>-3126382.1082455222</v>
      </c>
      <c r="M161">
        <f t="shared" si="64"/>
        <v>44267924.665458269</v>
      </c>
      <c r="N161">
        <f t="shared" si="65"/>
        <v>5103114.3840247076</v>
      </c>
      <c r="O161" s="29"/>
      <c r="P161">
        <v>0</v>
      </c>
      <c r="Q161">
        <f t="shared" si="56"/>
        <v>0</v>
      </c>
      <c r="R161">
        <f t="shared" si="57"/>
        <v>0</v>
      </c>
      <c r="S161">
        <f t="shared" si="58"/>
        <v>3924</v>
      </c>
      <c r="T161">
        <f t="shared" si="59"/>
        <v>-2943</v>
      </c>
      <c r="U161">
        <f t="shared" si="60"/>
        <v>5886</v>
      </c>
      <c r="V161">
        <f t="shared" si="61"/>
        <v>13243.5</v>
      </c>
      <c r="W161">
        <f t="shared" si="62"/>
        <v>781673.30677290831</v>
      </c>
      <c r="X161">
        <f t="shared" si="63"/>
        <v>19537302.423603792</v>
      </c>
      <c r="Y161">
        <f>((T161*sim3_q_0)/(sim3_second_moment_x_0*sim3_thickness_web_0))*((100000000*1000)/1000000000)</f>
        <v>-1416816.2276080083</v>
      </c>
      <c r="Z161">
        <f t="shared" si="66"/>
        <v>20318975.730376702</v>
      </c>
      <c r="AA161">
        <f t="shared" si="67"/>
        <v>1860571.8378478286</v>
      </c>
    </row>
    <row r="162" spans="1:27">
      <c r="A162" s="1">
        <v>125</v>
      </c>
      <c r="B162" s="17">
        <f t="shared" si="45"/>
        <v>15.625</v>
      </c>
      <c r="C162">
        <f t="shared" si="46"/>
        <v>9058.921875</v>
      </c>
      <c r="D162">
        <f t="shared" si="47"/>
        <v>0</v>
      </c>
      <c r="E162">
        <f t="shared" si="48"/>
        <v>0</v>
      </c>
      <c r="F162">
        <f t="shared" si="49"/>
        <v>3924</v>
      </c>
      <c r="G162">
        <f t="shared" si="50"/>
        <v>-6566.5687500000004</v>
      </c>
      <c r="H162">
        <f t="shared" si="51"/>
        <v>24003.843750000004</v>
      </c>
      <c r="I162">
        <f t="shared" si="52"/>
        <v>27030.1904296875</v>
      </c>
      <c r="J162">
        <f t="shared" si="53"/>
        <v>3187761.4541832674</v>
      </c>
      <c r="K162">
        <f t="shared" si="54"/>
        <v>39875939.516925715</v>
      </c>
      <c r="L162">
        <f t="shared" si="55"/>
        <v>-3161271.2078503692</v>
      </c>
      <c r="M162">
        <f t="shared" si="64"/>
        <v>43063700.97110898</v>
      </c>
      <c r="N162">
        <f t="shared" si="65"/>
        <v>5134232.6053345129</v>
      </c>
      <c r="O162" s="29"/>
      <c r="P162">
        <v>0</v>
      </c>
      <c r="Q162">
        <f t="shared" si="56"/>
        <v>0</v>
      </c>
      <c r="R162">
        <f t="shared" si="57"/>
        <v>0</v>
      </c>
      <c r="S162">
        <f t="shared" si="58"/>
        <v>3924</v>
      </c>
      <c r="T162">
        <f t="shared" si="59"/>
        <v>-2943</v>
      </c>
      <c r="U162">
        <f t="shared" si="60"/>
        <v>5886</v>
      </c>
      <c r="V162">
        <f t="shared" si="61"/>
        <v>12875.625</v>
      </c>
      <c r="W162">
        <f t="shared" si="62"/>
        <v>781673.30677290831</v>
      </c>
      <c r="X162">
        <f t="shared" si="63"/>
        <v>18994599.578503687</v>
      </c>
      <c r="Y162">
        <f>((T162*sim3_q_0)/(sim3_second_moment_x_0*sim3_thickness_web_0))*((100000000*1000)/1000000000)</f>
        <v>-1416816.2276080083</v>
      </c>
      <c r="Z162">
        <f t="shared" si="66"/>
        <v>19776272.885276597</v>
      </c>
      <c r="AA162">
        <f t="shared" si="67"/>
        <v>1860571.8378478286</v>
      </c>
    </row>
    <row r="163" spans="1:27">
      <c r="A163" s="1">
        <v>126</v>
      </c>
      <c r="B163" s="17">
        <f t="shared" si="45"/>
        <v>15.75</v>
      </c>
      <c r="C163">
        <f t="shared" si="46"/>
        <v>9131.393250000001</v>
      </c>
      <c r="D163">
        <f t="shared" si="47"/>
        <v>0</v>
      </c>
      <c r="E163">
        <f t="shared" si="48"/>
        <v>0</v>
      </c>
      <c r="F163">
        <f t="shared" si="49"/>
        <v>3924</v>
      </c>
      <c r="G163">
        <f t="shared" si="50"/>
        <v>-6639.0401250000014</v>
      </c>
      <c r="H163">
        <f t="shared" si="51"/>
        <v>24003.843750000004</v>
      </c>
      <c r="I163">
        <f t="shared" si="52"/>
        <v>26204.839874999976</v>
      </c>
      <c r="J163">
        <f t="shared" si="53"/>
        <v>3187761.4541832674</v>
      </c>
      <c r="K163">
        <f t="shared" si="54"/>
        <v>38658351.765015766</v>
      </c>
      <c r="L163">
        <f t="shared" si="55"/>
        <v>-3196160.3074552165</v>
      </c>
      <c r="M163">
        <f t="shared" si="64"/>
        <v>41846113.219199032</v>
      </c>
      <c r="N163">
        <f t="shared" si="65"/>
        <v>5165420.5187146217</v>
      </c>
      <c r="O163" s="29"/>
      <c r="P163">
        <v>0</v>
      </c>
      <c r="Q163">
        <f t="shared" si="56"/>
        <v>0</v>
      </c>
      <c r="R163">
        <f t="shared" si="57"/>
        <v>0</v>
      </c>
      <c r="S163">
        <f t="shared" si="58"/>
        <v>3924</v>
      </c>
      <c r="T163">
        <f t="shared" si="59"/>
        <v>-2943</v>
      </c>
      <c r="U163">
        <f t="shared" si="60"/>
        <v>5886</v>
      </c>
      <c r="V163">
        <f t="shared" si="61"/>
        <v>12507.75</v>
      </c>
      <c r="W163">
        <f t="shared" si="62"/>
        <v>781673.30677290831</v>
      </c>
      <c r="X163">
        <f t="shared" si="63"/>
        <v>18451896.733403582</v>
      </c>
      <c r="Y163">
        <f>((T163*sim3_q_0)/(sim3_second_moment_x_0*sim3_thickness_web_0))*((100000000*1000)/1000000000)</f>
        <v>-1416816.2276080083</v>
      </c>
      <c r="Z163">
        <f t="shared" si="66"/>
        <v>19233570.040176492</v>
      </c>
      <c r="AA163">
        <f t="shared" si="67"/>
        <v>1860571.8378478286</v>
      </c>
    </row>
    <row r="164" spans="1:27">
      <c r="A164" s="1">
        <v>127</v>
      </c>
      <c r="B164" s="17">
        <f t="shared" si="45"/>
        <v>15.875</v>
      </c>
      <c r="C164">
        <f t="shared" si="46"/>
        <v>9203.8646250000002</v>
      </c>
      <c r="D164">
        <f t="shared" si="47"/>
        <v>0</v>
      </c>
      <c r="E164">
        <f t="shared" si="48"/>
        <v>0</v>
      </c>
      <c r="F164">
        <f t="shared" si="49"/>
        <v>3924</v>
      </c>
      <c r="G164">
        <f t="shared" si="50"/>
        <v>-6711.5115000000005</v>
      </c>
      <c r="H164">
        <f t="shared" si="51"/>
        <v>24003.843750000004</v>
      </c>
      <c r="I164">
        <f t="shared" si="52"/>
        <v>25370.430398437486</v>
      </c>
      <c r="J164">
        <f t="shared" si="53"/>
        <v>3187761.4541832674</v>
      </c>
      <c r="K164">
        <f t="shared" si="54"/>
        <v>37427399.955545291</v>
      </c>
      <c r="L164">
        <f t="shared" si="55"/>
        <v>-3231049.4070600634</v>
      </c>
      <c r="M164">
        <f t="shared" si="64"/>
        <v>40615161.409728557</v>
      </c>
      <c r="N164">
        <f t="shared" si="65"/>
        <v>5196676.3142790813</v>
      </c>
      <c r="O164" s="29"/>
      <c r="P164">
        <v>0</v>
      </c>
      <c r="Q164">
        <f t="shared" si="56"/>
        <v>0</v>
      </c>
      <c r="R164">
        <f t="shared" si="57"/>
        <v>0</v>
      </c>
      <c r="S164">
        <f t="shared" si="58"/>
        <v>3924</v>
      </c>
      <c r="T164">
        <f t="shared" si="59"/>
        <v>-2943</v>
      </c>
      <c r="U164">
        <f t="shared" si="60"/>
        <v>5886</v>
      </c>
      <c r="V164">
        <f t="shared" si="61"/>
        <v>12139.875</v>
      </c>
      <c r="W164">
        <f t="shared" si="62"/>
        <v>781673.30677290831</v>
      </c>
      <c r="X164">
        <f t="shared" si="63"/>
        <v>17909193.888303477</v>
      </c>
      <c r="Y164">
        <f>((T164*sim3_q_0)/(sim3_second_moment_x_0*sim3_thickness_web_0))*((100000000*1000)/1000000000)</f>
        <v>-1416816.2276080083</v>
      </c>
      <c r="Z164">
        <f t="shared" si="66"/>
        <v>18690867.195076387</v>
      </c>
      <c r="AA164">
        <f t="shared" si="67"/>
        <v>1860571.8378478286</v>
      </c>
    </row>
    <row r="165" spans="1:27">
      <c r="A165" s="1">
        <v>128</v>
      </c>
      <c r="B165" s="17">
        <f t="shared" ref="B165:B228" si="68">length/length_division*A165</f>
        <v>16</v>
      </c>
      <c r="C165">
        <f t="shared" ref="C165:C228" si="69">sim3_mass_per_length*B165*sim3_gravity</f>
        <v>9276.3360000000011</v>
      </c>
      <c r="D165">
        <f t="shared" ref="D165:D228" si="70">IF(B165&lt;sim3_l_tx,0,sim3_ty)</f>
        <v>0</v>
      </c>
      <c r="E165">
        <f t="shared" ref="E165:E228" si="71">IF(B165&lt;sim3_l_tx,0,sim3_tx)</f>
        <v>0</v>
      </c>
      <c r="F165">
        <f t="shared" ref="F165:F228" si="72">IF(B165&lt;sim3_force_position,0,sim3_force)</f>
        <v>3924</v>
      </c>
      <c r="G165">
        <f t="shared" ref="G165:G228" si="73">sim3_ay-C165-D165-F165</f>
        <v>-6783.9828750000015</v>
      </c>
      <c r="H165">
        <f t="shared" ref="H165:H228" si="74">E165-sim3_ax</f>
        <v>24003.843750000004</v>
      </c>
      <c r="I165">
        <f t="shared" ref="I165:I228" si="75">(sim3_ay*B165) - (D165*(B165-sim3_l_tx))-(0.5*B165*C165)-(F165*(B165-force_position))</f>
        <v>24526.961999999985</v>
      </c>
      <c r="J165">
        <f t="shared" ref="J165:J228" si="76">H165/sim3_cross_section_area*10000</f>
        <v>3187761.4541832674</v>
      </c>
      <c r="K165">
        <f t="shared" ref="K165:K228" si="77">((I165*(0.5*sim3_depth_of_section))/(sim3_second_moment_x))*(100000000/1000)</f>
        <v>36183084.088514201</v>
      </c>
      <c r="L165">
        <f t="shared" ref="L165:L228" si="78">((G165*sim3_q)/(sim3_second_moment_x*sim3_thickness_web))*((100000000*1000)/1000000000)</f>
        <v>-3265938.5066649113</v>
      </c>
      <c r="M165">
        <f t="shared" si="64"/>
        <v>39370845.542697467</v>
      </c>
      <c r="N165">
        <f t="shared" si="65"/>
        <v>5227998.2405343112</v>
      </c>
      <c r="O165" s="29"/>
      <c r="P165">
        <v>0</v>
      </c>
      <c r="Q165">
        <f t="shared" ref="Q165:Q228" si="79">IF(B165&lt;sim3_l_tx_0,0,sim3_ty_0)</f>
        <v>0</v>
      </c>
      <c r="R165">
        <f t="shared" ref="R165:R228" si="80">IF(B165&lt;sim3_l_tx_0,0,sim3_tx_0)</f>
        <v>0</v>
      </c>
      <c r="S165">
        <f t="shared" ref="S165:S228" si="81">IF(B165&lt;sim3_force_position_0,0,sim3_force_0)</f>
        <v>3924</v>
      </c>
      <c r="T165">
        <f t="shared" ref="T165:T228" si="82">sim3_ay_0-P165-Q165-S165</f>
        <v>-2943</v>
      </c>
      <c r="U165">
        <f t="shared" ref="U165:U228" si="83">R165-sim3_ax_0</f>
        <v>5886</v>
      </c>
      <c r="V165">
        <f t="shared" ref="V165:V228" si="84">(sim3_ay_0*B165) - (Q165*(B165-sim3_l_tx_0))-(0.5*B165*P165)-(S165*(B165-sim3_force_position_0))</f>
        <v>11772</v>
      </c>
      <c r="W165">
        <f t="shared" ref="W165:W228" si="85">U165/sim3_cross_section_area_0*10000</f>
        <v>781673.30677290831</v>
      </c>
      <c r="X165">
        <f t="shared" ref="X165:X228" si="86">((V165*(0.5*sim3_depth_of_section_0))/(sim3_second_moment_x_0))*(100000000/1000)</f>
        <v>17366491.043203373</v>
      </c>
      <c r="Y165">
        <f>((T165*sim3_q_0)/(sim3_second_moment_x_0*sim3_thickness_web_0))*((100000000*1000)/1000000000)</f>
        <v>-1416816.2276080083</v>
      </c>
      <c r="Z165">
        <f t="shared" si="66"/>
        <v>18148164.349976283</v>
      </c>
      <c r="AA165">
        <f t="shared" si="67"/>
        <v>1860571.8378478286</v>
      </c>
    </row>
    <row r="166" spans="1:27">
      <c r="A166" s="1">
        <v>129</v>
      </c>
      <c r="B166" s="17">
        <f t="shared" si="68"/>
        <v>16.125</v>
      </c>
      <c r="C166">
        <f t="shared" si="69"/>
        <v>9348.8073750000003</v>
      </c>
      <c r="D166">
        <f t="shared" si="70"/>
        <v>0</v>
      </c>
      <c r="E166">
        <f t="shared" si="71"/>
        <v>0</v>
      </c>
      <c r="F166">
        <f t="shared" si="72"/>
        <v>3924</v>
      </c>
      <c r="G166">
        <f t="shared" si="73"/>
        <v>-6856.4542500000007</v>
      </c>
      <c r="H166">
        <f t="shared" si="74"/>
        <v>24003.843750000004</v>
      </c>
      <c r="I166">
        <f t="shared" si="75"/>
        <v>23674.434679687489</v>
      </c>
      <c r="J166">
        <f t="shared" si="76"/>
        <v>3187761.4541832674</v>
      </c>
      <c r="K166">
        <f t="shared" si="77"/>
        <v>34925404.163922533</v>
      </c>
      <c r="L166">
        <f t="shared" si="78"/>
        <v>-3300827.6062697582</v>
      </c>
      <c r="M166">
        <f t="shared" ref="M166:M229" si="87">(ABS(J166)+ABS(K166))/2+SQRT( ((ABS(J166)+ABS(K166))/2)^2 + 0 )</f>
        <v>38113165.618105799</v>
      </c>
      <c r="N166">
        <f t="shared" ref="N166:N229" si="88">(ABS(J166))/2+SQRT( ((ABS(J166))/2)^2 + (L166^2) )</f>
        <v>5259384.6022098549</v>
      </c>
      <c r="O166" s="29"/>
      <c r="P166">
        <v>0</v>
      </c>
      <c r="Q166">
        <f t="shared" si="79"/>
        <v>0</v>
      </c>
      <c r="R166">
        <f t="shared" si="80"/>
        <v>0</v>
      </c>
      <c r="S166">
        <f t="shared" si="81"/>
        <v>3924</v>
      </c>
      <c r="T166">
        <f t="shared" si="82"/>
        <v>-2943</v>
      </c>
      <c r="U166">
        <f t="shared" si="83"/>
        <v>5886</v>
      </c>
      <c r="V166">
        <f t="shared" si="84"/>
        <v>11404.125</v>
      </c>
      <c r="W166">
        <f t="shared" si="85"/>
        <v>781673.30677290831</v>
      </c>
      <c r="X166">
        <f t="shared" si="86"/>
        <v>16823788.198103268</v>
      </c>
      <c r="Y166">
        <f>((T166*sim3_q_0)/(sim3_second_moment_x_0*sim3_thickness_web_0))*((100000000*1000)/1000000000)</f>
        <v>-1416816.2276080083</v>
      </c>
      <c r="Z166">
        <f t="shared" ref="Z166:Z229" si="89">(ABS(W166)+ABS(X166))/2+SQRT( ((ABS(W166)+ABS(X166))/2)^2 + 0 )</f>
        <v>17605461.504876178</v>
      </c>
      <c r="AA166">
        <f t="shared" ref="AA166:AA229" si="90">(ABS(W166))/2+SQRT( ((ABS(W166))/2)^2 + (Y166^2) )</f>
        <v>1860571.8378478286</v>
      </c>
    </row>
    <row r="167" spans="1:27">
      <c r="A167" s="1">
        <v>130</v>
      </c>
      <c r="B167" s="17">
        <f t="shared" si="68"/>
        <v>16.25</v>
      </c>
      <c r="C167">
        <f t="shared" si="69"/>
        <v>9421.2787500000013</v>
      </c>
      <c r="D167">
        <f t="shared" si="70"/>
        <v>0</v>
      </c>
      <c r="E167">
        <f t="shared" si="71"/>
        <v>0</v>
      </c>
      <c r="F167">
        <f t="shared" si="72"/>
        <v>3924</v>
      </c>
      <c r="G167">
        <f t="shared" si="73"/>
        <v>-6928.9256250000017</v>
      </c>
      <c r="H167">
        <f t="shared" si="74"/>
        <v>24003.843750000004</v>
      </c>
      <c r="I167">
        <f t="shared" si="75"/>
        <v>22812.848437499983</v>
      </c>
      <c r="J167">
        <f t="shared" si="76"/>
        <v>3187761.4541832674</v>
      </c>
      <c r="K167">
        <f t="shared" si="77"/>
        <v>33654360.181770258</v>
      </c>
      <c r="L167">
        <f t="shared" si="78"/>
        <v>-3335716.7058746056</v>
      </c>
      <c r="M167">
        <f t="shared" si="87"/>
        <v>36842121.635953523</v>
      </c>
      <c r="N167">
        <f t="shared" si="88"/>
        <v>5290833.7581761628</v>
      </c>
      <c r="O167" s="29"/>
      <c r="P167">
        <v>0</v>
      </c>
      <c r="Q167">
        <f t="shared" si="79"/>
        <v>0</v>
      </c>
      <c r="R167">
        <f t="shared" si="80"/>
        <v>0</v>
      </c>
      <c r="S167">
        <f t="shared" si="81"/>
        <v>3924</v>
      </c>
      <c r="T167">
        <f t="shared" si="82"/>
        <v>-2943</v>
      </c>
      <c r="U167">
        <f t="shared" si="83"/>
        <v>5886</v>
      </c>
      <c r="V167">
        <f t="shared" si="84"/>
        <v>11036.25</v>
      </c>
      <c r="W167">
        <f t="shared" si="85"/>
        <v>781673.30677290831</v>
      </c>
      <c r="X167">
        <f t="shared" si="86"/>
        <v>16281085.353003161</v>
      </c>
      <c r="Y167">
        <f>((T167*sim3_q_0)/(sim3_second_moment_x_0*sim3_thickness_web_0))*((100000000*1000)/1000000000)</f>
        <v>-1416816.2276080083</v>
      </c>
      <c r="Z167">
        <f t="shared" si="89"/>
        <v>17062758.659776069</v>
      </c>
      <c r="AA167">
        <f t="shared" si="90"/>
        <v>1860571.8378478286</v>
      </c>
    </row>
    <row r="168" spans="1:27">
      <c r="A168" s="1">
        <v>131</v>
      </c>
      <c r="B168" s="17">
        <f t="shared" si="68"/>
        <v>16.375</v>
      </c>
      <c r="C168">
        <f t="shared" si="69"/>
        <v>9493.7501250000005</v>
      </c>
      <c r="D168">
        <f t="shared" si="70"/>
        <v>0</v>
      </c>
      <c r="E168">
        <f t="shared" si="71"/>
        <v>0</v>
      </c>
      <c r="F168">
        <f t="shared" si="72"/>
        <v>3924</v>
      </c>
      <c r="G168">
        <f t="shared" si="73"/>
        <v>-7001.3970000000008</v>
      </c>
      <c r="H168">
        <f t="shared" si="74"/>
        <v>24003.843750000004</v>
      </c>
      <c r="I168">
        <f t="shared" si="75"/>
        <v>21942.203273437481</v>
      </c>
      <c r="J168">
        <f t="shared" si="76"/>
        <v>3187761.4541832674</v>
      </c>
      <c r="K168">
        <f t="shared" si="77"/>
        <v>32369952.1420574</v>
      </c>
      <c r="L168">
        <f t="shared" si="78"/>
        <v>-3370605.8054794529</v>
      </c>
      <c r="M168">
        <f t="shared" si="87"/>
        <v>35557713.596240669</v>
      </c>
      <c r="N168">
        <f t="shared" si="88"/>
        <v>5322344.1194459088</v>
      </c>
      <c r="O168" s="29"/>
      <c r="P168">
        <v>0</v>
      </c>
      <c r="Q168">
        <f t="shared" si="79"/>
        <v>0</v>
      </c>
      <c r="R168">
        <f t="shared" si="80"/>
        <v>0</v>
      </c>
      <c r="S168">
        <f t="shared" si="81"/>
        <v>3924</v>
      </c>
      <c r="T168">
        <f t="shared" si="82"/>
        <v>-2943</v>
      </c>
      <c r="U168">
        <f t="shared" si="83"/>
        <v>5886</v>
      </c>
      <c r="V168">
        <f t="shared" si="84"/>
        <v>10668.375</v>
      </c>
      <c r="W168">
        <f t="shared" si="85"/>
        <v>781673.30677290831</v>
      </c>
      <c r="X168">
        <f t="shared" si="86"/>
        <v>15738382.507903058</v>
      </c>
      <c r="Y168">
        <f>((T168*sim3_q_0)/(sim3_second_moment_x_0*sim3_thickness_web_0))*((100000000*1000)/1000000000)</f>
        <v>-1416816.2276080083</v>
      </c>
      <c r="Z168">
        <f t="shared" si="89"/>
        <v>16520055.814675966</v>
      </c>
      <c r="AA168">
        <f t="shared" si="90"/>
        <v>1860571.8378478286</v>
      </c>
    </row>
    <row r="169" spans="1:27">
      <c r="A169" s="1">
        <v>132</v>
      </c>
      <c r="B169" s="17">
        <f t="shared" si="68"/>
        <v>16.5</v>
      </c>
      <c r="C169">
        <f t="shared" si="69"/>
        <v>9566.2214999999997</v>
      </c>
      <c r="D169">
        <f t="shared" si="70"/>
        <v>0</v>
      </c>
      <c r="E169">
        <f t="shared" si="71"/>
        <v>0</v>
      </c>
      <c r="F169">
        <f t="shared" si="72"/>
        <v>3924</v>
      </c>
      <c r="G169">
        <f t="shared" si="73"/>
        <v>-7073.868375</v>
      </c>
      <c r="H169">
        <f t="shared" si="74"/>
        <v>24003.843750000004</v>
      </c>
      <c r="I169">
        <f t="shared" si="75"/>
        <v>21062.499187499998</v>
      </c>
      <c r="J169">
        <f t="shared" si="76"/>
        <v>3187761.4541832674</v>
      </c>
      <c r="K169">
        <f t="shared" si="77"/>
        <v>31072180.044783983</v>
      </c>
      <c r="L169">
        <f t="shared" si="78"/>
        <v>-3405494.9050842994</v>
      </c>
      <c r="M169">
        <f t="shared" si="87"/>
        <v>34259941.498967253</v>
      </c>
      <c r="N169">
        <f t="shared" si="88"/>
        <v>5353914.147255512</v>
      </c>
      <c r="O169" s="29"/>
      <c r="P169">
        <v>0</v>
      </c>
      <c r="Q169">
        <f t="shared" si="79"/>
        <v>0</v>
      </c>
      <c r="R169">
        <f t="shared" si="80"/>
        <v>0</v>
      </c>
      <c r="S169">
        <f t="shared" si="81"/>
        <v>3924</v>
      </c>
      <c r="T169">
        <f t="shared" si="82"/>
        <v>-2943</v>
      </c>
      <c r="U169">
        <f t="shared" si="83"/>
        <v>5886</v>
      </c>
      <c r="V169">
        <f t="shared" si="84"/>
        <v>10300.5</v>
      </c>
      <c r="W169">
        <f t="shared" si="85"/>
        <v>781673.30677290831</v>
      </c>
      <c r="X169">
        <f t="shared" si="86"/>
        <v>15195679.662802951</v>
      </c>
      <c r="Y169">
        <f>((T169*sim3_q_0)/(sim3_second_moment_x_0*sim3_thickness_web_0))*((100000000*1000)/1000000000)</f>
        <v>-1416816.2276080083</v>
      </c>
      <c r="Z169">
        <f t="shared" si="89"/>
        <v>15977352.96957586</v>
      </c>
      <c r="AA169">
        <f t="shared" si="90"/>
        <v>1860571.8378478286</v>
      </c>
    </row>
    <row r="170" spans="1:27">
      <c r="A170" s="1">
        <v>133</v>
      </c>
      <c r="B170" s="17">
        <f t="shared" si="68"/>
        <v>16.625</v>
      </c>
      <c r="C170">
        <f t="shared" si="69"/>
        <v>9638.6928750000006</v>
      </c>
      <c r="D170">
        <f t="shared" si="70"/>
        <v>0</v>
      </c>
      <c r="E170">
        <f t="shared" si="71"/>
        <v>0</v>
      </c>
      <c r="F170">
        <f t="shared" si="72"/>
        <v>3924</v>
      </c>
      <c r="G170">
        <f t="shared" si="73"/>
        <v>-7146.339750000001</v>
      </c>
      <c r="H170">
        <f t="shared" si="74"/>
        <v>24003.843750000004</v>
      </c>
      <c r="I170">
        <f t="shared" si="75"/>
        <v>20173.73617968749</v>
      </c>
      <c r="J170">
        <f t="shared" si="76"/>
        <v>3187761.4541832674</v>
      </c>
      <c r="K170">
        <f t="shared" si="77"/>
        <v>29761043.889949933</v>
      </c>
      <c r="L170">
        <f t="shared" si="78"/>
        <v>-3440384.0046891468</v>
      </c>
      <c r="M170">
        <f t="shared" si="87"/>
        <v>32948805.344133198</v>
      </c>
      <c r="N170">
        <f t="shared" si="88"/>
        <v>5385542.3512236029</v>
      </c>
      <c r="O170" s="29"/>
      <c r="P170">
        <v>0</v>
      </c>
      <c r="Q170">
        <f t="shared" si="79"/>
        <v>0</v>
      </c>
      <c r="R170">
        <f t="shared" si="80"/>
        <v>0</v>
      </c>
      <c r="S170">
        <f t="shared" si="81"/>
        <v>3924</v>
      </c>
      <c r="T170">
        <f t="shared" si="82"/>
        <v>-2943</v>
      </c>
      <c r="U170">
        <f t="shared" si="83"/>
        <v>5886</v>
      </c>
      <c r="V170">
        <f t="shared" si="84"/>
        <v>9932.625</v>
      </c>
      <c r="W170">
        <f t="shared" si="85"/>
        <v>781673.30677290831</v>
      </c>
      <c r="X170">
        <f t="shared" si="86"/>
        <v>14652976.817702845</v>
      </c>
      <c r="Y170">
        <f>((T170*sim3_q_0)/(sim3_second_moment_x_0*sim3_thickness_web_0))*((100000000*1000)/1000000000)</f>
        <v>-1416816.2276080083</v>
      </c>
      <c r="Z170">
        <f t="shared" si="89"/>
        <v>15434650.124475753</v>
      </c>
      <c r="AA170">
        <f t="shared" si="90"/>
        <v>1860571.8378478286</v>
      </c>
    </row>
    <row r="171" spans="1:27">
      <c r="A171" s="1">
        <v>134</v>
      </c>
      <c r="B171" s="17">
        <f t="shared" si="68"/>
        <v>16.75</v>
      </c>
      <c r="C171">
        <f t="shared" si="69"/>
        <v>9711.1642500000016</v>
      </c>
      <c r="D171">
        <f t="shared" si="70"/>
        <v>0</v>
      </c>
      <c r="E171">
        <f t="shared" si="71"/>
        <v>0</v>
      </c>
      <c r="F171">
        <f t="shared" si="72"/>
        <v>3924</v>
      </c>
      <c r="G171">
        <f t="shared" si="73"/>
        <v>-7218.811125000002</v>
      </c>
      <c r="H171">
        <f t="shared" si="74"/>
        <v>24003.843750000004</v>
      </c>
      <c r="I171">
        <f t="shared" si="75"/>
        <v>19275.914249999987</v>
      </c>
      <c r="J171">
        <f t="shared" si="76"/>
        <v>3187761.4541832674</v>
      </c>
      <c r="K171">
        <f t="shared" si="77"/>
        <v>28436543.677555308</v>
      </c>
      <c r="L171">
        <f t="shared" si="78"/>
        <v>-3475273.1042939946</v>
      </c>
      <c r="M171">
        <f t="shared" si="87"/>
        <v>31624305.131738573</v>
      </c>
      <c r="N171">
        <f t="shared" si="88"/>
        <v>5417227.2875832897</v>
      </c>
      <c r="O171" s="29"/>
      <c r="P171">
        <v>0</v>
      </c>
      <c r="Q171">
        <f t="shared" si="79"/>
        <v>0</v>
      </c>
      <c r="R171">
        <f t="shared" si="80"/>
        <v>0</v>
      </c>
      <c r="S171">
        <f t="shared" si="81"/>
        <v>3924</v>
      </c>
      <c r="T171">
        <f t="shared" si="82"/>
        <v>-2943</v>
      </c>
      <c r="U171">
        <f t="shared" si="83"/>
        <v>5886</v>
      </c>
      <c r="V171">
        <f t="shared" si="84"/>
        <v>9564.75</v>
      </c>
      <c r="W171">
        <f t="shared" si="85"/>
        <v>781673.30677290831</v>
      </c>
      <c r="X171">
        <f t="shared" si="86"/>
        <v>14110273.97260274</v>
      </c>
      <c r="Y171">
        <f>((T171*sim3_q_0)/(sim3_second_moment_x_0*sim3_thickness_web_0))*((100000000*1000)/1000000000)</f>
        <v>-1416816.2276080083</v>
      </c>
      <c r="Z171">
        <f t="shared" si="89"/>
        <v>14891947.279375648</v>
      </c>
      <c r="AA171">
        <f t="shared" si="90"/>
        <v>1860571.8378478286</v>
      </c>
    </row>
    <row r="172" spans="1:27">
      <c r="A172" s="1">
        <v>135</v>
      </c>
      <c r="B172" s="17">
        <f t="shared" si="68"/>
        <v>16.875</v>
      </c>
      <c r="C172">
        <f t="shared" si="69"/>
        <v>9783.6356250000008</v>
      </c>
      <c r="D172">
        <f t="shared" si="70"/>
        <v>0</v>
      </c>
      <c r="E172">
        <f t="shared" si="71"/>
        <v>0</v>
      </c>
      <c r="F172">
        <f t="shared" si="72"/>
        <v>3924</v>
      </c>
      <c r="G172">
        <f t="shared" si="73"/>
        <v>-7291.2825000000012</v>
      </c>
      <c r="H172">
        <f t="shared" si="74"/>
        <v>24003.843750000004</v>
      </c>
      <c r="I172">
        <f t="shared" si="75"/>
        <v>18369.033398437488</v>
      </c>
      <c r="J172">
        <f t="shared" si="76"/>
        <v>3187761.4541832674</v>
      </c>
      <c r="K172">
        <f t="shared" si="77"/>
        <v>27098679.407600086</v>
      </c>
      <c r="L172">
        <f t="shared" si="78"/>
        <v>-3510162.203898841</v>
      </c>
      <c r="M172">
        <f t="shared" si="87"/>
        <v>30286440.861783355</v>
      </c>
      <c r="N172">
        <f t="shared" si="88"/>
        <v>5448967.5574852265</v>
      </c>
      <c r="O172" s="29"/>
      <c r="P172">
        <v>0</v>
      </c>
      <c r="Q172">
        <f t="shared" si="79"/>
        <v>0</v>
      </c>
      <c r="R172">
        <f t="shared" si="80"/>
        <v>0</v>
      </c>
      <c r="S172">
        <f t="shared" si="81"/>
        <v>3924</v>
      </c>
      <c r="T172">
        <f t="shared" si="82"/>
        <v>-2943</v>
      </c>
      <c r="U172">
        <f t="shared" si="83"/>
        <v>5886</v>
      </c>
      <c r="V172">
        <f t="shared" si="84"/>
        <v>9196.875</v>
      </c>
      <c r="W172">
        <f t="shared" si="85"/>
        <v>781673.30677290831</v>
      </c>
      <c r="X172">
        <f t="shared" si="86"/>
        <v>13567571.127502635</v>
      </c>
      <c r="Y172">
        <f>((T172*sim3_q_0)/(sim3_second_moment_x_0*sim3_thickness_web_0))*((100000000*1000)/1000000000)</f>
        <v>-1416816.2276080083</v>
      </c>
      <c r="Z172">
        <f t="shared" si="89"/>
        <v>14349244.434275543</v>
      </c>
      <c r="AA172">
        <f t="shared" si="90"/>
        <v>1860571.8378478286</v>
      </c>
    </row>
    <row r="173" spans="1:27">
      <c r="A173" s="1">
        <v>136</v>
      </c>
      <c r="B173" s="17">
        <f t="shared" si="68"/>
        <v>17</v>
      </c>
      <c r="C173">
        <f t="shared" si="69"/>
        <v>9856.1070000000018</v>
      </c>
      <c r="D173">
        <f t="shared" si="70"/>
        <v>0</v>
      </c>
      <c r="E173">
        <f t="shared" si="71"/>
        <v>0</v>
      </c>
      <c r="F173">
        <f t="shared" si="72"/>
        <v>3924</v>
      </c>
      <c r="G173">
        <f t="shared" si="73"/>
        <v>-7363.7538750000022</v>
      </c>
      <c r="H173">
        <f t="shared" si="74"/>
        <v>24003.843750000004</v>
      </c>
      <c r="I173">
        <f t="shared" si="75"/>
        <v>17453.09362499998</v>
      </c>
      <c r="J173">
        <f t="shared" si="76"/>
        <v>3187761.4541832674</v>
      </c>
      <c r="K173">
        <f t="shared" si="77"/>
        <v>25747451.080084268</v>
      </c>
      <c r="L173">
        <f t="shared" si="78"/>
        <v>-3545051.3035036884</v>
      </c>
      <c r="M173">
        <f t="shared" si="87"/>
        <v>28935212.534267537</v>
      </c>
      <c r="N173">
        <f t="shared" si="88"/>
        <v>5480761.8053685799</v>
      </c>
      <c r="O173" s="29"/>
      <c r="P173">
        <v>0</v>
      </c>
      <c r="Q173">
        <f t="shared" si="79"/>
        <v>0</v>
      </c>
      <c r="R173">
        <f t="shared" si="80"/>
        <v>0</v>
      </c>
      <c r="S173">
        <f t="shared" si="81"/>
        <v>3924</v>
      </c>
      <c r="T173">
        <f t="shared" si="82"/>
        <v>-2943</v>
      </c>
      <c r="U173">
        <f t="shared" si="83"/>
        <v>5886</v>
      </c>
      <c r="V173">
        <f t="shared" si="84"/>
        <v>8829</v>
      </c>
      <c r="W173">
        <f t="shared" si="85"/>
        <v>781673.30677290831</v>
      </c>
      <c r="X173">
        <f t="shared" si="86"/>
        <v>13024868.282402528</v>
      </c>
      <c r="Y173">
        <f>((T173*sim3_q_0)/(sim3_second_moment_x_0*sim3_thickness_web_0))*((100000000*1000)/1000000000)</f>
        <v>-1416816.2276080083</v>
      </c>
      <c r="Z173">
        <f t="shared" si="89"/>
        <v>13806541.589175437</v>
      </c>
      <c r="AA173">
        <f t="shared" si="90"/>
        <v>1860571.8378478286</v>
      </c>
    </row>
    <row r="174" spans="1:27">
      <c r="A174" s="1">
        <v>137</v>
      </c>
      <c r="B174" s="17">
        <f t="shared" si="68"/>
        <v>17.125</v>
      </c>
      <c r="C174">
        <f t="shared" si="69"/>
        <v>9928.578375000001</v>
      </c>
      <c r="D174">
        <f t="shared" si="70"/>
        <v>0</v>
      </c>
      <c r="E174">
        <f t="shared" si="71"/>
        <v>0</v>
      </c>
      <c r="F174">
        <f t="shared" si="72"/>
        <v>3924</v>
      </c>
      <c r="G174">
        <f t="shared" si="73"/>
        <v>-7436.2252500000013</v>
      </c>
      <c r="H174">
        <f t="shared" si="74"/>
        <v>24003.843750000004</v>
      </c>
      <c r="I174">
        <f t="shared" si="75"/>
        <v>16528.09492968749</v>
      </c>
      <c r="J174">
        <f t="shared" si="76"/>
        <v>3187761.4541832674</v>
      </c>
      <c r="K174">
        <f t="shared" si="77"/>
        <v>24382858.69500789</v>
      </c>
      <c r="L174">
        <f t="shared" si="78"/>
        <v>-3579940.4031085358</v>
      </c>
      <c r="M174">
        <f t="shared" si="87"/>
        <v>27570620.149191156</v>
      </c>
      <c r="N174">
        <f t="shared" si="88"/>
        <v>5512608.7173970416</v>
      </c>
      <c r="O174" s="29"/>
      <c r="P174">
        <v>0</v>
      </c>
      <c r="Q174">
        <f t="shared" si="79"/>
        <v>0</v>
      </c>
      <c r="R174">
        <f t="shared" si="80"/>
        <v>0</v>
      </c>
      <c r="S174">
        <f t="shared" si="81"/>
        <v>3924</v>
      </c>
      <c r="T174">
        <f t="shared" si="82"/>
        <v>-2943</v>
      </c>
      <c r="U174">
        <f t="shared" si="83"/>
        <v>5886</v>
      </c>
      <c r="V174">
        <f t="shared" si="84"/>
        <v>8461.125</v>
      </c>
      <c r="W174">
        <f t="shared" si="85"/>
        <v>781673.30677290831</v>
      </c>
      <c r="X174">
        <f t="shared" si="86"/>
        <v>12482165.437302424</v>
      </c>
      <c r="Y174">
        <f>((T174*sim3_q_0)/(sim3_second_moment_x_0*sim3_thickness_web_0))*((100000000*1000)/1000000000)</f>
        <v>-1416816.2276080083</v>
      </c>
      <c r="Z174">
        <f t="shared" si="89"/>
        <v>13263838.744075332</v>
      </c>
      <c r="AA174">
        <f t="shared" si="90"/>
        <v>1860571.8378478286</v>
      </c>
    </row>
    <row r="175" spans="1:27">
      <c r="A175" s="1">
        <v>138</v>
      </c>
      <c r="B175" s="17">
        <f t="shared" si="68"/>
        <v>17.25</v>
      </c>
      <c r="C175">
        <f t="shared" si="69"/>
        <v>10001.04975</v>
      </c>
      <c r="D175">
        <f t="shared" si="70"/>
        <v>0</v>
      </c>
      <c r="E175">
        <f t="shared" si="71"/>
        <v>0</v>
      </c>
      <c r="F175">
        <f t="shared" si="72"/>
        <v>3924</v>
      </c>
      <c r="G175">
        <f t="shared" si="73"/>
        <v>-7508.6966250000005</v>
      </c>
      <c r="H175">
        <f t="shared" si="74"/>
        <v>24003.843750000004</v>
      </c>
      <c r="I175">
        <f t="shared" si="75"/>
        <v>15594.03731249999</v>
      </c>
      <c r="J175">
        <f t="shared" si="76"/>
        <v>3187761.4541832674</v>
      </c>
      <c r="K175">
        <f t="shared" si="77"/>
        <v>23004902.252370901</v>
      </c>
      <c r="L175">
        <f t="shared" si="78"/>
        <v>-3614829.5027133827</v>
      </c>
      <c r="M175">
        <f t="shared" si="87"/>
        <v>26192663.706554167</v>
      </c>
      <c r="N175">
        <f t="shared" si="88"/>
        <v>5544507.0199572649</v>
      </c>
      <c r="O175" s="29"/>
      <c r="P175">
        <v>0</v>
      </c>
      <c r="Q175">
        <f t="shared" si="79"/>
        <v>0</v>
      </c>
      <c r="R175">
        <f t="shared" si="80"/>
        <v>0</v>
      </c>
      <c r="S175">
        <f t="shared" si="81"/>
        <v>3924</v>
      </c>
      <c r="T175">
        <f t="shared" si="82"/>
        <v>-2943</v>
      </c>
      <c r="U175">
        <f t="shared" si="83"/>
        <v>5886</v>
      </c>
      <c r="V175">
        <f t="shared" si="84"/>
        <v>8093.25</v>
      </c>
      <c r="W175">
        <f t="shared" si="85"/>
        <v>781673.30677290831</v>
      </c>
      <c r="X175">
        <f t="shared" si="86"/>
        <v>11939462.592202319</v>
      </c>
      <c r="Y175">
        <f>((T175*sim3_q_0)/(sim3_second_moment_x_0*sim3_thickness_web_0))*((100000000*1000)/1000000000)</f>
        <v>-1416816.2276080083</v>
      </c>
      <c r="Z175">
        <f t="shared" si="89"/>
        <v>12721135.898975227</v>
      </c>
      <c r="AA175">
        <f t="shared" si="90"/>
        <v>1860571.8378478286</v>
      </c>
    </row>
    <row r="176" spans="1:27">
      <c r="A176" s="1">
        <v>139</v>
      </c>
      <c r="B176" s="17">
        <f t="shared" si="68"/>
        <v>17.375</v>
      </c>
      <c r="C176">
        <f t="shared" si="69"/>
        <v>10073.521124999999</v>
      </c>
      <c r="D176">
        <f t="shared" si="70"/>
        <v>0</v>
      </c>
      <c r="E176">
        <f t="shared" si="71"/>
        <v>0</v>
      </c>
      <c r="F176">
        <f t="shared" si="72"/>
        <v>3924</v>
      </c>
      <c r="G176">
        <f t="shared" si="73"/>
        <v>-7581.1679999999997</v>
      </c>
      <c r="H176">
        <f t="shared" si="74"/>
        <v>24003.843750000004</v>
      </c>
      <c r="I176">
        <f t="shared" si="75"/>
        <v>14650.920773437509</v>
      </c>
      <c r="J176">
        <f t="shared" si="76"/>
        <v>3187761.4541832674</v>
      </c>
      <c r="K176">
        <f t="shared" si="77"/>
        <v>21613581.752173353</v>
      </c>
      <c r="L176">
        <f t="shared" si="78"/>
        <v>-3649718.6023182292</v>
      </c>
      <c r="M176">
        <f t="shared" si="87"/>
        <v>24801343.206356622</v>
      </c>
      <c r="N176">
        <f t="shared" si="88"/>
        <v>5576455.4782170765</v>
      </c>
      <c r="O176" s="29"/>
      <c r="P176">
        <v>0</v>
      </c>
      <c r="Q176">
        <f t="shared" si="79"/>
        <v>0</v>
      </c>
      <c r="R176">
        <f t="shared" si="80"/>
        <v>0</v>
      </c>
      <c r="S176">
        <f t="shared" si="81"/>
        <v>3924</v>
      </c>
      <c r="T176">
        <f t="shared" si="82"/>
        <v>-2943</v>
      </c>
      <c r="U176">
        <f t="shared" si="83"/>
        <v>5886</v>
      </c>
      <c r="V176">
        <f t="shared" si="84"/>
        <v>7725.375</v>
      </c>
      <c r="W176">
        <f t="shared" si="85"/>
        <v>781673.30677290831</v>
      </c>
      <c r="X176">
        <f t="shared" si="86"/>
        <v>11396759.747102214</v>
      </c>
      <c r="Y176">
        <f>((T176*sim3_q_0)/(sim3_second_moment_x_0*sim3_thickness_web_0))*((100000000*1000)/1000000000)</f>
        <v>-1416816.2276080083</v>
      </c>
      <c r="Z176">
        <f t="shared" si="89"/>
        <v>12178433.053875122</v>
      </c>
      <c r="AA176">
        <f t="shared" si="90"/>
        <v>1860571.8378478286</v>
      </c>
    </row>
    <row r="177" spans="1:27">
      <c r="A177" s="1">
        <v>140</v>
      </c>
      <c r="B177" s="17">
        <f t="shared" si="68"/>
        <v>17.5</v>
      </c>
      <c r="C177">
        <f t="shared" si="69"/>
        <v>10145.9925</v>
      </c>
      <c r="D177">
        <f t="shared" si="70"/>
        <v>0</v>
      </c>
      <c r="E177">
        <f t="shared" si="71"/>
        <v>0</v>
      </c>
      <c r="F177">
        <f t="shared" si="72"/>
        <v>3924</v>
      </c>
      <c r="G177">
        <f t="shared" si="73"/>
        <v>-7653.6393750000007</v>
      </c>
      <c r="H177">
        <f t="shared" si="74"/>
        <v>24003.843750000004</v>
      </c>
      <c r="I177">
        <f t="shared" si="75"/>
        <v>13698.745312500003</v>
      </c>
      <c r="J177">
        <f t="shared" si="76"/>
        <v>3187761.4541832674</v>
      </c>
      <c r="K177">
        <f t="shared" si="77"/>
        <v>20208897.194415178</v>
      </c>
      <c r="L177">
        <f t="shared" si="78"/>
        <v>-3684607.701923077</v>
      </c>
      <c r="M177">
        <f t="shared" si="87"/>
        <v>23396658.648598447</v>
      </c>
      <c r="N177">
        <f t="shared" si="88"/>
        <v>5608452.8947410099</v>
      </c>
      <c r="O177" s="29"/>
      <c r="P177">
        <v>0</v>
      </c>
      <c r="Q177">
        <f t="shared" si="79"/>
        <v>0</v>
      </c>
      <c r="R177">
        <f t="shared" si="80"/>
        <v>0</v>
      </c>
      <c r="S177">
        <f t="shared" si="81"/>
        <v>3924</v>
      </c>
      <c r="T177">
        <f t="shared" si="82"/>
        <v>-2943</v>
      </c>
      <c r="U177">
        <f t="shared" si="83"/>
        <v>5886</v>
      </c>
      <c r="V177">
        <f t="shared" si="84"/>
        <v>7357.5</v>
      </c>
      <c r="W177">
        <f t="shared" si="85"/>
        <v>781673.30677290831</v>
      </c>
      <c r="X177">
        <f t="shared" si="86"/>
        <v>10854056.902002107</v>
      </c>
      <c r="Y177">
        <f>((T177*sim3_q_0)/(sim3_second_moment_x_0*sim3_thickness_web_0))*((100000000*1000)/1000000000)</f>
        <v>-1416816.2276080083</v>
      </c>
      <c r="Z177">
        <f t="shared" si="89"/>
        <v>11635730.208775016</v>
      </c>
      <c r="AA177">
        <f t="shared" si="90"/>
        <v>1860571.8378478286</v>
      </c>
    </row>
    <row r="178" spans="1:27">
      <c r="A178" s="1">
        <v>141</v>
      </c>
      <c r="B178" s="17">
        <f t="shared" si="68"/>
        <v>17.625</v>
      </c>
      <c r="C178">
        <f t="shared" si="69"/>
        <v>10218.463875000001</v>
      </c>
      <c r="D178">
        <f t="shared" si="70"/>
        <v>0</v>
      </c>
      <c r="E178">
        <f t="shared" si="71"/>
        <v>0</v>
      </c>
      <c r="F178">
        <f t="shared" si="72"/>
        <v>3924</v>
      </c>
      <c r="G178">
        <f t="shared" si="73"/>
        <v>-7726.1107500000016</v>
      </c>
      <c r="H178">
        <f t="shared" si="74"/>
        <v>24003.843750000004</v>
      </c>
      <c r="I178">
        <f t="shared" si="75"/>
        <v>12737.510929687473</v>
      </c>
      <c r="J178">
        <f t="shared" si="76"/>
        <v>3187761.4541832674</v>
      </c>
      <c r="K178">
        <f t="shared" si="77"/>
        <v>18790848.579096381</v>
      </c>
      <c r="L178">
        <f t="shared" si="78"/>
        <v>-3719496.8015279248</v>
      </c>
      <c r="M178">
        <f t="shared" si="87"/>
        <v>21978610.03327965</v>
      </c>
      <c r="N178">
        <f t="shared" si="88"/>
        <v>5640498.1081607435</v>
      </c>
      <c r="O178" s="29"/>
      <c r="P178">
        <v>0</v>
      </c>
      <c r="Q178">
        <f t="shared" si="79"/>
        <v>0</v>
      </c>
      <c r="R178">
        <f t="shared" si="80"/>
        <v>0</v>
      </c>
      <c r="S178">
        <f t="shared" si="81"/>
        <v>3924</v>
      </c>
      <c r="T178">
        <f t="shared" si="82"/>
        <v>-2943</v>
      </c>
      <c r="U178">
        <f t="shared" si="83"/>
        <v>5886</v>
      </c>
      <c r="V178">
        <f t="shared" si="84"/>
        <v>6989.625</v>
      </c>
      <c r="W178">
        <f t="shared" si="85"/>
        <v>781673.30677290831</v>
      </c>
      <c r="X178">
        <f t="shared" si="86"/>
        <v>10311354.056902003</v>
      </c>
      <c r="Y178">
        <f>((T178*sim3_q_0)/(sim3_second_moment_x_0*sim3_thickness_web_0))*((100000000*1000)/1000000000)</f>
        <v>-1416816.2276080083</v>
      </c>
      <c r="Z178">
        <f t="shared" si="89"/>
        <v>11093027.363674911</v>
      </c>
      <c r="AA178">
        <f t="shared" si="90"/>
        <v>1860571.8378478286</v>
      </c>
    </row>
    <row r="179" spans="1:27">
      <c r="A179" s="1">
        <v>142</v>
      </c>
      <c r="B179" s="17">
        <f t="shared" si="68"/>
        <v>17.75</v>
      </c>
      <c r="C179">
        <f t="shared" si="69"/>
        <v>10290.935250000002</v>
      </c>
      <c r="D179">
        <f t="shared" si="70"/>
        <v>0</v>
      </c>
      <c r="E179">
        <f t="shared" si="71"/>
        <v>0</v>
      </c>
      <c r="F179">
        <f t="shared" si="72"/>
        <v>3924</v>
      </c>
      <c r="G179">
        <f t="shared" si="73"/>
        <v>-7798.5821250000026</v>
      </c>
      <c r="H179">
        <f t="shared" si="74"/>
        <v>24003.843750000004</v>
      </c>
      <c r="I179">
        <f t="shared" si="75"/>
        <v>11767.217624999976</v>
      </c>
      <c r="J179">
        <f t="shared" si="76"/>
        <v>3187761.4541832674</v>
      </c>
      <c r="K179">
        <f t="shared" si="77"/>
        <v>17359435.906217035</v>
      </c>
      <c r="L179">
        <f t="shared" si="78"/>
        <v>-3754385.9011327722</v>
      </c>
      <c r="M179">
        <f t="shared" si="87"/>
        <v>20547197.360400304</v>
      </c>
      <c r="N179">
        <f t="shared" si="88"/>
        <v>5672589.9918981716</v>
      </c>
      <c r="O179" s="29"/>
      <c r="P179">
        <v>0</v>
      </c>
      <c r="Q179">
        <f t="shared" si="79"/>
        <v>0</v>
      </c>
      <c r="R179">
        <f t="shared" si="80"/>
        <v>0</v>
      </c>
      <c r="S179">
        <f t="shared" si="81"/>
        <v>3924</v>
      </c>
      <c r="T179">
        <f t="shared" si="82"/>
        <v>-2943</v>
      </c>
      <c r="U179">
        <f t="shared" si="83"/>
        <v>5886</v>
      </c>
      <c r="V179">
        <f t="shared" si="84"/>
        <v>6621.75</v>
      </c>
      <c r="W179">
        <f t="shared" si="85"/>
        <v>781673.30677290831</v>
      </c>
      <c r="X179">
        <f t="shared" si="86"/>
        <v>9768651.2118018959</v>
      </c>
      <c r="Y179">
        <f>((T179*sim3_q_0)/(sim3_second_moment_x_0*sim3_thickness_web_0))*((100000000*1000)/1000000000)</f>
        <v>-1416816.2276080083</v>
      </c>
      <c r="Z179">
        <f t="shared" si="89"/>
        <v>10550324.518574804</v>
      </c>
      <c r="AA179">
        <f t="shared" si="90"/>
        <v>1860571.8378478286</v>
      </c>
    </row>
    <row r="180" spans="1:27">
      <c r="A180" s="1">
        <v>143</v>
      </c>
      <c r="B180" s="17">
        <f t="shared" si="68"/>
        <v>17.875</v>
      </c>
      <c r="C180">
        <f t="shared" si="69"/>
        <v>10363.406625000001</v>
      </c>
      <c r="D180">
        <f t="shared" si="70"/>
        <v>0</v>
      </c>
      <c r="E180">
        <f t="shared" si="71"/>
        <v>0</v>
      </c>
      <c r="F180">
        <f t="shared" si="72"/>
        <v>3924</v>
      </c>
      <c r="G180">
        <f t="shared" si="73"/>
        <v>-7871.0535000000018</v>
      </c>
      <c r="H180">
        <f t="shared" si="74"/>
        <v>24003.843750000004</v>
      </c>
      <c r="I180">
        <f t="shared" si="75"/>
        <v>10787.865398437483</v>
      </c>
      <c r="J180">
        <f t="shared" si="76"/>
        <v>3187761.4541832674</v>
      </c>
      <c r="K180">
        <f t="shared" si="77"/>
        <v>15914659.175777109</v>
      </c>
      <c r="L180">
        <f t="shared" si="78"/>
        <v>-3789275.0007376201</v>
      </c>
      <c r="M180">
        <f t="shared" si="87"/>
        <v>19102420.629960377</v>
      </c>
      <c r="N180">
        <f t="shared" si="88"/>
        <v>5704727.4529389068</v>
      </c>
      <c r="O180" s="29"/>
      <c r="P180">
        <v>0</v>
      </c>
      <c r="Q180">
        <f t="shared" si="79"/>
        <v>0</v>
      </c>
      <c r="R180">
        <f t="shared" si="80"/>
        <v>0</v>
      </c>
      <c r="S180">
        <f t="shared" si="81"/>
        <v>3924</v>
      </c>
      <c r="T180">
        <f t="shared" si="82"/>
        <v>-2943</v>
      </c>
      <c r="U180">
        <f t="shared" si="83"/>
        <v>5886</v>
      </c>
      <c r="V180">
        <f t="shared" si="84"/>
        <v>6253.875</v>
      </c>
      <c r="W180">
        <f t="shared" si="85"/>
        <v>781673.30677290831</v>
      </c>
      <c r="X180">
        <f t="shared" si="86"/>
        <v>9225948.3667017911</v>
      </c>
      <c r="Y180">
        <f>((T180*sim3_q_0)/(sim3_second_moment_x_0*sim3_thickness_web_0))*((100000000*1000)/1000000000)</f>
        <v>-1416816.2276080083</v>
      </c>
      <c r="Z180">
        <f t="shared" si="89"/>
        <v>10007621.673474699</v>
      </c>
      <c r="AA180">
        <f t="shared" si="90"/>
        <v>1860571.8378478286</v>
      </c>
    </row>
    <row r="181" spans="1:27">
      <c r="A181" s="1">
        <v>144</v>
      </c>
      <c r="B181" s="17">
        <f t="shared" si="68"/>
        <v>18</v>
      </c>
      <c r="C181">
        <f t="shared" si="69"/>
        <v>10435.878000000001</v>
      </c>
      <c r="D181">
        <f t="shared" si="70"/>
        <v>0</v>
      </c>
      <c r="E181">
        <f t="shared" si="71"/>
        <v>0</v>
      </c>
      <c r="F181">
        <f t="shared" si="72"/>
        <v>3924</v>
      </c>
      <c r="G181">
        <f t="shared" si="73"/>
        <v>-7943.524875000001</v>
      </c>
      <c r="H181">
        <f t="shared" si="74"/>
        <v>24003.843750000004</v>
      </c>
      <c r="I181">
        <f t="shared" si="75"/>
        <v>9799.4542499999952</v>
      </c>
      <c r="J181">
        <f t="shared" si="76"/>
        <v>3187761.4541832674</v>
      </c>
      <c r="K181">
        <f t="shared" si="77"/>
        <v>14456518.3877766</v>
      </c>
      <c r="L181">
        <f t="shared" si="78"/>
        <v>-3824164.100342466</v>
      </c>
      <c r="M181">
        <f t="shared" si="87"/>
        <v>17644279.841959868</v>
      </c>
      <c r="N181">
        <f t="shared" si="88"/>
        <v>5736909.4306540713</v>
      </c>
      <c r="O181" s="29"/>
      <c r="P181">
        <v>0</v>
      </c>
      <c r="Q181">
        <f t="shared" si="79"/>
        <v>0</v>
      </c>
      <c r="R181">
        <f t="shared" si="80"/>
        <v>0</v>
      </c>
      <c r="S181">
        <f t="shared" si="81"/>
        <v>3924</v>
      </c>
      <c r="T181">
        <f t="shared" si="82"/>
        <v>-2943</v>
      </c>
      <c r="U181">
        <f t="shared" si="83"/>
        <v>5886</v>
      </c>
      <c r="V181">
        <f t="shared" si="84"/>
        <v>5886</v>
      </c>
      <c r="W181">
        <f t="shared" si="85"/>
        <v>781673.30677290831</v>
      </c>
      <c r="X181">
        <f t="shared" si="86"/>
        <v>8683245.5216016863</v>
      </c>
      <c r="Y181">
        <f>((T181*sim3_q_0)/(sim3_second_moment_x_0*sim3_thickness_web_0))*((100000000*1000)/1000000000)</f>
        <v>-1416816.2276080083</v>
      </c>
      <c r="Z181">
        <f t="shared" si="89"/>
        <v>9464918.8283745944</v>
      </c>
      <c r="AA181">
        <f t="shared" si="90"/>
        <v>1860571.8378478286</v>
      </c>
    </row>
    <row r="182" spans="1:27">
      <c r="A182" s="1">
        <v>145</v>
      </c>
      <c r="B182" s="17">
        <f t="shared" si="68"/>
        <v>18.125</v>
      </c>
      <c r="C182">
        <f t="shared" si="69"/>
        <v>10508.349375</v>
      </c>
      <c r="D182">
        <f t="shared" si="70"/>
        <v>0</v>
      </c>
      <c r="E182">
        <f t="shared" si="71"/>
        <v>0</v>
      </c>
      <c r="F182">
        <f t="shared" si="72"/>
        <v>3924</v>
      </c>
      <c r="G182">
        <f t="shared" si="73"/>
        <v>-8015.9962500000001</v>
      </c>
      <c r="H182">
        <f t="shared" si="74"/>
        <v>24003.843750000004</v>
      </c>
      <c r="I182">
        <f t="shared" si="75"/>
        <v>8801.9841796874971</v>
      </c>
      <c r="J182">
        <f t="shared" si="76"/>
        <v>3187761.4541832674</v>
      </c>
      <c r="K182">
        <f t="shared" si="77"/>
        <v>12985013.542215487</v>
      </c>
      <c r="L182">
        <f t="shared" si="78"/>
        <v>-3859053.1999473125</v>
      </c>
      <c r="M182">
        <f t="shared" si="87"/>
        <v>16172774.996398754</v>
      </c>
      <c r="N182">
        <f t="shared" si="88"/>
        <v>5769134.8956684098</v>
      </c>
      <c r="O182" s="29"/>
      <c r="P182">
        <v>0</v>
      </c>
      <c r="Q182">
        <f t="shared" si="79"/>
        <v>0</v>
      </c>
      <c r="R182">
        <f t="shared" si="80"/>
        <v>0</v>
      </c>
      <c r="S182">
        <f t="shared" si="81"/>
        <v>3924</v>
      </c>
      <c r="T182">
        <f t="shared" si="82"/>
        <v>-2943</v>
      </c>
      <c r="U182">
        <f t="shared" si="83"/>
        <v>5886</v>
      </c>
      <c r="V182">
        <f t="shared" si="84"/>
        <v>5518.125</v>
      </c>
      <c r="W182">
        <f t="shared" si="85"/>
        <v>781673.30677290831</v>
      </c>
      <c r="X182">
        <f t="shared" si="86"/>
        <v>8140542.6765015805</v>
      </c>
      <c r="Y182">
        <f>((T182*sim3_q_0)/(sim3_second_moment_x_0*sim3_thickness_web_0))*((100000000*1000)/1000000000)</f>
        <v>-1416816.2276080083</v>
      </c>
      <c r="Z182">
        <f t="shared" si="89"/>
        <v>8922215.9832744896</v>
      </c>
      <c r="AA182">
        <f t="shared" si="90"/>
        <v>1860571.8378478286</v>
      </c>
    </row>
    <row r="183" spans="1:27">
      <c r="A183" s="1">
        <v>146</v>
      </c>
      <c r="B183" s="17">
        <f t="shared" si="68"/>
        <v>18.25</v>
      </c>
      <c r="C183">
        <f t="shared" si="69"/>
        <v>10580.820750000001</v>
      </c>
      <c r="D183">
        <f t="shared" si="70"/>
        <v>0</v>
      </c>
      <c r="E183">
        <f t="shared" si="71"/>
        <v>0</v>
      </c>
      <c r="F183">
        <f t="shared" si="72"/>
        <v>3924</v>
      </c>
      <c r="G183">
        <f t="shared" si="73"/>
        <v>-8088.4676250000011</v>
      </c>
      <c r="H183">
        <f t="shared" si="74"/>
        <v>24003.843750000004</v>
      </c>
      <c r="I183">
        <f t="shared" si="75"/>
        <v>7795.4551874999743</v>
      </c>
      <c r="J183">
        <f t="shared" si="76"/>
        <v>3187761.4541832674</v>
      </c>
      <c r="K183">
        <f t="shared" si="77"/>
        <v>11500144.639093744</v>
      </c>
      <c r="L183">
        <f t="shared" si="78"/>
        <v>-3893942.2995521608</v>
      </c>
      <c r="M183">
        <f t="shared" si="87"/>
        <v>14687906.093277011</v>
      </c>
      <c r="N183">
        <f t="shared" si="88"/>
        <v>5801402.8487727223</v>
      </c>
      <c r="O183" s="29"/>
      <c r="P183">
        <v>0</v>
      </c>
      <c r="Q183">
        <f t="shared" si="79"/>
        <v>0</v>
      </c>
      <c r="R183">
        <f t="shared" si="80"/>
        <v>0</v>
      </c>
      <c r="S183">
        <f t="shared" si="81"/>
        <v>3924</v>
      </c>
      <c r="T183">
        <f t="shared" si="82"/>
        <v>-2943</v>
      </c>
      <c r="U183">
        <f t="shared" si="83"/>
        <v>5886</v>
      </c>
      <c r="V183">
        <f t="shared" si="84"/>
        <v>5150.25</v>
      </c>
      <c r="W183">
        <f t="shared" si="85"/>
        <v>781673.30677290831</v>
      </c>
      <c r="X183">
        <f t="shared" si="86"/>
        <v>7597839.8314014757</v>
      </c>
      <c r="Y183">
        <f>((T183*sim3_q_0)/(sim3_second_moment_x_0*sim3_thickness_web_0))*((100000000*1000)/1000000000)</f>
        <v>-1416816.2276080083</v>
      </c>
      <c r="Z183">
        <f t="shared" si="89"/>
        <v>8379513.1381743839</v>
      </c>
      <c r="AA183">
        <f t="shared" si="90"/>
        <v>1860571.8378478286</v>
      </c>
    </row>
    <row r="184" spans="1:27">
      <c r="A184" s="1">
        <v>147</v>
      </c>
      <c r="B184" s="17">
        <f t="shared" si="68"/>
        <v>18.375</v>
      </c>
      <c r="C184">
        <f t="shared" si="69"/>
        <v>10653.292125000002</v>
      </c>
      <c r="D184">
        <f t="shared" si="70"/>
        <v>0</v>
      </c>
      <c r="E184">
        <f t="shared" si="71"/>
        <v>0</v>
      </c>
      <c r="F184">
        <f t="shared" si="72"/>
        <v>3924</v>
      </c>
      <c r="G184">
        <f t="shared" si="73"/>
        <v>-8160.9390000000021</v>
      </c>
      <c r="H184">
        <f t="shared" si="74"/>
        <v>24003.843750000004</v>
      </c>
      <c r="I184">
        <f t="shared" si="75"/>
        <v>6779.8672734374704</v>
      </c>
      <c r="J184">
        <f t="shared" si="76"/>
        <v>3187761.4541832674</v>
      </c>
      <c r="K184">
        <f t="shared" si="77"/>
        <v>10001911.678411443</v>
      </c>
      <c r="L184">
        <f t="shared" si="78"/>
        <v>-3928831.3991570091</v>
      </c>
      <c r="M184">
        <f t="shared" si="87"/>
        <v>13189673.13259471</v>
      </c>
      <c r="N184">
        <f t="shared" si="88"/>
        <v>5833712.3198788017</v>
      </c>
      <c r="O184" s="29"/>
      <c r="P184">
        <v>0</v>
      </c>
      <c r="Q184">
        <f t="shared" si="79"/>
        <v>0</v>
      </c>
      <c r="R184">
        <f t="shared" si="80"/>
        <v>0</v>
      </c>
      <c r="S184">
        <f t="shared" si="81"/>
        <v>3924</v>
      </c>
      <c r="T184">
        <f t="shared" si="82"/>
        <v>-2943</v>
      </c>
      <c r="U184">
        <f t="shared" si="83"/>
        <v>5886</v>
      </c>
      <c r="V184">
        <f t="shared" si="84"/>
        <v>4782.375</v>
      </c>
      <c r="W184">
        <f t="shared" si="85"/>
        <v>781673.30677290831</v>
      </c>
      <c r="X184">
        <f t="shared" si="86"/>
        <v>7055136.98630137</v>
      </c>
      <c r="Y184">
        <f>((T184*sim3_q_0)/(sim3_second_moment_x_0*sim3_thickness_web_0))*((100000000*1000)/1000000000)</f>
        <v>-1416816.2276080083</v>
      </c>
      <c r="Z184">
        <f t="shared" si="89"/>
        <v>7836810.2930742782</v>
      </c>
      <c r="AA184">
        <f t="shared" si="90"/>
        <v>1860571.8378478286</v>
      </c>
    </row>
    <row r="185" spans="1:27">
      <c r="A185" s="1">
        <v>148</v>
      </c>
      <c r="B185" s="17">
        <f t="shared" si="68"/>
        <v>18.5</v>
      </c>
      <c r="C185">
        <f t="shared" si="69"/>
        <v>10725.763500000003</v>
      </c>
      <c r="D185">
        <f t="shared" si="70"/>
        <v>0</v>
      </c>
      <c r="E185">
        <f t="shared" si="71"/>
        <v>0</v>
      </c>
      <c r="F185">
        <f t="shared" si="72"/>
        <v>3924</v>
      </c>
      <c r="G185">
        <f t="shared" si="73"/>
        <v>-8233.4103750000031</v>
      </c>
      <c r="H185">
        <f t="shared" si="74"/>
        <v>24003.843750000004</v>
      </c>
      <c r="I185">
        <f t="shared" si="75"/>
        <v>5755.220437499971</v>
      </c>
      <c r="J185">
        <f t="shared" si="76"/>
        <v>3187761.4541832674</v>
      </c>
      <c r="K185">
        <f t="shared" si="77"/>
        <v>8490314.6601685546</v>
      </c>
      <c r="L185">
        <f t="shared" si="78"/>
        <v>-3963720.4987618565</v>
      </c>
      <c r="M185">
        <f t="shared" si="87"/>
        <v>11678076.114351822</v>
      </c>
      <c r="N185">
        <f t="shared" si="88"/>
        <v>5866062.3670150926</v>
      </c>
      <c r="O185" s="29"/>
      <c r="P185">
        <v>0</v>
      </c>
      <c r="Q185">
        <f t="shared" si="79"/>
        <v>0</v>
      </c>
      <c r="R185">
        <f t="shared" si="80"/>
        <v>0</v>
      </c>
      <c r="S185">
        <f t="shared" si="81"/>
        <v>3924</v>
      </c>
      <c r="T185">
        <f t="shared" si="82"/>
        <v>-2943</v>
      </c>
      <c r="U185">
        <f t="shared" si="83"/>
        <v>5886</v>
      </c>
      <c r="V185">
        <f t="shared" si="84"/>
        <v>4414.5</v>
      </c>
      <c r="W185">
        <f t="shared" si="85"/>
        <v>781673.30677290831</v>
      </c>
      <c r="X185">
        <f t="shared" si="86"/>
        <v>6512434.1412012642</v>
      </c>
      <c r="Y185">
        <f>((T185*sim3_q_0)/(sim3_second_moment_x_0*sim3_thickness_web_0))*((100000000*1000)/1000000000)</f>
        <v>-1416816.2276080083</v>
      </c>
      <c r="Z185">
        <f t="shared" si="89"/>
        <v>7294107.4479741724</v>
      </c>
      <c r="AA185">
        <f t="shared" si="90"/>
        <v>1860571.8378478286</v>
      </c>
    </row>
    <row r="186" spans="1:27">
      <c r="A186" s="1">
        <v>149</v>
      </c>
      <c r="B186" s="17">
        <f t="shared" si="68"/>
        <v>18.625</v>
      </c>
      <c r="C186">
        <f t="shared" si="69"/>
        <v>10798.234875</v>
      </c>
      <c r="D186">
        <f t="shared" si="70"/>
        <v>0</v>
      </c>
      <c r="E186">
        <f t="shared" si="71"/>
        <v>0</v>
      </c>
      <c r="F186">
        <f t="shared" si="72"/>
        <v>3924</v>
      </c>
      <c r="G186">
        <f t="shared" si="73"/>
        <v>-8305.8817500000005</v>
      </c>
      <c r="H186">
        <f t="shared" si="74"/>
        <v>24003.843750000004</v>
      </c>
      <c r="I186">
        <f t="shared" si="75"/>
        <v>4721.5146796874906</v>
      </c>
      <c r="J186">
        <f t="shared" si="76"/>
        <v>3187761.4541832674</v>
      </c>
      <c r="K186">
        <f t="shared" si="77"/>
        <v>6965353.5843651071</v>
      </c>
      <c r="L186">
        <f t="shared" si="78"/>
        <v>-3998609.5983667015</v>
      </c>
      <c r="M186">
        <f t="shared" si="87"/>
        <v>10153115.038548375</v>
      </c>
      <c r="N186">
        <f t="shared" si="88"/>
        <v>5898452.0753613394</v>
      </c>
      <c r="O186" s="29"/>
      <c r="P186">
        <v>0</v>
      </c>
      <c r="Q186">
        <f t="shared" si="79"/>
        <v>0</v>
      </c>
      <c r="R186">
        <f t="shared" si="80"/>
        <v>0</v>
      </c>
      <c r="S186">
        <f t="shared" si="81"/>
        <v>3924</v>
      </c>
      <c r="T186">
        <f t="shared" si="82"/>
        <v>-2943</v>
      </c>
      <c r="U186">
        <f t="shared" si="83"/>
        <v>5886</v>
      </c>
      <c r="V186">
        <f t="shared" si="84"/>
        <v>4046.625</v>
      </c>
      <c r="W186">
        <f t="shared" si="85"/>
        <v>781673.30677290831</v>
      </c>
      <c r="X186">
        <f t="shared" si="86"/>
        <v>5969731.2961011594</v>
      </c>
      <c r="Y186">
        <f>((T186*sim3_q_0)/(sim3_second_moment_x_0*sim3_thickness_web_0))*((100000000*1000)/1000000000)</f>
        <v>-1416816.2276080083</v>
      </c>
      <c r="Z186">
        <f t="shared" si="89"/>
        <v>6751404.6028740676</v>
      </c>
      <c r="AA186">
        <f t="shared" si="90"/>
        <v>1860571.8378478286</v>
      </c>
    </row>
    <row r="187" spans="1:27">
      <c r="A187" s="1">
        <v>150</v>
      </c>
      <c r="B187" s="17">
        <f t="shared" si="68"/>
        <v>18.75</v>
      </c>
      <c r="C187">
        <f t="shared" si="69"/>
        <v>10870.706250000001</v>
      </c>
      <c r="D187">
        <f t="shared" si="70"/>
        <v>0</v>
      </c>
      <c r="E187">
        <f t="shared" si="71"/>
        <v>0</v>
      </c>
      <c r="F187">
        <f t="shared" si="72"/>
        <v>3924</v>
      </c>
      <c r="G187">
        <f t="shared" si="73"/>
        <v>-8378.3531250000015</v>
      </c>
      <c r="H187">
        <f t="shared" si="74"/>
        <v>24003.843750000004</v>
      </c>
      <c r="I187">
        <f t="shared" si="75"/>
        <v>3678.7499999999854</v>
      </c>
      <c r="J187">
        <f t="shared" si="76"/>
        <v>3187761.4541832674</v>
      </c>
      <c r="K187">
        <f t="shared" si="77"/>
        <v>5427028.4510010323</v>
      </c>
      <c r="L187">
        <f t="shared" si="78"/>
        <v>-4033498.6979715498</v>
      </c>
      <c r="M187">
        <f t="shared" si="87"/>
        <v>8614789.9051842988</v>
      </c>
      <c r="N187">
        <f t="shared" si="88"/>
        <v>5930880.55632063</v>
      </c>
      <c r="O187" s="29"/>
      <c r="P187">
        <v>0</v>
      </c>
      <c r="Q187">
        <f t="shared" si="79"/>
        <v>0</v>
      </c>
      <c r="R187">
        <f t="shared" si="80"/>
        <v>0</v>
      </c>
      <c r="S187">
        <f t="shared" si="81"/>
        <v>3924</v>
      </c>
      <c r="T187">
        <f t="shared" si="82"/>
        <v>-2943</v>
      </c>
      <c r="U187">
        <f t="shared" si="83"/>
        <v>5886</v>
      </c>
      <c r="V187">
        <f t="shared" si="84"/>
        <v>3678.75</v>
      </c>
      <c r="W187">
        <f t="shared" si="85"/>
        <v>781673.30677290831</v>
      </c>
      <c r="X187">
        <f t="shared" si="86"/>
        <v>5427028.4510010537</v>
      </c>
      <c r="Y187">
        <f>((T187*sim3_q_0)/(sim3_second_moment_x_0*sim3_thickness_web_0))*((100000000*1000)/1000000000)</f>
        <v>-1416816.2276080083</v>
      </c>
      <c r="Z187">
        <f t="shared" si="89"/>
        <v>6208701.7577739619</v>
      </c>
      <c r="AA187">
        <f t="shared" si="90"/>
        <v>1860571.8378478286</v>
      </c>
    </row>
    <row r="188" spans="1:27">
      <c r="A188" s="1">
        <v>151</v>
      </c>
      <c r="B188" s="17">
        <f t="shared" si="68"/>
        <v>18.875</v>
      </c>
      <c r="C188">
        <f t="shared" si="69"/>
        <v>10943.177625</v>
      </c>
      <c r="D188">
        <f t="shared" si="70"/>
        <v>0</v>
      </c>
      <c r="E188">
        <f t="shared" si="71"/>
        <v>0</v>
      </c>
      <c r="F188">
        <f t="shared" si="72"/>
        <v>3924</v>
      </c>
      <c r="G188">
        <f t="shared" si="73"/>
        <v>-8450.8245000000006</v>
      </c>
      <c r="H188">
        <f t="shared" si="74"/>
        <v>24003.843750000004</v>
      </c>
      <c r="I188">
        <f t="shared" si="75"/>
        <v>2626.9263984374847</v>
      </c>
      <c r="J188">
        <f t="shared" si="76"/>
        <v>3187761.4541832674</v>
      </c>
      <c r="K188">
        <f t="shared" si="77"/>
        <v>3875339.2600763738</v>
      </c>
      <c r="L188">
        <f t="shared" si="78"/>
        <v>-4068387.7975763972</v>
      </c>
      <c r="M188">
        <f t="shared" si="87"/>
        <v>7063100.7142596412</v>
      </c>
      <c r="N188">
        <f t="shared" si="88"/>
        <v>5963346.9466272285</v>
      </c>
      <c r="O188" s="29"/>
      <c r="P188">
        <v>0</v>
      </c>
      <c r="Q188">
        <f t="shared" si="79"/>
        <v>0</v>
      </c>
      <c r="R188">
        <f t="shared" si="80"/>
        <v>0</v>
      </c>
      <c r="S188">
        <f t="shared" si="81"/>
        <v>3924</v>
      </c>
      <c r="T188">
        <f t="shared" si="82"/>
        <v>-2943</v>
      </c>
      <c r="U188">
        <f t="shared" si="83"/>
        <v>5886</v>
      </c>
      <c r="V188">
        <f t="shared" si="84"/>
        <v>3310.875</v>
      </c>
      <c r="W188">
        <f t="shared" si="85"/>
        <v>781673.30677290831</v>
      </c>
      <c r="X188">
        <f t="shared" si="86"/>
        <v>4884325.6059009479</v>
      </c>
      <c r="Y188">
        <f>((T188*sim3_q_0)/(sim3_second_moment_x_0*sim3_thickness_web_0))*((100000000*1000)/1000000000)</f>
        <v>-1416816.2276080083</v>
      </c>
      <c r="Z188">
        <f t="shared" si="89"/>
        <v>5665998.9126738561</v>
      </c>
      <c r="AA188">
        <f t="shared" si="90"/>
        <v>1860571.8378478286</v>
      </c>
    </row>
    <row r="189" spans="1:27">
      <c r="A189" s="1">
        <v>152</v>
      </c>
      <c r="B189" s="17">
        <f t="shared" si="68"/>
        <v>19</v>
      </c>
      <c r="C189">
        <f t="shared" si="69"/>
        <v>11015.649000000001</v>
      </c>
      <c r="D189">
        <f t="shared" si="70"/>
        <v>0</v>
      </c>
      <c r="E189">
        <f t="shared" si="71"/>
        <v>0</v>
      </c>
      <c r="F189">
        <f t="shared" si="72"/>
        <v>3924</v>
      </c>
      <c r="G189">
        <f t="shared" si="73"/>
        <v>-8523.2958750000016</v>
      </c>
      <c r="H189">
        <f t="shared" si="74"/>
        <v>24003.843750000004</v>
      </c>
      <c r="I189">
        <f t="shared" si="75"/>
        <v>1566.0438749999739</v>
      </c>
      <c r="J189">
        <f t="shared" si="76"/>
        <v>3187761.4541832674</v>
      </c>
      <c r="K189">
        <f t="shared" si="77"/>
        <v>2310286.0115911104</v>
      </c>
      <c r="L189">
        <f t="shared" si="78"/>
        <v>-4103276.8971812446</v>
      </c>
      <c r="M189">
        <f t="shared" si="87"/>
        <v>5498047.4657743778</v>
      </c>
      <c r="N189">
        <f t="shared" si="88"/>
        <v>5995850.4074887503</v>
      </c>
      <c r="O189" s="29"/>
      <c r="P189">
        <v>0</v>
      </c>
      <c r="Q189">
        <f t="shared" si="79"/>
        <v>0</v>
      </c>
      <c r="R189">
        <f t="shared" si="80"/>
        <v>0</v>
      </c>
      <c r="S189">
        <f t="shared" si="81"/>
        <v>3924</v>
      </c>
      <c r="T189">
        <f t="shared" si="82"/>
        <v>-2943</v>
      </c>
      <c r="U189">
        <f t="shared" si="83"/>
        <v>5886</v>
      </c>
      <c r="V189">
        <f t="shared" si="84"/>
        <v>2943</v>
      </c>
      <c r="W189">
        <f t="shared" si="85"/>
        <v>781673.30677290831</v>
      </c>
      <c r="X189">
        <f t="shared" si="86"/>
        <v>4341622.7608008431</v>
      </c>
      <c r="Y189">
        <f>((T189*sim3_q_0)/(sim3_second_moment_x_0*sim3_thickness_web_0))*((100000000*1000)/1000000000)</f>
        <v>-1416816.2276080083</v>
      </c>
      <c r="Z189">
        <f t="shared" si="89"/>
        <v>5123296.0675737513</v>
      </c>
      <c r="AA189">
        <f t="shared" si="90"/>
        <v>1860571.8378478286</v>
      </c>
    </row>
    <row r="190" spans="1:27">
      <c r="A190" s="1">
        <v>153</v>
      </c>
      <c r="B190" s="17">
        <f t="shared" si="68"/>
        <v>19.125</v>
      </c>
      <c r="C190">
        <f t="shared" si="69"/>
        <v>11088.120375000002</v>
      </c>
      <c r="D190">
        <f t="shared" si="70"/>
        <v>0</v>
      </c>
      <c r="E190">
        <f t="shared" si="71"/>
        <v>0</v>
      </c>
      <c r="F190">
        <f t="shared" si="72"/>
        <v>3924</v>
      </c>
      <c r="G190">
        <f t="shared" si="73"/>
        <v>-8595.7672500000026</v>
      </c>
      <c r="H190">
        <f t="shared" si="74"/>
        <v>24003.843750000004</v>
      </c>
      <c r="I190">
        <f t="shared" si="75"/>
        <v>496.10242968746752</v>
      </c>
      <c r="J190">
        <f t="shared" si="76"/>
        <v>3187761.4541832674</v>
      </c>
      <c r="K190">
        <f t="shared" si="77"/>
        <v>731868.70554526302</v>
      </c>
      <c r="L190">
        <f t="shared" si="78"/>
        <v>-4138165.9967860919</v>
      </c>
      <c r="M190">
        <f t="shared" si="87"/>
        <v>3919630.1597285303</v>
      </c>
      <c r="N190">
        <f t="shared" si="88"/>
        <v>6028390.1237612115</v>
      </c>
      <c r="O190" s="29"/>
      <c r="P190">
        <v>0</v>
      </c>
      <c r="Q190">
        <f t="shared" si="79"/>
        <v>0</v>
      </c>
      <c r="R190">
        <f t="shared" si="80"/>
        <v>0</v>
      </c>
      <c r="S190">
        <f t="shared" si="81"/>
        <v>3924</v>
      </c>
      <c r="T190">
        <f t="shared" si="82"/>
        <v>-2943</v>
      </c>
      <c r="U190">
        <f t="shared" si="83"/>
        <v>5886</v>
      </c>
      <c r="V190">
        <f t="shared" si="84"/>
        <v>2575.125</v>
      </c>
      <c r="W190">
        <f t="shared" si="85"/>
        <v>781673.30677290831</v>
      </c>
      <c r="X190">
        <f t="shared" si="86"/>
        <v>3798919.9157007379</v>
      </c>
      <c r="Y190">
        <f>((T190*sim3_q_0)/(sim3_second_moment_x_0*sim3_thickness_web_0))*((100000000*1000)/1000000000)</f>
        <v>-1416816.2276080083</v>
      </c>
      <c r="Z190">
        <f t="shared" si="89"/>
        <v>4580593.2224736465</v>
      </c>
      <c r="AA190">
        <f t="shared" si="90"/>
        <v>1860571.8378478286</v>
      </c>
    </row>
    <row r="191" spans="1:27">
      <c r="A191" s="1">
        <v>154</v>
      </c>
      <c r="B191" s="17">
        <f t="shared" si="68"/>
        <v>19.25</v>
      </c>
      <c r="C191">
        <f t="shared" si="69"/>
        <v>11160.59175</v>
      </c>
      <c r="D191">
        <f t="shared" si="70"/>
        <v>0</v>
      </c>
      <c r="E191">
        <f t="shared" si="71"/>
        <v>0</v>
      </c>
      <c r="F191">
        <f t="shared" si="72"/>
        <v>3924</v>
      </c>
      <c r="G191">
        <f t="shared" si="73"/>
        <v>-8668.238625</v>
      </c>
      <c r="H191">
        <f t="shared" si="74"/>
        <v>24003.843750000004</v>
      </c>
      <c r="I191">
        <f t="shared" si="75"/>
        <v>-582.89793750000536</v>
      </c>
      <c r="J191">
        <f t="shared" si="76"/>
        <v>3187761.4541832674</v>
      </c>
      <c r="K191">
        <f t="shared" si="77"/>
        <v>-859912.65806112485</v>
      </c>
      <c r="L191">
        <f t="shared" si="78"/>
        <v>-4173055.0963909379</v>
      </c>
      <c r="M191">
        <f t="shared" si="87"/>
        <v>4047674.1122443923</v>
      </c>
      <c r="N191">
        <f t="shared" si="88"/>
        <v>6060965.3031555945</v>
      </c>
      <c r="O191" s="29"/>
      <c r="P191">
        <v>0</v>
      </c>
      <c r="Q191">
        <f t="shared" si="79"/>
        <v>0</v>
      </c>
      <c r="R191">
        <f t="shared" si="80"/>
        <v>0</v>
      </c>
      <c r="S191">
        <f t="shared" si="81"/>
        <v>3924</v>
      </c>
      <c r="T191">
        <f t="shared" si="82"/>
        <v>-2943</v>
      </c>
      <c r="U191">
        <f t="shared" si="83"/>
        <v>5886</v>
      </c>
      <c r="V191">
        <f t="shared" si="84"/>
        <v>2207.25</v>
      </c>
      <c r="W191">
        <f t="shared" si="85"/>
        <v>781673.30677290831</v>
      </c>
      <c r="X191">
        <f t="shared" si="86"/>
        <v>3256217.0706006321</v>
      </c>
      <c r="Y191">
        <f>((T191*sim3_q_0)/(sim3_second_moment_x_0*sim3_thickness_web_0))*((100000000*1000)/1000000000)</f>
        <v>-1416816.2276080083</v>
      </c>
      <c r="Z191">
        <f t="shared" si="89"/>
        <v>4037890.3773735403</v>
      </c>
      <c r="AA191">
        <f t="shared" si="90"/>
        <v>1860571.8378478286</v>
      </c>
    </row>
    <row r="192" spans="1:27">
      <c r="A192" s="1">
        <v>155</v>
      </c>
      <c r="B192" s="17">
        <f t="shared" si="68"/>
        <v>19.375</v>
      </c>
      <c r="C192">
        <f t="shared" si="69"/>
        <v>11233.063125000001</v>
      </c>
      <c r="D192">
        <f t="shared" si="70"/>
        <v>0</v>
      </c>
      <c r="E192">
        <f t="shared" si="71"/>
        <v>0</v>
      </c>
      <c r="F192">
        <f t="shared" si="72"/>
        <v>3924</v>
      </c>
      <c r="G192">
        <f t="shared" si="73"/>
        <v>-8740.7100000000009</v>
      </c>
      <c r="H192">
        <f t="shared" si="74"/>
        <v>24003.843750000004</v>
      </c>
      <c r="I192">
        <f t="shared" si="75"/>
        <v>-1670.9572265625029</v>
      </c>
      <c r="J192">
        <f t="shared" si="76"/>
        <v>3187761.4541832674</v>
      </c>
      <c r="K192">
        <f t="shared" si="77"/>
        <v>-2465058.079228139</v>
      </c>
      <c r="L192">
        <f t="shared" si="78"/>
        <v>-4207944.1959957853</v>
      </c>
      <c r="M192">
        <f t="shared" si="87"/>
        <v>5652819.533411406</v>
      </c>
      <c r="N192">
        <f t="shared" si="88"/>
        <v>6093575.1754746316</v>
      </c>
      <c r="O192" s="29"/>
      <c r="P192">
        <v>0</v>
      </c>
      <c r="Q192">
        <f t="shared" si="79"/>
        <v>0</v>
      </c>
      <c r="R192">
        <f t="shared" si="80"/>
        <v>0</v>
      </c>
      <c r="S192">
        <f t="shared" si="81"/>
        <v>3924</v>
      </c>
      <c r="T192">
        <f t="shared" si="82"/>
        <v>-2943</v>
      </c>
      <c r="U192">
        <f t="shared" si="83"/>
        <v>5886</v>
      </c>
      <c r="V192">
        <f t="shared" si="84"/>
        <v>1839.375</v>
      </c>
      <c r="W192">
        <f t="shared" si="85"/>
        <v>781673.30677290831</v>
      </c>
      <c r="X192">
        <f t="shared" si="86"/>
        <v>2713514.2255005268</v>
      </c>
      <c r="Y192">
        <f>((T192*sim3_q_0)/(sim3_second_moment_x_0*sim3_thickness_web_0))*((100000000*1000)/1000000000)</f>
        <v>-1416816.2276080083</v>
      </c>
      <c r="Z192">
        <f t="shared" si="89"/>
        <v>3495187.532273435</v>
      </c>
      <c r="AA192">
        <f t="shared" si="90"/>
        <v>1860571.8378478286</v>
      </c>
    </row>
    <row r="193" spans="1:27">
      <c r="A193" s="1">
        <v>156</v>
      </c>
      <c r="B193" s="17">
        <f t="shared" si="68"/>
        <v>19.5</v>
      </c>
      <c r="C193">
        <f t="shared" si="69"/>
        <v>11305.534500000002</v>
      </c>
      <c r="D193">
        <f t="shared" si="70"/>
        <v>0</v>
      </c>
      <c r="E193">
        <f t="shared" si="71"/>
        <v>0</v>
      </c>
      <c r="F193">
        <f t="shared" si="72"/>
        <v>3924</v>
      </c>
      <c r="G193">
        <f t="shared" si="73"/>
        <v>-8813.1813750000019</v>
      </c>
      <c r="H193">
        <f t="shared" si="74"/>
        <v>24003.843750000004</v>
      </c>
      <c r="I193">
        <f t="shared" si="75"/>
        <v>-2768.0754375000251</v>
      </c>
      <c r="J193">
        <f t="shared" si="76"/>
        <v>3187761.4541832674</v>
      </c>
      <c r="K193">
        <f t="shared" si="77"/>
        <v>-4083567.5579557801</v>
      </c>
      <c r="L193">
        <f t="shared" si="78"/>
        <v>-4242833.2956006331</v>
      </c>
      <c r="M193">
        <f t="shared" si="87"/>
        <v>7271329.0121390475</v>
      </c>
      <c r="N193">
        <f t="shared" si="88"/>
        <v>6126218.9918785291</v>
      </c>
      <c r="O193" s="29"/>
      <c r="P193">
        <v>0</v>
      </c>
      <c r="Q193">
        <f t="shared" si="79"/>
        <v>0</v>
      </c>
      <c r="R193">
        <f t="shared" si="80"/>
        <v>0</v>
      </c>
      <c r="S193">
        <f t="shared" si="81"/>
        <v>3924</v>
      </c>
      <c r="T193">
        <f t="shared" si="82"/>
        <v>-2943</v>
      </c>
      <c r="U193">
        <f t="shared" si="83"/>
        <v>5886</v>
      </c>
      <c r="V193">
        <f t="shared" si="84"/>
        <v>1471.5</v>
      </c>
      <c r="W193">
        <f t="shared" si="85"/>
        <v>781673.30677290831</v>
      </c>
      <c r="X193">
        <f t="shared" si="86"/>
        <v>2170811.3804004216</v>
      </c>
      <c r="Y193">
        <f>((T193*sim3_q_0)/(sim3_second_moment_x_0*sim3_thickness_web_0))*((100000000*1000)/1000000000)</f>
        <v>-1416816.2276080083</v>
      </c>
      <c r="Z193">
        <f t="shared" si="89"/>
        <v>2952484.6871733298</v>
      </c>
      <c r="AA193">
        <f t="shared" si="90"/>
        <v>1860571.8378478286</v>
      </c>
    </row>
    <row r="194" spans="1:27">
      <c r="A194" s="1">
        <v>157</v>
      </c>
      <c r="B194" s="17">
        <f t="shared" si="68"/>
        <v>19.625</v>
      </c>
      <c r="C194">
        <f t="shared" si="69"/>
        <v>11378.005875000001</v>
      </c>
      <c r="D194">
        <f t="shared" si="70"/>
        <v>0</v>
      </c>
      <c r="E194">
        <f t="shared" si="71"/>
        <v>0</v>
      </c>
      <c r="F194">
        <f t="shared" si="72"/>
        <v>3924</v>
      </c>
      <c r="G194">
        <f t="shared" si="73"/>
        <v>-8885.6527500000011</v>
      </c>
      <c r="H194">
        <f t="shared" si="74"/>
        <v>24003.843750000004</v>
      </c>
      <c r="I194">
        <f t="shared" si="75"/>
        <v>-3874.2525703125139</v>
      </c>
      <c r="J194">
        <f t="shared" si="76"/>
        <v>3187761.4541832674</v>
      </c>
      <c r="K194">
        <f t="shared" si="77"/>
        <v>-5715441.0942439614</v>
      </c>
      <c r="L194">
        <f t="shared" si="78"/>
        <v>-4277722.39520548</v>
      </c>
      <c r="M194">
        <f t="shared" si="87"/>
        <v>8903202.5484272279</v>
      </c>
      <c r="N194">
        <f t="shared" si="88"/>
        <v>6158896.0241784537</v>
      </c>
      <c r="O194" s="29"/>
      <c r="P194">
        <v>0</v>
      </c>
      <c r="Q194">
        <f t="shared" si="79"/>
        <v>0</v>
      </c>
      <c r="R194">
        <f t="shared" si="80"/>
        <v>0</v>
      </c>
      <c r="S194">
        <f t="shared" si="81"/>
        <v>3924</v>
      </c>
      <c r="T194">
        <f t="shared" si="82"/>
        <v>-2943</v>
      </c>
      <c r="U194">
        <f t="shared" si="83"/>
        <v>5886</v>
      </c>
      <c r="V194">
        <f t="shared" si="84"/>
        <v>1103.625</v>
      </c>
      <c r="W194">
        <f t="shared" si="85"/>
        <v>781673.30677290831</v>
      </c>
      <c r="X194">
        <f t="shared" si="86"/>
        <v>1628108.5353003161</v>
      </c>
      <c r="Y194">
        <f>((T194*sim3_q_0)/(sim3_second_moment_x_0*sim3_thickness_web_0))*((100000000*1000)/1000000000)</f>
        <v>-1416816.2276080083</v>
      </c>
      <c r="Z194">
        <f t="shared" si="89"/>
        <v>2409781.8420732245</v>
      </c>
      <c r="AA194">
        <f t="shared" si="90"/>
        <v>1860571.8378478286</v>
      </c>
    </row>
    <row r="195" spans="1:27">
      <c r="A195" s="1">
        <v>158</v>
      </c>
      <c r="B195" s="17">
        <f t="shared" si="68"/>
        <v>19.75</v>
      </c>
      <c r="C195">
        <f t="shared" si="69"/>
        <v>11450.477250000002</v>
      </c>
      <c r="D195">
        <f t="shared" si="70"/>
        <v>0</v>
      </c>
      <c r="E195">
        <f t="shared" si="71"/>
        <v>0</v>
      </c>
      <c r="F195">
        <f t="shared" si="72"/>
        <v>3924</v>
      </c>
      <c r="G195">
        <f t="shared" si="73"/>
        <v>-8958.1241250000021</v>
      </c>
      <c r="H195">
        <f t="shared" si="74"/>
        <v>24003.843750000004</v>
      </c>
      <c r="I195">
        <f t="shared" si="75"/>
        <v>-4989.4886250000272</v>
      </c>
      <c r="J195">
        <f t="shared" si="76"/>
        <v>3187761.4541832674</v>
      </c>
      <c r="K195">
        <f t="shared" si="77"/>
        <v>-7360678.6880927701</v>
      </c>
      <c r="L195">
        <f t="shared" si="78"/>
        <v>-4312611.4948103279</v>
      </c>
      <c r="M195">
        <f t="shared" si="87"/>
        <v>10548440.142276037</v>
      </c>
      <c r="N195">
        <f t="shared" si="88"/>
        <v>6191605.5641566282</v>
      </c>
      <c r="O195" s="29"/>
      <c r="P195">
        <v>0</v>
      </c>
      <c r="Q195">
        <f t="shared" si="79"/>
        <v>0</v>
      </c>
      <c r="R195">
        <f t="shared" si="80"/>
        <v>0</v>
      </c>
      <c r="S195">
        <f t="shared" si="81"/>
        <v>3924</v>
      </c>
      <c r="T195">
        <f t="shared" si="82"/>
        <v>-2943</v>
      </c>
      <c r="U195">
        <f t="shared" si="83"/>
        <v>5886</v>
      </c>
      <c r="V195">
        <f t="shared" si="84"/>
        <v>735.75</v>
      </c>
      <c r="W195">
        <f t="shared" si="85"/>
        <v>781673.30677290831</v>
      </c>
      <c r="X195">
        <f t="shared" si="86"/>
        <v>1085405.6902002108</v>
      </c>
      <c r="Y195">
        <f>((T195*sim3_q_0)/(sim3_second_moment_x_0*sim3_thickness_web_0))*((100000000*1000)/1000000000)</f>
        <v>-1416816.2276080083</v>
      </c>
      <c r="Z195">
        <f t="shared" si="89"/>
        <v>1867078.9969731192</v>
      </c>
      <c r="AA195">
        <f t="shared" si="90"/>
        <v>1860571.8378478286</v>
      </c>
    </row>
    <row r="196" spans="1:27">
      <c r="A196" s="1">
        <v>159</v>
      </c>
      <c r="B196" s="17">
        <f t="shared" si="68"/>
        <v>19.875</v>
      </c>
      <c r="C196">
        <f t="shared" si="69"/>
        <v>11522.948625000001</v>
      </c>
      <c r="D196">
        <f t="shared" si="70"/>
        <v>0</v>
      </c>
      <c r="E196">
        <f t="shared" si="71"/>
        <v>0</v>
      </c>
      <c r="F196">
        <f t="shared" si="72"/>
        <v>3924</v>
      </c>
      <c r="G196">
        <f t="shared" si="73"/>
        <v>-9030.5955000000013</v>
      </c>
      <c r="H196">
        <f t="shared" si="74"/>
        <v>24003.843750000004</v>
      </c>
      <c r="I196">
        <f t="shared" si="75"/>
        <v>-6113.7836015625071</v>
      </c>
      <c r="J196">
        <f t="shared" si="76"/>
        <v>3187761.4541832674</v>
      </c>
      <c r="K196">
        <f t="shared" si="77"/>
        <v>-9019280.3395021185</v>
      </c>
      <c r="L196">
        <f t="shared" si="78"/>
        <v>-4347500.5944151748</v>
      </c>
      <c r="M196">
        <f t="shared" si="87"/>
        <v>12207041.793685386</v>
      </c>
      <c r="N196">
        <f t="shared" si="88"/>
        <v>6224346.9229119262</v>
      </c>
      <c r="O196" s="29"/>
      <c r="P196">
        <v>0</v>
      </c>
      <c r="Q196">
        <f t="shared" si="79"/>
        <v>0</v>
      </c>
      <c r="R196">
        <f t="shared" si="80"/>
        <v>0</v>
      </c>
      <c r="S196">
        <f t="shared" si="81"/>
        <v>3924</v>
      </c>
      <c r="T196">
        <f t="shared" si="82"/>
        <v>-2943</v>
      </c>
      <c r="U196">
        <f t="shared" si="83"/>
        <v>5886</v>
      </c>
      <c r="V196">
        <f t="shared" si="84"/>
        <v>367.875</v>
      </c>
      <c r="W196">
        <f t="shared" si="85"/>
        <v>781673.30677290831</v>
      </c>
      <c r="X196">
        <f t="shared" si="86"/>
        <v>542702.84510010539</v>
      </c>
      <c r="Y196">
        <f>((T196*sim3_q_0)/(sim3_second_moment_x_0*sim3_thickness_web_0))*((100000000*1000)/1000000000)</f>
        <v>-1416816.2276080083</v>
      </c>
      <c r="Z196">
        <f t="shared" si="89"/>
        <v>1324376.1518730137</v>
      </c>
      <c r="AA196">
        <f t="shared" si="90"/>
        <v>1860571.8378478286</v>
      </c>
    </row>
    <row r="197" spans="1:27">
      <c r="A197" s="1">
        <v>160</v>
      </c>
      <c r="B197" s="17">
        <f t="shared" si="68"/>
        <v>20</v>
      </c>
      <c r="C197">
        <f t="shared" si="69"/>
        <v>11595.42</v>
      </c>
      <c r="D197">
        <f t="shared" si="70"/>
        <v>-12001.921875000002</v>
      </c>
      <c r="E197">
        <f t="shared" si="71"/>
        <v>-24003.843750000004</v>
      </c>
      <c r="F197">
        <f t="shared" si="72"/>
        <v>3924</v>
      </c>
      <c r="G197">
        <f t="shared" si="73"/>
        <v>2898.8550000000014</v>
      </c>
      <c r="H197">
        <f t="shared" si="74"/>
        <v>0</v>
      </c>
      <c r="I197">
        <f t="shared" si="75"/>
        <v>-7247.1374999999971</v>
      </c>
      <c r="J197">
        <f t="shared" si="76"/>
        <v>0</v>
      </c>
      <c r="K197">
        <f t="shared" si="77"/>
        <v>-10691246.048472071</v>
      </c>
      <c r="L197">
        <f t="shared" si="78"/>
        <v>1395563.984193889</v>
      </c>
      <c r="M197">
        <f t="shared" si="87"/>
        <v>10691246.048472071</v>
      </c>
      <c r="N197">
        <f t="shared" si="88"/>
        <v>1395563.984193889</v>
      </c>
      <c r="O197" s="29"/>
      <c r="P197">
        <v>0</v>
      </c>
      <c r="Q197">
        <f t="shared" si="79"/>
        <v>-2943</v>
      </c>
      <c r="R197">
        <f t="shared" si="80"/>
        <v>-5886</v>
      </c>
      <c r="S197">
        <f t="shared" si="81"/>
        <v>3924</v>
      </c>
      <c r="T197">
        <f t="shared" si="82"/>
        <v>0</v>
      </c>
      <c r="U197">
        <f t="shared" si="83"/>
        <v>0</v>
      </c>
      <c r="V197">
        <f t="shared" si="84"/>
        <v>0</v>
      </c>
      <c r="W197">
        <f t="shared" si="85"/>
        <v>0</v>
      </c>
      <c r="X197">
        <f t="shared" si="86"/>
        <v>0</v>
      </c>
      <c r="Y197">
        <f>((T197*sim3_q_0)/(sim3_second_moment_x_0*sim3_thickness_web_0))*((100000000*1000)/1000000000)</f>
        <v>0</v>
      </c>
      <c r="Z197">
        <f t="shared" si="89"/>
        <v>0</v>
      </c>
      <c r="AA197">
        <f t="shared" si="90"/>
        <v>0</v>
      </c>
    </row>
    <row r="198" spans="1:27">
      <c r="A198" s="1">
        <v>161</v>
      </c>
      <c r="B198" s="17">
        <f t="shared" si="68"/>
        <v>20.125</v>
      </c>
      <c r="C198">
        <f t="shared" si="69"/>
        <v>11667.891375000001</v>
      </c>
      <c r="D198">
        <f t="shared" si="70"/>
        <v>-12001.921875000002</v>
      </c>
      <c r="E198">
        <f t="shared" si="71"/>
        <v>-24003.843750000004</v>
      </c>
      <c r="F198">
        <f t="shared" si="72"/>
        <v>3924</v>
      </c>
      <c r="G198">
        <f t="shared" si="73"/>
        <v>2826.3836250000004</v>
      </c>
      <c r="H198">
        <f t="shared" si="74"/>
        <v>0</v>
      </c>
      <c r="I198">
        <f t="shared" si="75"/>
        <v>-6889.3100859375263</v>
      </c>
      <c r="J198">
        <f t="shared" si="76"/>
        <v>0</v>
      </c>
      <c r="K198">
        <f t="shared" si="77"/>
        <v>-10163365.774828807</v>
      </c>
      <c r="L198">
        <f t="shared" si="78"/>
        <v>1360674.8845890411</v>
      </c>
      <c r="M198">
        <f t="shared" si="87"/>
        <v>10163365.774828807</v>
      </c>
      <c r="N198">
        <f t="shared" si="88"/>
        <v>1360674.8845890411</v>
      </c>
      <c r="O198" s="29"/>
      <c r="P198">
        <v>0</v>
      </c>
      <c r="Q198">
        <f t="shared" si="79"/>
        <v>-2943</v>
      </c>
      <c r="R198">
        <f t="shared" si="80"/>
        <v>-5886</v>
      </c>
      <c r="S198">
        <f t="shared" si="81"/>
        <v>3924</v>
      </c>
      <c r="T198">
        <f t="shared" si="82"/>
        <v>0</v>
      </c>
      <c r="U198">
        <f t="shared" si="83"/>
        <v>0</v>
      </c>
      <c r="V198">
        <f t="shared" si="84"/>
        <v>0</v>
      </c>
      <c r="W198">
        <f t="shared" si="85"/>
        <v>0</v>
      </c>
      <c r="X198">
        <f t="shared" si="86"/>
        <v>0</v>
      </c>
      <c r="Y198">
        <f>((T198*sim3_q_0)/(sim3_second_moment_x_0*sim3_thickness_web_0))*((100000000*1000)/1000000000)</f>
        <v>0</v>
      </c>
      <c r="Z198">
        <f t="shared" si="89"/>
        <v>0</v>
      </c>
      <c r="AA198">
        <f t="shared" si="90"/>
        <v>0</v>
      </c>
    </row>
    <row r="199" spans="1:27">
      <c r="A199" s="1">
        <v>162</v>
      </c>
      <c r="B199" s="17">
        <f t="shared" si="68"/>
        <v>20.25</v>
      </c>
      <c r="C199">
        <f t="shared" si="69"/>
        <v>11740.362750000002</v>
      </c>
      <c r="D199">
        <f t="shared" si="70"/>
        <v>-12001.921875000002</v>
      </c>
      <c r="E199">
        <f t="shared" si="71"/>
        <v>-24003.843750000004</v>
      </c>
      <c r="F199">
        <f t="shared" si="72"/>
        <v>3924</v>
      </c>
      <c r="G199">
        <f t="shared" si="73"/>
        <v>2753.9122499999994</v>
      </c>
      <c r="H199">
        <f t="shared" si="74"/>
        <v>0</v>
      </c>
      <c r="I199">
        <f t="shared" si="75"/>
        <v>-6540.541593750022</v>
      </c>
      <c r="J199">
        <f t="shared" si="76"/>
        <v>0</v>
      </c>
      <c r="K199">
        <f t="shared" si="77"/>
        <v>-9648849.5587460827</v>
      </c>
      <c r="L199">
        <f t="shared" si="78"/>
        <v>1325785.7849841935</v>
      </c>
      <c r="M199">
        <f t="shared" si="87"/>
        <v>9648849.5587460827</v>
      </c>
      <c r="N199">
        <f t="shared" si="88"/>
        <v>1325785.7849841935</v>
      </c>
      <c r="O199" s="29"/>
      <c r="P199">
        <v>0</v>
      </c>
      <c r="Q199">
        <f t="shared" si="79"/>
        <v>-2943</v>
      </c>
      <c r="R199">
        <f t="shared" si="80"/>
        <v>-5886</v>
      </c>
      <c r="S199">
        <f t="shared" si="81"/>
        <v>3924</v>
      </c>
      <c r="T199">
        <f t="shared" si="82"/>
        <v>0</v>
      </c>
      <c r="U199">
        <f t="shared" si="83"/>
        <v>0</v>
      </c>
      <c r="V199">
        <f t="shared" si="84"/>
        <v>0</v>
      </c>
      <c r="W199">
        <f t="shared" si="85"/>
        <v>0</v>
      </c>
      <c r="X199">
        <f t="shared" si="86"/>
        <v>0</v>
      </c>
      <c r="Y199">
        <f>((T199*sim3_q_0)/(sim3_second_moment_x_0*sim3_thickness_web_0))*((100000000*1000)/1000000000)</f>
        <v>0</v>
      </c>
      <c r="Z199">
        <f t="shared" si="89"/>
        <v>0</v>
      </c>
      <c r="AA199">
        <f t="shared" si="90"/>
        <v>0</v>
      </c>
    </row>
    <row r="200" spans="1:27">
      <c r="A200" s="1">
        <v>163</v>
      </c>
      <c r="B200" s="17">
        <f t="shared" si="68"/>
        <v>20.375</v>
      </c>
      <c r="C200">
        <f t="shared" si="69"/>
        <v>11812.834125000001</v>
      </c>
      <c r="D200">
        <f t="shared" si="70"/>
        <v>-12001.921875000002</v>
      </c>
      <c r="E200">
        <f t="shared" si="71"/>
        <v>-24003.843750000004</v>
      </c>
      <c r="F200">
        <f t="shared" si="72"/>
        <v>3924</v>
      </c>
      <c r="G200">
        <f t="shared" si="73"/>
        <v>2681.4408750000002</v>
      </c>
      <c r="H200">
        <f t="shared" si="74"/>
        <v>0</v>
      </c>
      <c r="I200">
        <f t="shared" si="75"/>
        <v>-6200.8320234375133</v>
      </c>
      <c r="J200">
        <f t="shared" si="76"/>
        <v>0</v>
      </c>
      <c r="K200">
        <f t="shared" si="77"/>
        <v>-9147697.4002239406</v>
      </c>
      <c r="L200">
        <f t="shared" si="78"/>
        <v>1290896.6853793468</v>
      </c>
      <c r="M200">
        <f t="shared" si="87"/>
        <v>9147697.4002239406</v>
      </c>
      <c r="N200">
        <f t="shared" si="88"/>
        <v>1290896.6853793468</v>
      </c>
      <c r="O200" s="29"/>
      <c r="P200">
        <v>0</v>
      </c>
      <c r="Q200">
        <f t="shared" si="79"/>
        <v>-2943</v>
      </c>
      <c r="R200">
        <f t="shared" si="80"/>
        <v>-5886</v>
      </c>
      <c r="S200">
        <f t="shared" si="81"/>
        <v>3924</v>
      </c>
      <c r="T200">
        <f t="shared" si="82"/>
        <v>0</v>
      </c>
      <c r="U200">
        <f t="shared" si="83"/>
        <v>0</v>
      </c>
      <c r="V200">
        <f t="shared" si="84"/>
        <v>0</v>
      </c>
      <c r="W200">
        <f t="shared" si="85"/>
        <v>0</v>
      </c>
      <c r="X200">
        <f t="shared" si="86"/>
        <v>0</v>
      </c>
      <c r="Y200">
        <f>((T200*sim3_q_0)/(sim3_second_moment_x_0*sim3_thickness_web_0))*((100000000*1000)/1000000000)</f>
        <v>0</v>
      </c>
      <c r="Z200">
        <f t="shared" si="89"/>
        <v>0</v>
      </c>
      <c r="AA200">
        <f t="shared" si="90"/>
        <v>0</v>
      </c>
    </row>
    <row r="201" spans="1:27">
      <c r="A201" s="1">
        <v>164</v>
      </c>
      <c r="B201" s="17">
        <f t="shared" si="68"/>
        <v>20.5</v>
      </c>
      <c r="C201">
        <f t="shared" si="69"/>
        <v>11885.3055</v>
      </c>
      <c r="D201">
        <f t="shared" si="70"/>
        <v>-12001.921875000002</v>
      </c>
      <c r="E201">
        <f t="shared" si="71"/>
        <v>-24003.843750000004</v>
      </c>
      <c r="F201">
        <f t="shared" si="72"/>
        <v>3924</v>
      </c>
      <c r="G201">
        <f t="shared" si="73"/>
        <v>2608.9695000000011</v>
      </c>
      <c r="H201">
        <f t="shared" si="74"/>
        <v>0</v>
      </c>
      <c r="I201">
        <f t="shared" si="75"/>
        <v>-5870.1813750000147</v>
      </c>
      <c r="J201">
        <f t="shared" si="76"/>
        <v>0</v>
      </c>
      <c r="K201">
        <f t="shared" si="77"/>
        <v>-8659909.2992624026</v>
      </c>
      <c r="L201">
        <f t="shared" si="78"/>
        <v>1256007.5857744999</v>
      </c>
      <c r="M201">
        <f t="shared" si="87"/>
        <v>8659909.2992624026</v>
      </c>
      <c r="N201">
        <f t="shared" si="88"/>
        <v>1256007.5857744999</v>
      </c>
      <c r="O201" s="29"/>
      <c r="P201">
        <v>0</v>
      </c>
      <c r="Q201">
        <f t="shared" si="79"/>
        <v>-2943</v>
      </c>
      <c r="R201">
        <f t="shared" si="80"/>
        <v>-5886</v>
      </c>
      <c r="S201">
        <f t="shared" si="81"/>
        <v>3924</v>
      </c>
      <c r="T201">
        <f t="shared" si="82"/>
        <v>0</v>
      </c>
      <c r="U201">
        <f t="shared" si="83"/>
        <v>0</v>
      </c>
      <c r="V201">
        <f t="shared" si="84"/>
        <v>0</v>
      </c>
      <c r="W201">
        <f t="shared" si="85"/>
        <v>0</v>
      </c>
      <c r="X201">
        <f t="shared" si="86"/>
        <v>0</v>
      </c>
      <c r="Y201">
        <f>((T201*sim3_q_0)/(sim3_second_moment_x_0*sim3_thickness_web_0))*((100000000*1000)/1000000000)</f>
        <v>0</v>
      </c>
      <c r="Z201">
        <f t="shared" si="89"/>
        <v>0</v>
      </c>
      <c r="AA201">
        <f t="shared" si="90"/>
        <v>0</v>
      </c>
    </row>
    <row r="202" spans="1:27">
      <c r="A202" s="1">
        <v>165</v>
      </c>
      <c r="B202" s="17">
        <f t="shared" si="68"/>
        <v>20.625</v>
      </c>
      <c r="C202">
        <f t="shared" si="69"/>
        <v>11957.776875000001</v>
      </c>
      <c r="D202">
        <f t="shared" si="70"/>
        <v>-12001.921875000002</v>
      </c>
      <c r="E202">
        <f t="shared" si="71"/>
        <v>-24003.843750000004</v>
      </c>
      <c r="F202">
        <f t="shared" si="72"/>
        <v>3924</v>
      </c>
      <c r="G202">
        <f t="shared" si="73"/>
        <v>2536.4981250000001</v>
      </c>
      <c r="H202">
        <f t="shared" si="74"/>
        <v>0</v>
      </c>
      <c r="I202">
        <f t="shared" si="75"/>
        <v>-5548.5896484375116</v>
      </c>
      <c r="J202">
        <f t="shared" si="76"/>
        <v>0</v>
      </c>
      <c r="K202">
        <f t="shared" si="77"/>
        <v>-8185485.25586145</v>
      </c>
      <c r="L202">
        <f t="shared" si="78"/>
        <v>1221118.4861696523</v>
      </c>
      <c r="M202">
        <f t="shared" si="87"/>
        <v>8185485.25586145</v>
      </c>
      <c r="N202">
        <f t="shared" si="88"/>
        <v>1221118.4861696523</v>
      </c>
      <c r="O202" s="29"/>
      <c r="P202">
        <v>0</v>
      </c>
      <c r="Q202">
        <f t="shared" si="79"/>
        <v>-2943</v>
      </c>
      <c r="R202">
        <f t="shared" si="80"/>
        <v>-5886</v>
      </c>
      <c r="S202">
        <f t="shared" si="81"/>
        <v>3924</v>
      </c>
      <c r="T202">
        <f t="shared" si="82"/>
        <v>0</v>
      </c>
      <c r="U202">
        <f t="shared" si="83"/>
        <v>0</v>
      </c>
      <c r="V202">
        <f t="shared" si="84"/>
        <v>0</v>
      </c>
      <c r="W202">
        <f t="shared" si="85"/>
        <v>0</v>
      </c>
      <c r="X202">
        <f t="shared" si="86"/>
        <v>0</v>
      </c>
      <c r="Y202">
        <f>((T202*sim3_q_0)/(sim3_second_moment_x_0*sim3_thickness_web_0))*((100000000*1000)/1000000000)</f>
        <v>0</v>
      </c>
      <c r="Z202">
        <f t="shared" si="89"/>
        <v>0</v>
      </c>
      <c r="AA202">
        <f t="shared" si="90"/>
        <v>0</v>
      </c>
    </row>
    <row r="203" spans="1:27">
      <c r="A203" s="1">
        <v>166</v>
      </c>
      <c r="B203" s="17">
        <f t="shared" si="68"/>
        <v>20.75</v>
      </c>
      <c r="C203">
        <f t="shared" si="69"/>
        <v>12030.248250000001</v>
      </c>
      <c r="D203">
        <f t="shared" si="70"/>
        <v>-12001.921875000002</v>
      </c>
      <c r="E203">
        <f t="shared" si="71"/>
        <v>-24003.843750000004</v>
      </c>
      <c r="F203">
        <f t="shared" si="72"/>
        <v>3924</v>
      </c>
      <c r="G203">
        <f t="shared" si="73"/>
        <v>2464.0267500000009</v>
      </c>
      <c r="H203">
        <f t="shared" si="74"/>
        <v>0</v>
      </c>
      <c r="I203">
        <f t="shared" si="75"/>
        <v>-5236.0568437500187</v>
      </c>
      <c r="J203">
        <f t="shared" si="76"/>
        <v>0</v>
      </c>
      <c r="K203">
        <f t="shared" si="77"/>
        <v>-7724425.2700211024</v>
      </c>
      <c r="L203">
        <f t="shared" si="78"/>
        <v>1186229.3865648054</v>
      </c>
      <c r="M203">
        <f t="shared" si="87"/>
        <v>7724425.2700211024</v>
      </c>
      <c r="N203">
        <f t="shared" si="88"/>
        <v>1186229.3865648054</v>
      </c>
      <c r="O203" s="29"/>
      <c r="P203">
        <v>0</v>
      </c>
      <c r="Q203">
        <f t="shared" si="79"/>
        <v>-2943</v>
      </c>
      <c r="R203">
        <f t="shared" si="80"/>
        <v>-5886</v>
      </c>
      <c r="S203">
        <f t="shared" si="81"/>
        <v>3924</v>
      </c>
      <c r="T203">
        <f t="shared" si="82"/>
        <v>0</v>
      </c>
      <c r="U203">
        <f t="shared" si="83"/>
        <v>0</v>
      </c>
      <c r="V203">
        <f t="shared" si="84"/>
        <v>0</v>
      </c>
      <c r="W203">
        <f t="shared" si="85"/>
        <v>0</v>
      </c>
      <c r="X203">
        <f t="shared" si="86"/>
        <v>0</v>
      </c>
      <c r="Y203">
        <f>((T203*sim3_q_0)/(sim3_second_moment_x_0*sim3_thickness_web_0))*((100000000*1000)/1000000000)</f>
        <v>0</v>
      </c>
      <c r="Z203">
        <f t="shared" si="89"/>
        <v>0</v>
      </c>
      <c r="AA203">
        <f t="shared" si="90"/>
        <v>0</v>
      </c>
    </row>
    <row r="204" spans="1:27">
      <c r="A204" s="1">
        <v>167</v>
      </c>
      <c r="B204" s="17">
        <f t="shared" si="68"/>
        <v>20.875</v>
      </c>
      <c r="C204">
        <f t="shared" si="69"/>
        <v>12102.719625000002</v>
      </c>
      <c r="D204">
        <f t="shared" si="70"/>
        <v>-12001.921875000002</v>
      </c>
      <c r="E204">
        <f t="shared" si="71"/>
        <v>-24003.843750000004</v>
      </c>
      <c r="F204">
        <f t="shared" si="72"/>
        <v>3924</v>
      </c>
      <c r="G204">
        <f t="shared" si="73"/>
        <v>2391.5553749999999</v>
      </c>
      <c r="H204">
        <f t="shared" si="74"/>
        <v>0</v>
      </c>
      <c r="I204">
        <f t="shared" si="75"/>
        <v>-4932.5829609375069</v>
      </c>
      <c r="J204">
        <f t="shared" si="76"/>
        <v>0</v>
      </c>
      <c r="K204">
        <f t="shared" si="77"/>
        <v>-7276729.341741317</v>
      </c>
      <c r="L204">
        <f t="shared" si="78"/>
        <v>1151340.2869599578</v>
      </c>
      <c r="M204">
        <f t="shared" si="87"/>
        <v>7276729.341741317</v>
      </c>
      <c r="N204">
        <f t="shared" si="88"/>
        <v>1151340.2869599578</v>
      </c>
      <c r="O204" s="29"/>
      <c r="P204">
        <v>0</v>
      </c>
      <c r="Q204">
        <f t="shared" si="79"/>
        <v>-2943</v>
      </c>
      <c r="R204">
        <f t="shared" si="80"/>
        <v>-5886</v>
      </c>
      <c r="S204">
        <f t="shared" si="81"/>
        <v>3924</v>
      </c>
      <c r="T204">
        <f t="shared" si="82"/>
        <v>0</v>
      </c>
      <c r="U204">
        <f t="shared" si="83"/>
        <v>0</v>
      </c>
      <c r="V204">
        <f t="shared" si="84"/>
        <v>0</v>
      </c>
      <c r="W204">
        <f t="shared" si="85"/>
        <v>0</v>
      </c>
      <c r="X204">
        <f t="shared" si="86"/>
        <v>0</v>
      </c>
      <c r="Y204">
        <f>((T204*sim3_q_0)/(sim3_second_moment_x_0*sim3_thickness_web_0))*((100000000*1000)/1000000000)</f>
        <v>0</v>
      </c>
      <c r="Z204">
        <f t="shared" si="89"/>
        <v>0</v>
      </c>
      <c r="AA204">
        <f t="shared" si="90"/>
        <v>0</v>
      </c>
    </row>
    <row r="205" spans="1:27">
      <c r="A205" s="1">
        <v>168</v>
      </c>
      <c r="B205" s="17">
        <f t="shared" si="68"/>
        <v>21</v>
      </c>
      <c r="C205">
        <f t="shared" si="69"/>
        <v>12175.191000000003</v>
      </c>
      <c r="D205">
        <f t="shared" si="70"/>
        <v>-12001.921875000002</v>
      </c>
      <c r="E205">
        <f t="shared" si="71"/>
        <v>-24003.843750000004</v>
      </c>
      <c r="F205">
        <f t="shared" si="72"/>
        <v>3924</v>
      </c>
      <c r="G205">
        <f t="shared" si="73"/>
        <v>2319.0839999999989</v>
      </c>
      <c r="H205">
        <f t="shared" si="74"/>
        <v>0</v>
      </c>
      <c r="I205">
        <f t="shared" si="75"/>
        <v>-4638.1680000000342</v>
      </c>
      <c r="J205">
        <f t="shared" si="76"/>
        <v>0</v>
      </c>
      <c r="K205">
        <f t="shared" si="77"/>
        <v>-6842397.4710221784</v>
      </c>
      <c r="L205">
        <f t="shared" si="78"/>
        <v>1116451.18735511</v>
      </c>
      <c r="M205">
        <f t="shared" si="87"/>
        <v>6842397.4710221784</v>
      </c>
      <c r="N205">
        <f t="shared" si="88"/>
        <v>1116451.18735511</v>
      </c>
      <c r="O205" s="29"/>
      <c r="P205">
        <v>0</v>
      </c>
      <c r="Q205">
        <f t="shared" si="79"/>
        <v>-2943</v>
      </c>
      <c r="R205">
        <f t="shared" si="80"/>
        <v>-5886</v>
      </c>
      <c r="S205">
        <f t="shared" si="81"/>
        <v>3924</v>
      </c>
      <c r="T205">
        <f t="shared" si="82"/>
        <v>0</v>
      </c>
      <c r="U205">
        <f t="shared" si="83"/>
        <v>0</v>
      </c>
      <c r="V205">
        <f t="shared" si="84"/>
        <v>0</v>
      </c>
      <c r="W205">
        <f t="shared" si="85"/>
        <v>0</v>
      </c>
      <c r="X205">
        <f t="shared" si="86"/>
        <v>0</v>
      </c>
      <c r="Y205">
        <f>((T205*sim3_q_0)/(sim3_second_moment_x_0*sim3_thickness_web_0))*((100000000*1000)/1000000000)</f>
        <v>0</v>
      </c>
      <c r="Z205">
        <f t="shared" si="89"/>
        <v>0</v>
      </c>
      <c r="AA205">
        <f t="shared" si="90"/>
        <v>0</v>
      </c>
    </row>
    <row r="206" spans="1:27">
      <c r="A206" s="1">
        <v>169</v>
      </c>
      <c r="B206" s="17">
        <f t="shared" si="68"/>
        <v>21.125</v>
      </c>
      <c r="C206">
        <f t="shared" si="69"/>
        <v>12247.662375</v>
      </c>
      <c r="D206">
        <f t="shared" si="70"/>
        <v>-12001.921875000002</v>
      </c>
      <c r="E206">
        <f t="shared" si="71"/>
        <v>-24003.843750000004</v>
      </c>
      <c r="F206">
        <f t="shared" si="72"/>
        <v>3924</v>
      </c>
      <c r="G206">
        <f t="shared" si="73"/>
        <v>2246.6126250000016</v>
      </c>
      <c r="H206">
        <f t="shared" si="74"/>
        <v>0</v>
      </c>
      <c r="I206">
        <f t="shared" si="75"/>
        <v>-4352.8119609375135</v>
      </c>
      <c r="J206">
        <f t="shared" si="76"/>
        <v>0</v>
      </c>
      <c r="K206">
        <f t="shared" si="77"/>
        <v>-6421429.6578635611</v>
      </c>
      <c r="L206">
        <f t="shared" si="78"/>
        <v>1081562.087750264</v>
      </c>
      <c r="M206">
        <f t="shared" si="87"/>
        <v>6421429.6578635611</v>
      </c>
      <c r="N206">
        <f t="shared" si="88"/>
        <v>1081562.087750264</v>
      </c>
      <c r="O206" s="29"/>
      <c r="P206">
        <v>0</v>
      </c>
      <c r="Q206">
        <f t="shared" si="79"/>
        <v>-2943</v>
      </c>
      <c r="R206">
        <f t="shared" si="80"/>
        <v>-5886</v>
      </c>
      <c r="S206">
        <f t="shared" si="81"/>
        <v>3924</v>
      </c>
      <c r="T206">
        <f t="shared" si="82"/>
        <v>0</v>
      </c>
      <c r="U206">
        <f t="shared" si="83"/>
        <v>0</v>
      </c>
      <c r="V206">
        <f t="shared" si="84"/>
        <v>0</v>
      </c>
      <c r="W206">
        <f t="shared" si="85"/>
        <v>0</v>
      </c>
      <c r="X206">
        <f t="shared" si="86"/>
        <v>0</v>
      </c>
      <c r="Y206">
        <f>((T206*sim3_q_0)/(sim3_second_moment_x_0*sim3_thickness_web_0))*((100000000*1000)/1000000000)</f>
        <v>0</v>
      </c>
      <c r="Z206">
        <f t="shared" si="89"/>
        <v>0</v>
      </c>
      <c r="AA206">
        <f t="shared" si="90"/>
        <v>0</v>
      </c>
    </row>
    <row r="207" spans="1:27">
      <c r="A207" s="1">
        <v>170</v>
      </c>
      <c r="B207" s="17">
        <f t="shared" si="68"/>
        <v>21.25</v>
      </c>
      <c r="C207">
        <f t="shared" si="69"/>
        <v>12320.133750000001</v>
      </c>
      <c r="D207">
        <f t="shared" si="70"/>
        <v>-12001.921875000002</v>
      </c>
      <c r="E207">
        <f t="shared" si="71"/>
        <v>-24003.843750000004</v>
      </c>
      <c r="F207">
        <f t="shared" si="72"/>
        <v>3924</v>
      </c>
      <c r="G207">
        <f t="shared" si="73"/>
        <v>2174.1412500000006</v>
      </c>
      <c r="H207">
        <f t="shared" si="74"/>
        <v>0</v>
      </c>
      <c r="I207">
        <f t="shared" si="75"/>
        <v>-4076.5148437500029</v>
      </c>
      <c r="J207">
        <f t="shared" si="76"/>
        <v>0</v>
      </c>
      <c r="K207">
        <f t="shared" si="77"/>
        <v>-6013825.9022655478</v>
      </c>
      <c r="L207">
        <f t="shared" si="78"/>
        <v>1046672.9881454165</v>
      </c>
      <c r="M207">
        <f t="shared" si="87"/>
        <v>6013825.9022655478</v>
      </c>
      <c r="N207">
        <f t="shared" si="88"/>
        <v>1046672.9881454165</v>
      </c>
      <c r="O207" s="29"/>
      <c r="P207">
        <v>0</v>
      </c>
      <c r="Q207">
        <f t="shared" si="79"/>
        <v>-2943</v>
      </c>
      <c r="R207">
        <f t="shared" si="80"/>
        <v>-5886</v>
      </c>
      <c r="S207">
        <f t="shared" si="81"/>
        <v>3924</v>
      </c>
      <c r="T207">
        <f t="shared" si="82"/>
        <v>0</v>
      </c>
      <c r="U207">
        <f t="shared" si="83"/>
        <v>0</v>
      </c>
      <c r="V207">
        <f t="shared" si="84"/>
        <v>0</v>
      </c>
      <c r="W207">
        <f t="shared" si="85"/>
        <v>0</v>
      </c>
      <c r="X207">
        <f t="shared" si="86"/>
        <v>0</v>
      </c>
      <c r="Y207">
        <f>((T207*sim3_q_0)/(sim3_second_moment_x_0*sim3_thickness_web_0))*((100000000*1000)/1000000000)</f>
        <v>0</v>
      </c>
      <c r="Z207">
        <f t="shared" si="89"/>
        <v>0</v>
      </c>
      <c r="AA207">
        <f t="shared" si="90"/>
        <v>0</v>
      </c>
    </row>
    <row r="208" spans="1:27">
      <c r="A208" s="1">
        <v>171</v>
      </c>
      <c r="B208" s="17">
        <f t="shared" si="68"/>
        <v>21.375</v>
      </c>
      <c r="C208">
        <f t="shared" si="69"/>
        <v>12392.605125000002</v>
      </c>
      <c r="D208">
        <f t="shared" si="70"/>
        <v>-12001.921875000002</v>
      </c>
      <c r="E208">
        <f t="shared" si="71"/>
        <v>-24003.843750000004</v>
      </c>
      <c r="F208">
        <f t="shared" si="72"/>
        <v>3924</v>
      </c>
      <c r="G208">
        <f t="shared" si="73"/>
        <v>2101.6698749999996</v>
      </c>
      <c r="H208">
        <f t="shared" si="74"/>
        <v>0</v>
      </c>
      <c r="I208">
        <f t="shared" si="75"/>
        <v>-3809.2766484375461</v>
      </c>
      <c r="J208">
        <f t="shared" si="76"/>
        <v>0</v>
      </c>
      <c r="K208">
        <f t="shared" si="77"/>
        <v>-5619586.2042282028</v>
      </c>
      <c r="L208">
        <f t="shared" si="78"/>
        <v>1011783.8885405689</v>
      </c>
      <c r="M208">
        <f t="shared" si="87"/>
        <v>5619586.2042282028</v>
      </c>
      <c r="N208">
        <f t="shared" si="88"/>
        <v>1011783.8885405689</v>
      </c>
      <c r="O208" s="29"/>
      <c r="P208">
        <v>0</v>
      </c>
      <c r="Q208">
        <f t="shared" si="79"/>
        <v>-2943</v>
      </c>
      <c r="R208">
        <f t="shared" si="80"/>
        <v>-5886</v>
      </c>
      <c r="S208">
        <f t="shared" si="81"/>
        <v>3924</v>
      </c>
      <c r="T208">
        <f t="shared" si="82"/>
        <v>0</v>
      </c>
      <c r="U208">
        <f t="shared" si="83"/>
        <v>0</v>
      </c>
      <c r="V208">
        <f t="shared" si="84"/>
        <v>0</v>
      </c>
      <c r="W208">
        <f t="shared" si="85"/>
        <v>0</v>
      </c>
      <c r="X208">
        <f t="shared" si="86"/>
        <v>0</v>
      </c>
      <c r="Y208">
        <f>((T208*sim3_q_0)/(sim3_second_moment_x_0*sim3_thickness_web_0))*((100000000*1000)/1000000000)</f>
        <v>0</v>
      </c>
      <c r="Z208">
        <f t="shared" si="89"/>
        <v>0</v>
      </c>
      <c r="AA208">
        <f t="shared" si="90"/>
        <v>0</v>
      </c>
    </row>
    <row r="209" spans="1:27">
      <c r="A209" s="1">
        <v>172</v>
      </c>
      <c r="B209" s="17">
        <f t="shared" si="68"/>
        <v>21.5</v>
      </c>
      <c r="C209">
        <f t="shared" si="69"/>
        <v>12465.076500000001</v>
      </c>
      <c r="D209">
        <f t="shared" si="70"/>
        <v>-12001.921875000002</v>
      </c>
      <c r="E209">
        <f t="shared" si="71"/>
        <v>-24003.843750000004</v>
      </c>
      <c r="F209">
        <f t="shared" si="72"/>
        <v>3924</v>
      </c>
      <c r="G209">
        <f t="shared" si="73"/>
        <v>2029.1985000000004</v>
      </c>
      <c r="H209">
        <f t="shared" si="74"/>
        <v>0</v>
      </c>
      <c r="I209">
        <f t="shared" si="75"/>
        <v>-3551.0973750000121</v>
      </c>
      <c r="J209">
        <f t="shared" si="76"/>
        <v>0</v>
      </c>
      <c r="K209">
        <f t="shared" si="77"/>
        <v>-5238710.5637513353</v>
      </c>
      <c r="L209">
        <f t="shared" si="78"/>
        <v>976894.78893572197</v>
      </c>
      <c r="M209">
        <f t="shared" si="87"/>
        <v>5238710.5637513353</v>
      </c>
      <c r="N209">
        <f t="shared" si="88"/>
        <v>976894.78893572197</v>
      </c>
      <c r="O209" s="29"/>
      <c r="P209">
        <v>0</v>
      </c>
      <c r="Q209">
        <f t="shared" si="79"/>
        <v>-2943</v>
      </c>
      <c r="R209">
        <f t="shared" si="80"/>
        <v>-5886</v>
      </c>
      <c r="S209">
        <f t="shared" si="81"/>
        <v>3924</v>
      </c>
      <c r="T209">
        <f t="shared" si="82"/>
        <v>0</v>
      </c>
      <c r="U209">
        <f t="shared" si="83"/>
        <v>0</v>
      </c>
      <c r="V209">
        <f t="shared" si="84"/>
        <v>0</v>
      </c>
      <c r="W209">
        <f t="shared" si="85"/>
        <v>0</v>
      </c>
      <c r="X209">
        <f t="shared" si="86"/>
        <v>0</v>
      </c>
      <c r="Y209">
        <f>((T209*sim3_q_0)/(sim3_second_moment_x_0*sim3_thickness_web_0))*((100000000*1000)/1000000000)</f>
        <v>0</v>
      </c>
      <c r="Z209">
        <f t="shared" si="89"/>
        <v>0</v>
      </c>
      <c r="AA209">
        <f t="shared" si="90"/>
        <v>0</v>
      </c>
    </row>
    <row r="210" spans="1:27">
      <c r="A210" s="1">
        <v>173</v>
      </c>
      <c r="B210" s="17">
        <f t="shared" si="68"/>
        <v>21.625</v>
      </c>
      <c r="C210">
        <f t="shared" si="69"/>
        <v>12537.547875000002</v>
      </c>
      <c r="D210">
        <f t="shared" si="70"/>
        <v>-12001.921875000002</v>
      </c>
      <c r="E210">
        <f t="shared" si="71"/>
        <v>-24003.843750000004</v>
      </c>
      <c r="F210">
        <f t="shared" si="72"/>
        <v>3924</v>
      </c>
      <c r="G210">
        <f t="shared" si="73"/>
        <v>1956.7271249999994</v>
      </c>
      <c r="H210">
        <f t="shared" si="74"/>
        <v>0</v>
      </c>
      <c r="I210">
        <f t="shared" si="75"/>
        <v>-3301.9770234375319</v>
      </c>
      <c r="J210">
        <f t="shared" si="76"/>
        <v>0</v>
      </c>
      <c r="K210">
        <f t="shared" si="77"/>
        <v>-4871198.980835137</v>
      </c>
      <c r="L210">
        <f t="shared" si="78"/>
        <v>942005.68933087436</v>
      </c>
      <c r="M210">
        <f t="shared" si="87"/>
        <v>4871198.980835137</v>
      </c>
      <c r="N210">
        <f t="shared" si="88"/>
        <v>942005.68933087436</v>
      </c>
      <c r="O210" s="29"/>
      <c r="P210">
        <v>0</v>
      </c>
      <c r="Q210">
        <f t="shared" si="79"/>
        <v>-2943</v>
      </c>
      <c r="R210">
        <f t="shared" si="80"/>
        <v>-5886</v>
      </c>
      <c r="S210">
        <f t="shared" si="81"/>
        <v>3924</v>
      </c>
      <c r="T210">
        <f t="shared" si="82"/>
        <v>0</v>
      </c>
      <c r="U210">
        <f t="shared" si="83"/>
        <v>0</v>
      </c>
      <c r="V210">
        <f t="shared" si="84"/>
        <v>0</v>
      </c>
      <c r="W210">
        <f t="shared" si="85"/>
        <v>0</v>
      </c>
      <c r="X210">
        <f t="shared" si="86"/>
        <v>0</v>
      </c>
      <c r="Y210">
        <f>((T210*sim3_q_0)/(sim3_second_moment_x_0*sim3_thickness_web_0))*((100000000*1000)/1000000000)</f>
        <v>0</v>
      </c>
      <c r="Z210">
        <f t="shared" si="89"/>
        <v>0</v>
      </c>
      <c r="AA210">
        <f t="shared" si="90"/>
        <v>0</v>
      </c>
    </row>
    <row r="211" spans="1:27">
      <c r="A211" s="1">
        <v>174</v>
      </c>
      <c r="B211" s="17">
        <f t="shared" si="68"/>
        <v>21.75</v>
      </c>
      <c r="C211">
        <f t="shared" si="69"/>
        <v>12610.019249999999</v>
      </c>
      <c r="D211">
        <f t="shared" si="70"/>
        <v>-12001.921875000002</v>
      </c>
      <c r="E211">
        <f t="shared" si="71"/>
        <v>-24003.843750000004</v>
      </c>
      <c r="F211">
        <f t="shared" si="72"/>
        <v>3924</v>
      </c>
      <c r="G211">
        <f t="shared" si="73"/>
        <v>1884.2557500000021</v>
      </c>
      <c r="H211">
        <f t="shared" si="74"/>
        <v>0</v>
      </c>
      <c r="I211">
        <f t="shared" si="75"/>
        <v>-3061.9155937500182</v>
      </c>
      <c r="J211">
        <f t="shared" si="76"/>
        <v>0</v>
      </c>
      <c r="K211">
        <f t="shared" si="77"/>
        <v>-4517051.4554794785</v>
      </c>
      <c r="L211">
        <f t="shared" si="78"/>
        <v>907116.58972602838</v>
      </c>
      <c r="M211">
        <f t="shared" si="87"/>
        <v>4517051.4554794785</v>
      </c>
      <c r="N211">
        <f t="shared" si="88"/>
        <v>907116.58972602838</v>
      </c>
      <c r="O211" s="29"/>
      <c r="P211">
        <v>0</v>
      </c>
      <c r="Q211">
        <f t="shared" si="79"/>
        <v>-2943</v>
      </c>
      <c r="R211">
        <f t="shared" si="80"/>
        <v>-5886</v>
      </c>
      <c r="S211">
        <f t="shared" si="81"/>
        <v>3924</v>
      </c>
      <c r="T211">
        <f t="shared" si="82"/>
        <v>0</v>
      </c>
      <c r="U211">
        <f t="shared" si="83"/>
        <v>0</v>
      </c>
      <c r="V211">
        <f t="shared" si="84"/>
        <v>0</v>
      </c>
      <c r="W211">
        <f t="shared" si="85"/>
        <v>0</v>
      </c>
      <c r="X211">
        <f t="shared" si="86"/>
        <v>0</v>
      </c>
      <c r="Y211">
        <f>((T211*sim3_q_0)/(sim3_second_moment_x_0*sim3_thickness_web_0))*((100000000*1000)/1000000000)</f>
        <v>0</v>
      </c>
      <c r="Z211">
        <f t="shared" si="89"/>
        <v>0</v>
      </c>
      <c r="AA211">
        <f t="shared" si="90"/>
        <v>0</v>
      </c>
    </row>
    <row r="212" spans="1:27">
      <c r="A212" s="1">
        <v>175</v>
      </c>
      <c r="B212" s="17">
        <f t="shared" si="68"/>
        <v>21.875</v>
      </c>
      <c r="C212">
        <f t="shared" si="69"/>
        <v>12682.490625</v>
      </c>
      <c r="D212">
        <f t="shared" si="70"/>
        <v>-12001.921875000002</v>
      </c>
      <c r="E212">
        <f t="shared" si="71"/>
        <v>-24003.843750000004</v>
      </c>
      <c r="F212">
        <f t="shared" si="72"/>
        <v>3924</v>
      </c>
      <c r="G212">
        <f t="shared" si="73"/>
        <v>1811.7843750000011</v>
      </c>
      <c r="H212">
        <f t="shared" si="74"/>
        <v>0</v>
      </c>
      <c r="I212">
        <f t="shared" si="75"/>
        <v>-2830.9130859375</v>
      </c>
      <c r="J212">
        <f t="shared" si="76"/>
        <v>0</v>
      </c>
      <c r="K212">
        <f t="shared" si="77"/>
        <v>-4176267.9876844045</v>
      </c>
      <c r="L212">
        <f t="shared" si="78"/>
        <v>872227.49012118077</v>
      </c>
      <c r="M212">
        <f t="shared" si="87"/>
        <v>4176267.9876844045</v>
      </c>
      <c r="N212">
        <f t="shared" si="88"/>
        <v>872227.49012118077</v>
      </c>
      <c r="O212" s="29"/>
      <c r="P212">
        <v>0</v>
      </c>
      <c r="Q212">
        <f t="shared" si="79"/>
        <v>-2943</v>
      </c>
      <c r="R212">
        <f t="shared" si="80"/>
        <v>-5886</v>
      </c>
      <c r="S212">
        <f t="shared" si="81"/>
        <v>3924</v>
      </c>
      <c r="T212">
        <f t="shared" si="82"/>
        <v>0</v>
      </c>
      <c r="U212">
        <f t="shared" si="83"/>
        <v>0</v>
      </c>
      <c r="V212">
        <f t="shared" si="84"/>
        <v>0</v>
      </c>
      <c r="W212">
        <f t="shared" si="85"/>
        <v>0</v>
      </c>
      <c r="X212">
        <f t="shared" si="86"/>
        <v>0</v>
      </c>
      <c r="Y212">
        <f>((T212*sim3_q_0)/(sim3_second_moment_x_0*sim3_thickness_web_0))*((100000000*1000)/1000000000)</f>
        <v>0</v>
      </c>
      <c r="Z212">
        <f t="shared" si="89"/>
        <v>0</v>
      </c>
      <c r="AA212">
        <f t="shared" si="90"/>
        <v>0</v>
      </c>
    </row>
    <row r="213" spans="1:27">
      <c r="A213" s="1">
        <v>176</v>
      </c>
      <c r="B213" s="17">
        <f t="shared" si="68"/>
        <v>22</v>
      </c>
      <c r="C213">
        <f t="shared" si="69"/>
        <v>12754.962000000001</v>
      </c>
      <c r="D213">
        <f t="shared" si="70"/>
        <v>-12001.921875000002</v>
      </c>
      <c r="E213">
        <f t="shared" si="71"/>
        <v>-24003.843750000004</v>
      </c>
      <c r="F213">
        <f t="shared" si="72"/>
        <v>3924</v>
      </c>
      <c r="G213">
        <f t="shared" si="73"/>
        <v>1739.3130000000001</v>
      </c>
      <c r="H213">
        <f t="shared" si="74"/>
        <v>0</v>
      </c>
      <c r="I213">
        <f t="shared" si="75"/>
        <v>-2608.9695000000356</v>
      </c>
      <c r="J213">
        <f t="shared" si="76"/>
        <v>0</v>
      </c>
      <c r="K213">
        <f t="shared" si="77"/>
        <v>-3848848.5774499997</v>
      </c>
      <c r="L213">
        <f t="shared" si="78"/>
        <v>837338.39051633293</v>
      </c>
      <c r="M213">
        <f t="shared" si="87"/>
        <v>3848848.5774499997</v>
      </c>
      <c r="N213">
        <f t="shared" si="88"/>
        <v>837338.39051633293</v>
      </c>
      <c r="O213" s="29"/>
      <c r="P213">
        <v>0</v>
      </c>
      <c r="Q213">
        <f t="shared" si="79"/>
        <v>-2943</v>
      </c>
      <c r="R213">
        <f t="shared" si="80"/>
        <v>-5886</v>
      </c>
      <c r="S213">
        <f t="shared" si="81"/>
        <v>3924</v>
      </c>
      <c r="T213">
        <f t="shared" si="82"/>
        <v>0</v>
      </c>
      <c r="U213">
        <f t="shared" si="83"/>
        <v>0</v>
      </c>
      <c r="V213">
        <f t="shared" si="84"/>
        <v>0</v>
      </c>
      <c r="W213">
        <f t="shared" si="85"/>
        <v>0</v>
      </c>
      <c r="X213">
        <f t="shared" si="86"/>
        <v>0</v>
      </c>
      <c r="Y213">
        <f>((T213*sim3_q_0)/(sim3_second_moment_x_0*sim3_thickness_web_0))*((100000000*1000)/1000000000)</f>
        <v>0</v>
      </c>
      <c r="Z213">
        <f t="shared" si="89"/>
        <v>0</v>
      </c>
      <c r="AA213">
        <f t="shared" si="90"/>
        <v>0</v>
      </c>
    </row>
    <row r="214" spans="1:27">
      <c r="A214" s="1">
        <v>177</v>
      </c>
      <c r="B214" s="17">
        <f t="shared" si="68"/>
        <v>22.125</v>
      </c>
      <c r="C214">
        <f t="shared" si="69"/>
        <v>12827.433375000002</v>
      </c>
      <c r="D214">
        <f t="shared" si="70"/>
        <v>-12001.921875000002</v>
      </c>
      <c r="E214">
        <f t="shared" si="71"/>
        <v>-24003.843750000004</v>
      </c>
      <c r="F214">
        <f t="shared" si="72"/>
        <v>3924</v>
      </c>
      <c r="G214">
        <f t="shared" si="73"/>
        <v>1666.8416249999991</v>
      </c>
      <c r="H214">
        <f t="shared" si="74"/>
        <v>0</v>
      </c>
      <c r="I214">
        <f t="shared" si="75"/>
        <v>-2396.0848359375086</v>
      </c>
      <c r="J214">
        <f t="shared" si="76"/>
        <v>0</v>
      </c>
      <c r="K214">
        <f t="shared" si="77"/>
        <v>-3534793.2247760929</v>
      </c>
      <c r="L214">
        <f t="shared" si="78"/>
        <v>802449.29091148532</v>
      </c>
      <c r="M214">
        <f t="shared" si="87"/>
        <v>3534793.2247760929</v>
      </c>
      <c r="N214">
        <f t="shared" si="88"/>
        <v>802449.29091148532</v>
      </c>
      <c r="O214" s="29"/>
      <c r="P214">
        <v>0</v>
      </c>
      <c r="Q214">
        <f t="shared" si="79"/>
        <v>-2943</v>
      </c>
      <c r="R214">
        <f t="shared" si="80"/>
        <v>-5886</v>
      </c>
      <c r="S214">
        <f t="shared" si="81"/>
        <v>3924</v>
      </c>
      <c r="T214">
        <f t="shared" si="82"/>
        <v>0</v>
      </c>
      <c r="U214">
        <f t="shared" si="83"/>
        <v>0</v>
      </c>
      <c r="V214">
        <f t="shared" si="84"/>
        <v>0</v>
      </c>
      <c r="W214">
        <f t="shared" si="85"/>
        <v>0</v>
      </c>
      <c r="X214">
        <f t="shared" si="86"/>
        <v>0</v>
      </c>
      <c r="Y214">
        <f>((T214*sim3_q_0)/(sim3_second_moment_x_0*sim3_thickness_web_0))*((100000000*1000)/1000000000)</f>
        <v>0</v>
      </c>
      <c r="Z214">
        <f t="shared" si="89"/>
        <v>0</v>
      </c>
      <c r="AA214">
        <f t="shared" si="90"/>
        <v>0</v>
      </c>
    </row>
    <row r="215" spans="1:27">
      <c r="A215" s="1">
        <v>178</v>
      </c>
      <c r="B215" s="17">
        <f t="shared" si="68"/>
        <v>22.25</v>
      </c>
      <c r="C215">
        <f t="shared" si="69"/>
        <v>12899.904750000002</v>
      </c>
      <c r="D215">
        <f t="shared" si="70"/>
        <v>-12001.921875000002</v>
      </c>
      <c r="E215">
        <f t="shared" si="71"/>
        <v>-24003.843750000004</v>
      </c>
      <c r="F215">
        <f t="shared" si="72"/>
        <v>3924</v>
      </c>
      <c r="G215">
        <f t="shared" si="73"/>
        <v>1594.3702499999999</v>
      </c>
      <c r="H215">
        <f t="shared" si="74"/>
        <v>0</v>
      </c>
      <c r="I215">
        <f t="shared" si="75"/>
        <v>-2192.2590937500354</v>
      </c>
      <c r="J215">
        <f t="shared" si="76"/>
        <v>0</v>
      </c>
      <c r="K215">
        <f t="shared" si="77"/>
        <v>-3234101.9296628553</v>
      </c>
      <c r="L215">
        <f t="shared" si="78"/>
        <v>767560.19130663853</v>
      </c>
      <c r="M215">
        <f t="shared" si="87"/>
        <v>3234101.9296628553</v>
      </c>
      <c r="N215">
        <f t="shared" si="88"/>
        <v>767560.19130663853</v>
      </c>
      <c r="O215" s="29"/>
      <c r="P215">
        <v>0</v>
      </c>
      <c r="Q215">
        <f t="shared" si="79"/>
        <v>-2943</v>
      </c>
      <c r="R215">
        <f t="shared" si="80"/>
        <v>-5886</v>
      </c>
      <c r="S215">
        <f t="shared" si="81"/>
        <v>3924</v>
      </c>
      <c r="T215">
        <f t="shared" si="82"/>
        <v>0</v>
      </c>
      <c r="U215">
        <f t="shared" si="83"/>
        <v>0</v>
      </c>
      <c r="V215">
        <f t="shared" si="84"/>
        <v>0</v>
      </c>
      <c r="W215">
        <f t="shared" si="85"/>
        <v>0</v>
      </c>
      <c r="X215">
        <f t="shared" si="86"/>
        <v>0</v>
      </c>
      <c r="Y215">
        <f>((T215*sim3_q_0)/(sim3_second_moment_x_0*sim3_thickness_web_0))*((100000000*1000)/1000000000)</f>
        <v>0</v>
      </c>
      <c r="Z215">
        <f t="shared" si="89"/>
        <v>0</v>
      </c>
      <c r="AA215">
        <f t="shared" si="90"/>
        <v>0</v>
      </c>
    </row>
    <row r="216" spans="1:27">
      <c r="A216" s="1">
        <v>179</v>
      </c>
      <c r="B216" s="17">
        <f t="shared" si="68"/>
        <v>22.375</v>
      </c>
      <c r="C216">
        <f t="shared" si="69"/>
        <v>12972.376125000001</v>
      </c>
      <c r="D216">
        <f t="shared" si="70"/>
        <v>-12001.921875000002</v>
      </c>
      <c r="E216">
        <f t="shared" si="71"/>
        <v>-24003.843750000004</v>
      </c>
      <c r="F216">
        <f t="shared" si="72"/>
        <v>3924</v>
      </c>
      <c r="G216">
        <f t="shared" si="73"/>
        <v>1521.8988750000008</v>
      </c>
      <c r="H216">
        <f t="shared" si="74"/>
        <v>0</v>
      </c>
      <c r="I216">
        <f t="shared" si="75"/>
        <v>-1997.4922734375286</v>
      </c>
      <c r="J216">
        <f t="shared" si="76"/>
        <v>0</v>
      </c>
      <c r="K216">
        <f t="shared" si="77"/>
        <v>-2946774.692110158</v>
      </c>
      <c r="L216">
        <f t="shared" si="78"/>
        <v>732671.09170179162</v>
      </c>
      <c r="M216">
        <f t="shared" si="87"/>
        <v>2946774.692110158</v>
      </c>
      <c r="N216">
        <f t="shared" si="88"/>
        <v>732671.09170179162</v>
      </c>
      <c r="O216" s="29"/>
      <c r="P216">
        <v>0</v>
      </c>
      <c r="Q216">
        <f t="shared" si="79"/>
        <v>-2943</v>
      </c>
      <c r="R216">
        <f t="shared" si="80"/>
        <v>-5886</v>
      </c>
      <c r="S216">
        <f t="shared" si="81"/>
        <v>3924</v>
      </c>
      <c r="T216">
        <f t="shared" si="82"/>
        <v>0</v>
      </c>
      <c r="U216">
        <f t="shared" si="83"/>
        <v>0</v>
      </c>
      <c r="V216">
        <f t="shared" si="84"/>
        <v>0</v>
      </c>
      <c r="W216">
        <f t="shared" si="85"/>
        <v>0</v>
      </c>
      <c r="X216">
        <f t="shared" si="86"/>
        <v>0</v>
      </c>
      <c r="Y216">
        <f>((T216*sim3_q_0)/(sim3_second_moment_x_0*sim3_thickness_web_0))*((100000000*1000)/1000000000)</f>
        <v>0</v>
      </c>
      <c r="Z216">
        <f t="shared" si="89"/>
        <v>0</v>
      </c>
      <c r="AA216">
        <f t="shared" si="90"/>
        <v>0</v>
      </c>
    </row>
    <row r="217" spans="1:27">
      <c r="A217" s="1">
        <v>180</v>
      </c>
      <c r="B217" s="17">
        <f t="shared" si="68"/>
        <v>22.5</v>
      </c>
      <c r="C217">
        <f t="shared" si="69"/>
        <v>13044.8475</v>
      </c>
      <c r="D217">
        <f t="shared" si="70"/>
        <v>-12001.921875000002</v>
      </c>
      <c r="E217">
        <f t="shared" si="71"/>
        <v>-24003.843750000004</v>
      </c>
      <c r="F217">
        <f t="shared" si="72"/>
        <v>3924</v>
      </c>
      <c r="G217">
        <f t="shared" si="73"/>
        <v>1449.4275000000016</v>
      </c>
      <c r="H217">
        <f t="shared" si="74"/>
        <v>0</v>
      </c>
      <c r="I217">
        <f t="shared" si="75"/>
        <v>-1811.7843749999884</v>
      </c>
      <c r="J217">
        <f t="shared" si="76"/>
        <v>0</v>
      </c>
      <c r="K217">
        <f t="shared" si="77"/>
        <v>-2672811.5121180019</v>
      </c>
      <c r="L217">
        <f t="shared" si="78"/>
        <v>697781.99209694494</v>
      </c>
      <c r="M217">
        <f t="shared" si="87"/>
        <v>2672811.5121180019</v>
      </c>
      <c r="N217">
        <f t="shared" si="88"/>
        <v>697781.99209694494</v>
      </c>
      <c r="O217" s="29"/>
      <c r="P217">
        <v>0</v>
      </c>
      <c r="Q217">
        <f t="shared" si="79"/>
        <v>-2943</v>
      </c>
      <c r="R217">
        <f t="shared" si="80"/>
        <v>-5886</v>
      </c>
      <c r="S217">
        <f t="shared" si="81"/>
        <v>3924</v>
      </c>
      <c r="T217">
        <f t="shared" si="82"/>
        <v>0</v>
      </c>
      <c r="U217">
        <f t="shared" si="83"/>
        <v>0</v>
      </c>
      <c r="V217">
        <f t="shared" si="84"/>
        <v>0</v>
      </c>
      <c r="W217">
        <f t="shared" si="85"/>
        <v>0</v>
      </c>
      <c r="X217">
        <f t="shared" si="86"/>
        <v>0</v>
      </c>
      <c r="Y217">
        <f>((T217*sim3_q_0)/(sim3_second_moment_x_0*sim3_thickness_web_0))*((100000000*1000)/1000000000)</f>
        <v>0</v>
      </c>
      <c r="Z217">
        <f t="shared" si="89"/>
        <v>0</v>
      </c>
      <c r="AA217">
        <f t="shared" si="90"/>
        <v>0</v>
      </c>
    </row>
    <row r="218" spans="1:27">
      <c r="A218" s="1">
        <v>181</v>
      </c>
      <c r="B218" s="17">
        <f t="shared" si="68"/>
        <v>22.625</v>
      </c>
      <c r="C218">
        <f t="shared" si="69"/>
        <v>13117.318875000001</v>
      </c>
      <c r="D218">
        <f t="shared" si="70"/>
        <v>-12001.921875000002</v>
      </c>
      <c r="E218">
        <f t="shared" si="71"/>
        <v>-24003.843750000004</v>
      </c>
      <c r="F218">
        <f t="shared" si="72"/>
        <v>3924</v>
      </c>
      <c r="G218">
        <f t="shared" si="73"/>
        <v>1376.9561250000006</v>
      </c>
      <c r="H218">
        <f t="shared" si="74"/>
        <v>0</v>
      </c>
      <c r="I218">
        <f t="shared" si="75"/>
        <v>-1635.135398437531</v>
      </c>
      <c r="J218">
        <f t="shared" si="76"/>
        <v>0</v>
      </c>
      <c r="K218">
        <f t="shared" si="77"/>
        <v>-2412212.3896865579</v>
      </c>
      <c r="L218">
        <f t="shared" si="78"/>
        <v>662892.89249209722</v>
      </c>
      <c r="M218">
        <f t="shared" si="87"/>
        <v>2412212.3896865579</v>
      </c>
      <c r="N218">
        <f t="shared" si="88"/>
        <v>662892.89249209722</v>
      </c>
      <c r="O218" s="29"/>
      <c r="P218">
        <v>0</v>
      </c>
      <c r="Q218">
        <f t="shared" si="79"/>
        <v>-2943</v>
      </c>
      <c r="R218">
        <f t="shared" si="80"/>
        <v>-5886</v>
      </c>
      <c r="S218">
        <f t="shared" si="81"/>
        <v>3924</v>
      </c>
      <c r="T218">
        <f t="shared" si="82"/>
        <v>0</v>
      </c>
      <c r="U218">
        <f t="shared" si="83"/>
        <v>0</v>
      </c>
      <c r="V218">
        <f t="shared" si="84"/>
        <v>0</v>
      </c>
      <c r="W218">
        <f t="shared" si="85"/>
        <v>0</v>
      </c>
      <c r="X218">
        <f t="shared" si="86"/>
        <v>0</v>
      </c>
      <c r="Y218">
        <f>((T218*sim3_q_0)/(sim3_second_moment_x_0*sim3_thickness_web_0))*((100000000*1000)/1000000000)</f>
        <v>0</v>
      </c>
      <c r="Z218">
        <f t="shared" si="89"/>
        <v>0</v>
      </c>
      <c r="AA218">
        <f t="shared" si="90"/>
        <v>0</v>
      </c>
    </row>
    <row r="219" spans="1:27">
      <c r="A219" s="1">
        <v>182</v>
      </c>
      <c r="B219" s="17">
        <f t="shared" si="68"/>
        <v>22.75</v>
      </c>
      <c r="C219">
        <f t="shared" si="69"/>
        <v>13189.790250000002</v>
      </c>
      <c r="D219">
        <f t="shared" si="70"/>
        <v>-12001.921875000002</v>
      </c>
      <c r="E219">
        <f t="shared" si="71"/>
        <v>-24003.843750000004</v>
      </c>
      <c r="F219">
        <f t="shared" si="72"/>
        <v>3924</v>
      </c>
      <c r="G219">
        <f t="shared" si="73"/>
        <v>1304.4847499999996</v>
      </c>
      <c r="H219">
        <f t="shared" si="74"/>
        <v>0</v>
      </c>
      <c r="I219">
        <f t="shared" si="75"/>
        <v>-1467.5453437500109</v>
      </c>
      <c r="J219">
        <f t="shared" si="76"/>
        <v>0</v>
      </c>
      <c r="K219">
        <f t="shared" si="77"/>
        <v>-2164977.3248156114</v>
      </c>
      <c r="L219">
        <f t="shared" si="78"/>
        <v>628003.7928872495</v>
      </c>
      <c r="M219">
        <f t="shared" si="87"/>
        <v>2164977.3248156114</v>
      </c>
      <c r="N219">
        <f t="shared" si="88"/>
        <v>628003.7928872495</v>
      </c>
      <c r="O219" s="29"/>
      <c r="P219">
        <v>0</v>
      </c>
      <c r="Q219">
        <f t="shared" si="79"/>
        <v>-2943</v>
      </c>
      <c r="R219">
        <f t="shared" si="80"/>
        <v>-5886</v>
      </c>
      <c r="S219">
        <f t="shared" si="81"/>
        <v>3924</v>
      </c>
      <c r="T219">
        <f t="shared" si="82"/>
        <v>0</v>
      </c>
      <c r="U219">
        <f t="shared" si="83"/>
        <v>0</v>
      </c>
      <c r="V219">
        <f t="shared" si="84"/>
        <v>0</v>
      </c>
      <c r="W219">
        <f t="shared" si="85"/>
        <v>0</v>
      </c>
      <c r="X219">
        <f t="shared" si="86"/>
        <v>0</v>
      </c>
      <c r="Y219">
        <f>((T219*sim3_q_0)/(sim3_second_moment_x_0*sim3_thickness_web_0))*((100000000*1000)/1000000000)</f>
        <v>0</v>
      </c>
      <c r="Z219">
        <f t="shared" si="89"/>
        <v>0</v>
      </c>
      <c r="AA219">
        <f t="shared" si="90"/>
        <v>0</v>
      </c>
    </row>
    <row r="220" spans="1:27">
      <c r="A220" s="1">
        <v>183</v>
      </c>
      <c r="B220" s="17">
        <f t="shared" si="68"/>
        <v>22.875</v>
      </c>
      <c r="C220">
        <f t="shared" si="69"/>
        <v>13262.261625000003</v>
      </c>
      <c r="D220">
        <f t="shared" si="70"/>
        <v>-12001.921875000002</v>
      </c>
      <c r="E220">
        <f t="shared" si="71"/>
        <v>-24003.843750000004</v>
      </c>
      <c r="F220">
        <f t="shared" si="72"/>
        <v>3924</v>
      </c>
      <c r="G220">
        <f t="shared" si="73"/>
        <v>1232.0133749999986</v>
      </c>
      <c r="H220">
        <f t="shared" si="74"/>
        <v>0</v>
      </c>
      <c r="I220">
        <f t="shared" si="75"/>
        <v>-1309.0142109375447</v>
      </c>
      <c r="J220">
        <f t="shared" si="76"/>
        <v>0</v>
      </c>
      <c r="K220">
        <f t="shared" si="77"/>
        <v>-1931106.3175053345</v>
      </c>
      <c r="L220">
        <f t="shared" si="78"/>
        <v>593114.69328240189</v>
      </c>
      <c r="M220">
        <f t="shared" si="87"/>
        <v>1931106.3175053345</v>
      </c>
      <c r="N220">
        <f t="shared" si="88"/>
        <v>593114.69328240189</v>
      </c>
      <c r="O220" s="29"/>
      <c r="P220">
        <v>0</v>
      </c>
      <c r="Q220">
        <f t="shared" si="79"/>
        <v>-2943</v>
      </c>
      <c r="R220">
        <f t="shared" si="80"/>
        <v>-5886</v>
      </c>
      <c r="S220">
        <f t="shared" si="81"/>
        <v>3924</v>
      </c>
      <c r="T220">
        <f t="shared" si="82"/>
        <v>0</v>
      </c>
      <c r="U220">
        <f t="shared" si="83"/>
        <v>0</v>
      </c>
      <c r="V220">
        <f t="shared" si="84"/>
        <v>0</v>
      </c>
      <c r="W220">
        <f t="shared" si="85"/>
        <v>0</v>
      </c>
      <c r="X220">
        <f t="shared" si="86"/>
        <v>0</v>
      </c>
      <c r="Y220">
        <f>((T220*sim3_q_0)/(sim3_second_moment_x_0*sim3_thickness_web_0))*((100000000*1000)/1000000000)</f>
        <v>0</v>
      </c>
      <c r="Z220">
        <f t="shared" si="89"/>
        <v>0</v>
      </c>
      <c r="AA220">
        <f t="shared" si="90"/>
        <v>0</v>
      </c>
    </row>
    <row r="221" spans="1:27">
      <c r="A221" s="1">
        <v>184</v>
      </c>
      <c r="B221" s="17">
        <f t="shared" si="68"/>
        <v>23</v>
      </c>
      <c r="C221">
        <f t="shared" si="69"/>
        <v>13334.733</v>
      </c>
      <c r="D221">
        <f t="shared" si="70"/>
        <v>-12001.921875000002</v>
      </c>
      <c r="E221">
        <f t="shared" si="71"/>
        <v>-24003.843750000004</v>
      </c>
      <c r="F221">
        <f t="shared" si="72"/>
        <v>3924</v>
      </c>
      <c r="G221">
        <f t="shared" si="73"/>
        <v>1159.5420000000013</v>
      </c>
      <c r="H221">
        <f t="shared" si="74"/>
        <v>0</v>
      </c>
      <c r="I221">
        <f t="shared" si="75"/>
        <v>-1159.5420000000158</v>
      </c>
      <c r="J221">
        <f t="shared" si="76"/>
        <v>0</v>
      </c>
      <c r="K221">
        <f t="shared" si="77"/>
        <v>-1710599.3677555555</v>
      </c>
      <c r="L221">
        <f t="shared" si="78"/>
        <v>558225.59367755591</v>
      </c>
      <c r="M221">
        <f t="shared" si="87"/>
        <v>1710599.3677555555</v>
      </c>
      <c r="N221">
        <f t="shared" si="88"/>
        <v>558225.59367755591</v>
      </c>
      <c r="O221" s="29"/>
      <c r="P221">
        <v>0</v>
      </c>
      <c r="Q221">
        <f t="shared" si="79"/>
        <v>-2943</v>
      </c>
      <c r="R221">
        <f t="shared" si="80"/>
        <v>-5886</v>
      </c>
      <c r="S221">
        <f t="shared" si="81"/>
        <v>3924</v>
      </c>
      <c r="T221">
        <f t="shared" si="82"/>
        <v>0</v>
      </c>
      <c r="U221">
        <f t="shared" si="83"/>
        <v>0</v>
      </c>
      <c r="V221">
        <f t="shared" si="84"/>
        <v>0</v>
      </c>
      <c r="W221">
        <f t="shared" si="85"/>
        <v>0</v>
      </c>
      <c r="X221">
        <f t="shared" si="86"/>
        <v>0</v>
      </c>
      <c r="Y221">
        <f>((T221*sim3_q_0)/(sim3_second_moment_x_0*sim3_thickness_web_0))*((100000000*1000)/1000000000)</f>
        <v>0</v>
      </c>
      <c r="Z221">
        <f t="shared" si="89"/>
        <v>0</v>
      </c>
      <c r="AA221">
        <f t="shared" si="90"/>
        <v>0</v>
      </c>
    </row>
    <row r="222" spans="1:27">
      <c r="A222" s="1">
        <v>185</v>
      </c>
      <c r="B222" s="17">
        <f t="shared" si="68"/>
        <v>23.125</v>
      </c>
      <c r="C222">
        <f t="shared" si="69"/>
        <v>13407.204375000001</v>
      </c>
      <c r="D222">
        <f t="shared" si="70"/>
        <v>-12001.921875000002</v>
      </c>
      <c r="E222">
        <f t="shared" si="71"/>
        <v>-24003.843750000004</v>
      </c>
      <c r="F222">
        <f t="shared" si="72"/>
        <v>3924</v>
      </c>
      <c r="G222">
        <f t="shared" si="73"/>
        <v>1087.0706250000003</v>
      </c>
      <c r="H222">
        <f t="shared" si="74"/>
        <v>0</v>
      </c>
      <c r="I222">
        <f t="shared" si="75"/>
        <v>-1019.1287109375116</v>
      </c>
      <c r="J222">
        <f t="shared" si="76"/>
        <v>0</v>
      </c>
      <c r="K222">
        <f t="shared" si="77"/>
        <v>-1503456.4755664028</v>
      </c>
      <c r="L222">
        <f t="shared" si="78"/>
        <v>523336.49407270824</v>
      </c>
      <c r="M222">
        <f t="shared" si="87"/>
        <v>1503456.4755664028</v>
      </c>
      <c r="N222">
        <f t="shared" si="88"/>
        <v>523336.49407270824</v>
      </c>
      <c r="O222" s="29"/>
      <c r="P222">
        <v>0</v>
      </c>
      <c r="Q222">
        <f t="shared" si="79"/>
        <v>-2943</v>
      </c>
      <c r="R222">
        <f t="shared" si="80"/>
        <v>-5886</v>
      </c>
      <c r="S222">
        <f t="shared" si="81"/>
        <v>3924</v>
      </c>
      <c r="T222">
        <f t="shared" si="82"/>
        <v>0</v>
      </c>
      <c r="U222">
        <f t="shared" si="83"/>
        <v>0</v>
      </c>
      <c r="V222">
        <f t="shared" si="84"/>
        <v>0</v>
      </c>
      <c r="W222">
        <f t="shared" si="85"/>
        <v>0</v>
      </c>
      <c r="X222">
        <f t="shared" si="86"/>
        <v>0</v>
      </c>
      <c r="Y222">
        <f>((T222*sim3_q_0)/(sim3_second_moment_x_0*sim3_thickness_web_0))*((100000000*1000)/1000000000)</f>
        <v>0</v>
      </c>
      <c r="Z222">
        <f t="shared" si="89"/>
        <v>0</v>
      </c>
      <c r="AA222">
        <f t="shared" si="90"/>
        <v>0</v>
      </c>
    </row>
    <row r="223" spans="1:27">
      <c r="A223" s="1">
        <v>186</v>
      </c>
      <c r="B223" s="17">
        <f t="shared" si="68"/>
        <v>23.25</v>
      </c>
      <c r="C223">
        <f t="shared" si="69"/>
        <v>13479.67575</v>
      </c>
      <c r="D223">
        <f t="shared" si="70"/>
        <v>-12001.921875000002</v>
      </c>
      <c r="E223">
        <f t="shared" si="71"/>
        <v>-24003.843750000004</v>
      </c>
      <c r="F223">
        <f t="shared" si="72"/>
        <v>3924</v>
      </c>
      <c r="G223">
        <f t="shared" si="73"/>
        <v>1014.5992500000011</v>
      </c>
      <c r="H223">
        <f t="shared" si="74"/>
        <v>0</v>
      </c>
      <c r="I223">
        <f t="shared" si="75"/>
        <v>-887.77434375000303</v>
      </c>
      <c r="J223">
        <f t="shared" si="76"/>
        <v>0</v>
      </c>
      <c r="K223">
        <f t="shared" si="77"/>
        <v>-1309677.6409378338</v>
      </c>
      <c r="L223">
        <f t="shared" si="78"/>
        <v>488447.39446786145</v>
      </c>
      <c r="M223">
        <f t="shared" si="87"/>
        <v>1309677.6409378338</v>
      </c>
      <c r="N223">
        <f t="shared" si="88"/>
        <v>488447.39446786145</v>
      </c>
      <c r="O223" s="29"/>
      <c r="P223">
        <v>0</v>
      </c>
      <c r="Q223">
        <f t="shared" si="79"/>
        <v>-2943</v>
      </c>
      <c r="R223">
        <f t="shared" si="80"/>
        <v>-5886</v>
      </c>
      <c r="S223">
        <f t="shared" si="81"/>
        <v>3924</v>
      </c>
      <c r="T223">
        <f t="shared" si="82"/>
        <v>0</v>
      </c>
      <c r="U223">
        <f t="shared" si="83"/>
        <v>0</v>
      </c>
      <c r="V223">
        <f t="shared" si="84"/>
        <v>0</v>
      </c>
      <c r="W223">
        <f t="shared" si="85"/>
        <v>0</v>
      </c>
      <c r="X223">
        <f t="shared" si="86"/>
        <v>0</v>
      </c>
      <c r="Y223">
        <f>((T223*sim3_q_0)/(sim3_second_moment_x_0*sim3_thickness_web_0))*((100000000*1000)/1000000000)</f>
        <v>0</v>
      </c>
      <c r="Z223">
        <f t="shared" si="89"/>
        <v>0</v>
      </c>
      <c r="AA223">
        <f t="shared" si="90"/>
        <v>0</v>
      </c>
    </row>
    <row r="224" spans="1:27">
      <c r="A224" s="1">
        <v>187</v>
      </c>
      <c r="B224" s="17">
        <f t="shared" si="68"/>
        <v>23.375</v>
      </c>
      <c r="C224">
        <f t="shared" si="69"/>
        <v>13552.147125000001</v>
      </c>
      <c r="D224">
        <f t="shared" si="70"/>
        <v>-12001.921875000002</v>
      </c>
      <c r="E224">
        <f t="shared" si="71"/>
        <v>-24003.843750000004</v>
      </c>
      <c r="F224">
        <f t="shared" si="72"/>
        <v>3924</v>
      </c>
      <c r="G224">
        <f t="shared" si="73"/>
        <v>942.12787500000013</v>
      </c>
      <c r="H224">
        <f t="shared" si="74"/>
        <v>0</v>
      </c>
      <c r="I224">
        <f t="shared" si="75"/>
        <v>-765.47889843751909</v>
      </c>
      <c r="J224">
        <f t="shared" si="76"/>
        <v>0</v>
      </c>
      <c r="K224">
        <f t="shared" si="77"/>
        <v>-1129262.863869891</v>
      </c>
      <c r="L224">
        <f t="shared" si="78"/>
        <v>453558.29486301384</v>
      </c>
      <c r="M224">
        <f t="shared" si="87"/>
        <v>1129262.863869891</v>
      </c>
      <c r="N224">
        <f t="shared" si="88"/>
        <v>453558.29486301384</v>
      </c>
      <c r="O224" s="29"/>
      <c r="P224">
        <v>0</v>
      </c>
      <c r="Q224">
        <f t="shared" si="79"/>
        <v>-2943</v>
      </c>
      <c r="R224">
        <f t="shared" si="80"/>
        <v>-5886</v>
      </c>
      <c r="S224">
        <f t="shared" si="81"/>
        <v>3924</v>
      </c>
      <c r="T224">
        <f t="shared" si="82"/>
        <v>0</v>
      </c>
      <c r="U224">
        <f t="shared" si="83"/>
        <v>0</v>
      </c>
      <c r="V224">
        <f t="shared" si="84"/>
        <v>0</v>
      </c>
      <c r="W224">
        <f t="shared" si="85"/>
        <v>0</v>
      </c>
      <c r="X224">
        <f t="shared" si="86"/>
        <v>0</v>
      </c>
      <c r="Y224">
        <f>((T224*sim3_q_0)/(sim3_second_moment_x_0*sim3_thickness_web_0))*((100000000*1000)/1000000000)</f>
        <v>0</v>
      </c>
      <c r="Z224">
        <f t="shared" si="89"/>
        <v>0</v>
      </c>
      <c r="AA224">
        <f t="shared" si="90"/>
        <v>0</v>
      </c>
    </row>
    <row r="225" spans="1:27">
      <c r="A225" s="1">
        <v>188</v>
      </c>
      <c r="B225" s="17">
        <f t="shared" si="68"/>
        <v>23.5</v>
      </c>
      <c r="C225">
        <f t="shared" si="69"/>
        <v>13624.618500000002</v>
      </c>
      <c r="D225">
        <f t="shared" si="70"/>
        <v>-12001.921875000002</v>
      </c>
      <c r="E225">
        <f t="shared" si="71"/>
        <v>-24003.843750000004</v>
      </c>
      <c r="F225">
        <f t="shared" si="72"/>
        <v>3924</v>
      </c>
      <c r="G225">
        <f t="shared" si="73"/>
        <v>869.65649999999914</v>
      </c>
      <c r="H225">
        <f t="shared" si="74"/>
        <v>0</v>
      </c>
      <c r="I225">
        <f t="shared" si="75"/>
        <v>-652.24237500003073</v>
      </c>
      <c r="J225">
        <f t="shared" si="76"/>
        <v>0</v>
      </c>
      <c r="K225">
        <f t="shared" si="77"/>
        <v>-962212.14436253218</v>
      </c>
      <c r="L225">
        <f t="shared" si="78"/>
        <v>418669.19525816612</v>
      </c>
      <c r="M225">
        <f t="shared" si="87"/>
        <v>962212.14436253218</v>
      </c>
      <c r="N225">
        <f t="shared" si="88"/>
        <v>418669.19525816612</v>
      </c>
      <c r="O225" s="29"/>
      <c r="P225">
        <v>0</v>
      </c>
      <c r="Q225">
        <f t="shared" si="79"/>
        <v>-2943</v>
      </c>
      <c r="R225">
        <f t="shared" si="80"/>
        <v>-5886</v>
      </c>
      <c r="S225">
        <f t="shared" si="81"/>
        <v>3924</v>
      </c>
      <c r="T225">
        <f t="shared" si="82"/>
        <v>0</v>
      </c>
      <c r="U225">
        <f t="shared" si="83"/>
        <v>0</v>
      </c>
      <c r="V225">
        <f t="shared" si="84"/>
        <v>0</v>
      </c>
      <c r="W225">
        <f t="shared" si="85"/>
        <v>0</v>
      </c>
      <c r="X225">
        <f t="shared" si="86"/>
        <v>0</v>
      </c>
      <c r="Y225">
        <f>((T225*sim3_q_0)/(sim3_second_moment_x_0*sim3_thickness_web_0))*((100000000*1000)/1000000000)</f>
        <v>0</v>
      </c>
      <c r="Z225">
        <f t="shared" si="89"/>
        <v>0</v>
      </c>
      <c r="AA225">
        <f t="shared" si="90"/>
        <v>0</v>
      </c>
    </row>
    <row r="226" spans="1:27">
      <c r="A226" s="1">
        <v>189</v>
      </c>
      <c r="B226" s="17">
        <f t="shared" si="68"/>
        <v>23.625</v>
      </c>
      <c r="C226">
        <f t="shared" si="69"/>
        <v>13697.089875</v>
      </c>
      <c r="D226">
        <f t="shared" si="70"/>
        <v>-12001.921875000002</v>
      </c>
      <c r="E226">
        <f t="shared" si="71"/>
        <v>-24003.843750000004</v>
      </c>
      <c r="F226">
        <f t="shared" si="72"/>
        <v>3924</v>
      </c>
      <c r="G226">
        <f t="shared" si="73"/>
        <v>797.18512500000179</v>
      </c>
      <c r="H226">
        <f t="shared" si="74"/>
        <v>0</v>
      </c>
      <c r="I226">
        <f t="shared" si="75"/>
        <v>-548.06477343750885</v>
      </c>
      <c r="J226">
        <f t="shared" si="76"/>
        <v>0</v>
      </c>
      <c r="K226">
        <f t="shared" si="77"/>
        <v>-808525.48241571384</v>
      </c>
      <c r="L226">
        <f t="shared" si="78"/>
        <v>383780.09565332014</v>
      </c>
      <c r="M226">
        <f t="shared" si="87"/>
        <v>808525.48241571384</v>
      </c>
      <c r="N226">
        <f t="shared" si="88"/>
        <v>383780.09565332014</v>
      </c>
      <c r="O226" s="29"/>
      <c r="P226">
        <v>0</v>
      </c>
      <c r="Q226">
        <f t="shared" si="79"/>
        <v>-2943</v>
      </c>
      <c r="R226">
        <f t="shared" si="80"/>
        <v>-5886</v>
      </c>
      <c r="S226">
        <f t="shared" si="81"/>
        <v>3924</v>
      </c>
      <c r="T226">
        <f t="shared" si="82"/>
        <v>0</v>
      </c>
      <c r="U226">
        <f t="shared" si="83"/>
        <v>0</v>
      </c>
      <c r="V226">
        <f t="shared" si="84"/>
        <v>0</v>
      </c>
      <c r="W226">
        <f t="shared" si="85"/>
        <v>0</v>
      </c>
      <c r="X226">
        <f t="shared" si="86"/>
        <v>0</v>
      </c>
      <c r="Y226">
        <f>((T226*sim3_q_0)/(sim3_second_moment_x_0*sim3_thickness_web_0))*((100000000*1000)/1000000000)</f>
        <v>0</v>
      </c>
      <c r="Z226">
        <f t="shared" si="89"/>
        <v>0</v>
      </c>
      <c r="AA226">
        <f t="shared" si="90"/>
        <v>0</v>
      </c>
    </row>
    <row r="227" spans="1:27">
      <c r="A227" s="1">
        <v>190</v>
      </c>
      <c r="B227" s="17">
        <f t="shared" si="68"/>
        <v>23.75</v>
      </c>
      <c r="C227">
        <f t="shared" si="69"/>
        <v>13769.561250000001</v>
      </c>
      <c r="D227">
        <f t="shared" si="70"/>
        <v>-12001.921875000002</v>
      </c>
      <c r="E227">
        <f t="shared" si="71"/>
        <v>-24003.843750000004</v>
      </c>
      <c r="F227">
        <f t="shared" si="72"/>
        <v>3924</v>
      </c>
      <c r="G227">
        <f t="shared" si="73"/>
        <v>724.7137500000008</v>
      </c>
      <c r="H227">
        <f t="shared" si="74"/>
        <v>0</v>
      </c>
      <c r="I227">
        <f t="shared" si="75"/>
        <v>-452.94609375001164</v>
      </c>
      <c r="J227">
        <f t="shared" si="76"/>
        <v>0</v>
      </c>
      <c r="K227">
        <f t="shared" si="77"/>
        <v>-668202.8780295219</v>
      </c>
      <c r="L227">
        <f t="shared" si="78"/>
        <v>348890.99604847247</v>
      </c>
      <c r="M227">
        <f t="shared" si="87"/>
        <v>668202.8780295219</v>
      </c>
      <c r="N227">
        <f t="shared" si="88"/>
        <v>348890.99604847247</v>
      </c>
      <c r="O227" s="29"/>
      <c r="P227">
        <v>0</v>
      </c>
      <c r="Q227">
        <f t="shared" si="79"/>
        <v>-2943</v>
      </c>
      <c r="R227">
        <f t="shared" si="80"/>
        <v>-5886</v>
      </c>
      <c r="S227">
        <f t="shared" si="81"/>
        <v>3924</v>
      </c>
      <c r="T227">
        <f t="shared" si="82"/>
        <v>0</v>
      </c>
      <c r="U227">
        <f t="shared" si="83"/>
        <v>0</v>
      </c>
      <c r="V227">
        <f t="shared" si="84"/>
        <v>0</v>
      </c>
      <c r="W227">
        <f t="shared" si="85"/>
        <v>0</v>
      </c>
      <c r="X227">
        <f t="shared" si="86"/>
        <v>0</v>
      </c>
      <c r="Y227">
        <f>((T227*sim3_q_0)/(sim3_second_moment_x_0*sim3_thickness_web_0))*((100000000*1000)/1000000000)</f>
        <v>0</v>
      </c>
      <c r="Z227">
        <f t="shared" si="89"/>
        <v>0</v>
      </c>
      <c r="AA227">
        <f t="shared" si="90"/>
        <v>0</v>
      </c>
    </row>
    <row r="228" spans="1:27">
      <c r="A228" s="1">
        <v>191</v>
      </c>
      <c r="B228" s="17">
        <f t="shared" si="68"/>
        <v>23.875</v>
      </c>
      <c r="C228">
        <f t="shared" si="69"/>
        <v>13842.032625000002</v>
      </c>
      <c r="D228">
        <f t="shared" si="70"/>
        <v>-12001.921875000002</v>
      </c>
      <c r="E228">
        <f t="shared" si="71"/>
        <v>-24003.843750000004</v>
      </c>
      <c r="F228">
        <f t="shared" si="72"/>
        <v>3924</v>
      </c>
      <c r="G228">
        <f t="shared" si="73"/>
        <v>652.24237499999981</v>
      </c>
      <c r="H228">
        <f t="shared" si="74"/>
        <v>0</v>
      </c>
      <c r="I228">
        <f t="shared" si="75"/>
        <v>-366.88633593753912</v>
      </c>
      <c r="J228">
        <f t="shared" si="76"/>
        <v>0</v>
      </c>
      <c r="K228">
        <f t="shared" si="77"/>
        <v>-541244.33120395651</v>
      </c>
      <c r="L228">
        <f t="shared" si="78"/>
        <v>314001.89644362475</v>
      </c>
      <c r="M228">
        <f t="shared" si="87"/>
        <v>541244.33120395651</v>
      </c>
      <c r="N228">
        <f t="shared" si="88"/>
        <v>314001.89644362475</v>
      </c>
      <c r="O228" s="29"/>
      <c r="P228">
        <v>0</v>
      </c>
      <c r="Q228">
        <f t="shared" si="79"/>
        <v>-2943</v>
      </c>
      <c r="R228">
        <f t="shared" si="80"/>
        <v>-5886</v>
      </c>
      <c r="S228">
        <f t="shared" si="81"/>
        <v>3924</v>
      </c>
      <c r="T228">
        <f t="shared" si="82"/>
        <v>0</v>
      </c>
      <c r="U228">
        <f t="shared" si="83"/>
        <v>0</v>
      </c>
      <c r="V228">
        <f t="shared" si="84"/>
        <v>0</v>
      </c>
      <c r="W228">
        <f t="shared" si="85"/>
        <v>0</v>
      </c>
      <c r="X228">
        <f t="shared" si="86"/>
        <v>0</v>
      </c>
      <c r="Y228">
        <f>((T228*sim3_q_0)/(sim3_second_moment_x_0*sim3_thickness_web_0))*((100000000*1000)/1000000000)</f>
        <v>0</v>
      </c>
      <c r="Z228">
        <f t="shared" si="89"/>
        <v>0</v>
      </c>
      <c r="AA228">
        <f t="shared" si="90"/>
        <v>0</v>
      </c>
    </row>
    <row r="229" spans="1:27">
      <c r="A229" s="1">
        <v>192</v>
      </c>
      <c r="B229" s="17">
        <f t="shared" ref="B229:B237" si="91">length/length_division*A229</f>
        <v>24</v>
      </c>
      <c r="C229">
        <f t="shared" ref="C229:C241" si="92">sim3_mass_per_length*B229*sim3_gravity</f>
        <v>13914.504000000001</v>
      </c>
      <c r="D229">
        <f t="shared" ref="D229:D241" si="93">IF(B229&lt;sim3_l_tx,0,sim3_ty)</f>
        <v>-12001.921875000002</v>
      </c>
      <c r="E229">
        <f t="shared" ref="E229:E241" si="94">IF(B229&lt;sim3_l_tx,0,sim3_tx)</f>
        <v>-24003.843750000004</v>
      </c>
      <c r="F229">
        <f t="shared" ref="F229:F241" si="95">IF(B229&lt;sim3_force_position,0,sim3_force)</f>
        <v>3924</v>
      </c>
      <c r="G229">
        <f t="shared" ref="G229:G241" si="96">sim3_ay-C229-D229-F229</f>
        <v>579.77100000000064</v>
      </c>
      <c r="H229">
        <f t="shared" ref="H229:H241" si="97">E229-sim3_ax</f>
        <v>0</v>
      </c>
      <c r="I229">
        <f t="shared" ref="I229:I241" si="98">(sim3_ay*B229) - (D229*(B229-sim3_l_tx))-(0.5*B229*C229)-(F229*(B229-force_position))</f>
        <v>-289.88550000003306</v>
      </c>
      <c r="J229">
        <f t="shared" ref="J229:J241" si="99">H229/sim3_cross_section_area*10000</f>
        <v>0</v>
      </c>
      <c r="K229">
        <f t="shared" ref="K229:K241" si="100">((I229*(0.5*sim3_depth_of_section))/(sim3_second_moment_x))*(100000000/1000)</f>
        <v>-427649.84193893179</v>
      </c>
      <c r="L229">
        <f t="shared" ref="L229:L241" si="101">((G229*sim3_q)/(sim3_second_moment_x*sim3_thickness_web))*((100000000*1000)/1000000000)</f>
        <v>279112.79683877795</v>
      </c>
      <c r="M229">
        <f t="shared" si="87"/>
        <v>427649.84193893179</v>
      </c>
      <c r="N229">
        <f t="shared" si="88"/>
        <v>279112.79683877795</v>
      </c>
      <c r="O229" s="29"/>
      <c r="P229">
        <v>0</v>
      </c>
      <c r="Q229">
        <f t="shared" ref="Q229:Q241" si="102">IF(B229&lt;sim3_l_tx_0,0,sim3_ty_0)</f>
        <v>-2943</v>
      </c>
      <c r="R229">
        <f t="shared" ref="R229:R241" si="103">IF(B229&lt;sim3_l_tx_0,0,sim3_tx_0)</f>
        <v>-5886</v>
      </c>
      <c r="S229">
        <f t="shared" ref="S229:S241" si="104">IF(B229&lt;sim3_force_position_0,0,sim3_force_0)</f>
        <v>3924</v>
      </c>
      <c r="T229">
        <f t="shared" ref="T229:T241" si="105">sim3_ay_0-P229-Q229-S229</f>
        <v>0</v>
      </c>
      <c r="U229">
        <f t="shared" ref="U229:U241" si="106">R229-sim3_ax_0</f>
        <v>0</v>
      </c>
      <c r="V229">
        <f t="shared" ref="V229:V241" si="107">(sim3_ay_0*B229) - (Q229*(B229-sim3_l_tx_0))-(0.5*B229*P229)-(S229*(B229-sim3_force_position_0))</f>
        <v>0</v>
      </c>
      <c r="W229">
        <f t="shared" ref="W229:W241" si="108">U229/sim3_cross_section_area_0*10000</f>
        <v>0</v>
      </c>
      <c r="X229">
        <f t="shared" ref="X229:X241" si="109">((V229*(0.5*sim3_depth_of_section_0))/(sim3_second_moment_x_0))*(100000000/1000)</f>
        <v>0</v>
      </c>
      <c r="Y229">
        <f>((T229*sim3_q_0)/(sim3_second_moment_x_0*sim3_thickness_web_0))*((100000000*1000)/1000000000)</f>
        <v>0</v>
      </c>
      <c r="Z229">
        <f t="shared" si="89"/>
        <v>0</v>
      </c>
      <c r="AA229">
        <f t="shared" si="90"/>
        <v>0</v>
      </c>
    </row>
    <row r="230" spans="1:27">
      <c r="A230" s="1">
        <v>193</v>
      </c>
      <c r="B230" s="17">
        <f t="shared" si="91"/>
        <v>24.125</v>
      </c>
      <c r="C230">
        <f t="shared" si="92"/>
        <v>13986.975375000002</v>
      </c>
      <c r="D230">
        <f t="shared" si="93"/>
        <v>-12001.921875000002</v>
      </c>
      <c r="E230">
        <f t="shared" si="94"/>
        <v>-24003.843750000004</v>
      </c>
      <c r="F230">
        <f t="shared" si="95"/>
        <v>3924</v>
      </c>
      <c r="G230">
        <f t="shared" si="96"/>
        <v>507.29962499999965</v>
      </c>
      <c r="H230">
        <f t="shared" si="97"/>
        <v>0</v>
      </c>
      <c r="I230">
        <f t="shared" si="98"/>
        <v>-221.94358593752258</v>
      </c>
      <c r="J230">
        <f t="shared" si="99"/>
        <v>0</v>
      </c>
      <c r="K230">
        <f t="shared" si="100"/>
        <v>-327419.41023449064</v>
      </c>
      <c r="L230">
        <f t="shared" si="101"/>
        <v>244223.69723393026</v>
      </c>
      <c r="M230">
        <f t="shared" ref="M230:M241" si="110">(ABS(J230)+ABS(K230))/2+SQRT( ((ABS(J230)+ABS(K230))/2)^2 + 0 )</f>
        <v>327419.41023449064</v>
      </c>
      <c r="N230">
        <f t="shared" ref="N230:N241" si="111">(ABS(J230))/2+SQRT( ((ABS(J230))/2)^2 + (L230^2) )</f>
        <v>244223.69723393026</v>
      </c>
      <c r="O230" s="29"/>
      <c r="P230">
        <v>0</v>
      </c>
      <c r="Q230">
        <f t="shared" si="102"/>
        <v>-2943</v>
      </c>
      <c r="R230">
        <f t="shared" si="103"/>
        <v>-5886</v>
      </c>
      <c r="S230">
        <f t="shared" si="104"/>
        <v>3924</v>
      </c>
      <c r="T230">
        <f t="shared" si="105"/>
        <v>0</v>
      </c>
      <c r="U230">
        <f t="shared" si="106"/>
        <v>0</v>
      </c>
      <c r="V230">
        <f t="shared" si="107"/>
        <v>0</v>
      </c>
      <c r="W230">
        <f t="shared" si="108"/>
        <v>0</v>
      </c>
      <c r="X230">
        <f t="shared" si="109"/>
        <v>0</v>
      </c>
      <c r="Y230">
        <f>((T230*sim3_q_0)/(sim3_second_moment_x_0*sim3_thickness_web_0))*((100000000*1000)/1000000000)</f>
        <v>0</v>
      </c>
      <c r="Z230">
        <f t="shared" ref="Z230:Z241" si="112">(ABS(W230)+ABS(X230))/2+SQRT( ((ABS(W230)+ABS(X230))/2)^2 + 0 )</f>
        <v>0</v>
      </c>
      <c r="AA230">
        <f t="shared" ref="AA230:AA241" si="113">(ABS(W230))/2+SQRT( ((ABS(W230))/2)^2 + (Y230^2) )</f>
        <v>0</v>
      </c>
    </row>
    <row r="231" spans="1:27">
      <c r="A231" s="1">
        <v>194</v>
      </c>
      <c r="B231" s="17">
        <f t="shared" si="91"/>
        <v>24.25</v>
      </c>
      <c r="C231">
        <f t="shared" si="92"/>
        <v>14059.446750000001</v>
      </c>
      <c r="D231">
        <f t="shared" si="93"/>
        <v>-12001.921875000002</v>
      </c>
      <c r="E231">
        <f t="shared" si="94"/>
        <v>-24003.843750000004</v>
      </c>
      <c r="F231">
        <f t="shared" si="95"/>
        <v>3924</v>
      </c>
      <c r="G231">
        <f t="shared" si="96"/>
        <v>434.82825000000048</v>
      </c>
      <c r="H231">
        <f t="shared" si="97"/>
        <v>0</v>
      </c>
      <c r="I231">
        <f t="shared" si="98"/>
        <v>-163.06059375003679</v>
      </c>
      <c r="J231">
        <f t="shared" si="99"/>
        <v>0</v>
      </c>
      <c r="K231">
        <f t="shared" si="100"/>
        <v>-240553.03609067597</v>
      </c>
      <c r="L231">
        <f t="shared" si="101"/>
        <v>209334.59762908347</v>
      </c>
      <c r="M231">
        <f t="shared" si="110"/>
        <v>240553.03609067597</v>
      </c>
      <c r="N231">
        <f t="shared" si="111"/>
        <v>209334.59762908347</v>
      </c>
      <c r="O231" s="29"/>
      <c r="P231">
        <v>0</v>
      </c>
      <c r="Q231">
        <f t="shared" si="102"/>
        <v>-2943</v>
      </c>
      <c r="R231">
        <f t="shared" si="103"/>
        <v>-5886</v>
      </c>
      <c r="S231">
        <f t="shared" si="104"/>
        <v>3924</v>
      </c>
      <c r="T231">
        <f t="shared" si="105"/>
        <v>0</v>
      </c>
      <c r="U231">
        <f t="shared" si="106"/>
        <v>0</v>
      </c>
      <c r="V231">
        <f t="shared" si="107"/>
        <v>0</v>
      </c>
      <c r="W231">
        <f t="shared" si="108"/>
        <v>0</v>
      </c>
      <c r="X231">
        <f t="shared" si="109"/>
        <v>0</v>
      </c>
      <c r="Y231">
        <f>((T231*sim3_q_0)/(sim3_second_moment_x_0*sim3_thickness_web_0))*((100000000*1000)/1000000000)</f>
        <v>0</v>
      </c>
      <c r="Z231">
        <f t="shared" si="112"/>
        <v>0</v>
      </c>
      <c r="AA231">
        <f t="shared" si="113"/>
        <v>0</v>
      </c>
    </row>
    <row r="232" spans="1:27">
      <c r="A232" s="1">
        <v>195</v>
      </c>
      <c r="B232" s="17">
        <f t="shared" si="91"/>
        <v>24.375</v>
      </c>
      <c r="C232">
        <f t="shared" si="92"/>
        <v>14131.918125</v>
      </c>
      <c r="D232">
        <f t="shared" si="93"/>
        <v>-12001.921875000002</v>
      </c>
      <c r="E232">
        <f t="shared" si="94"/>
        <v>-24003.843750000004</v>
      </c>
      <c r="F232">
        <f t="shared" si="95"/>
        <v>3924</v>
      </c>
      <c r="G232">
        <f t="shared" si="96"/>
        <v>362.35687500000131</v>
      </c>
      <c r="H232">
        <f t="shared" si="97"/>
        <v>0</v>
      </c>
      <c r="I232">
        <f t="shared" si="98"/>
        <v>-113.23652343748836</v>
      </c>
      <c r="J232">
        <f t="shared" si="99"/>
        <v>0</v>
      </c>
      <c r="K232">
        <f t="shared" si="100"/>
        <v>-167050.71950735903</v>
      </c>
      <c r="L232">
        <f t="shared" si="101"/>
        <v>174445.49802423667</v>
      </c>
      <c r="M232">
        <f t="shared" si="110"/>
        <v>167050.71950735903</v>
      </c>
      <c r="N232">
        <f t="shared" si="111"/>
        <v>174445.49802423667</v>
      </c>
      <c r="O232" s="29"/>
      <c r="P232">
        <v>0</v>
      </c>
      <c r="Q232">
        <f t="shared" si="102"/>
        <v>-2943</v>
      </c>
      <c r="R232">
        <f t="shared" si="103"/>
        <v>-5886</v>
      </c>
      <c r="S232">
        <f t="shared" si="104"/>
        <v>3924</v>
      </c>
      <c r="T232">
        <f t="shared" si="105"/>
        <v>0</v>
      </c>
      <c r="U232">
        <f t="shared" si="106"/>
        <v>0</v>
      </c>
      <c r="V232">
        <f t="shared" si="107"/>
        <v>0</v>
      </c>
      <c r="W232">
        <f t="shared" si="108"/>
        <v>0</v>
      </c>
      <c r="X232">
        <f t="shared" si="109"/>
        <v>0</v>
      </c>
      <c r="Y232">
        <f>((T232*sim3_q_0)/(sim3_second_moment_x_0*sim3_thickness_web_0))*((100000000*1000)/1000000000)</f>
        <v>0</v>
      </c>
      <c r="Z232">
        <f t="shared" si="112"/>
        <v>0</v>
      </c>
      <c r="AA232">
        <f t="shared" si="113"/>
        <v>0</v>
      </c>
    </row>
    <row r="233" spans="1:27">
      <c r="A233" s="1">
        <v>196</v>
      </c>
      <c r="B233" s="17">
        <f t="shared" si="91"/>
        <v>24.5</v>
      </c>
      <c r="C233">
        <f t="shared" si="92"/>
        <v>14204.389500000001</v>
      </c>
      <c r="D233">
        <f t="shared" si="93"/>
        <v>-12001.921875000002</v>
      </c>
      <c r="E233">
        <f t="shared" si="94"/>
        <v>-24003.843750000004</v>
      </c>
      <c r="F233">
        <f t="shared" si="95"/>
        <v>3924</v>
      </c>
      <c r="G233">
        <f t="shared" si="96"/>
        <v>289.88550000000032</v>
      </c>
      <c r="H233">
        <f t="shared" si="97"/>
        <v>0</v>
      </c>
      <c r="I233">
        <f t="shared" si="98"/>
        <v>-72.471375000022817</v>
      </c>
      <c r="J233">
        <f t="shared" si="99"/>
        <v>0</v>
      </c>
      <c r="K233">
        <f t="shared" si="100"/>
        <v>-106912.46048475443</v>
      </c>
      <c r="L233">
        <f t="shared" si="101"/>
        <v>139556.39841938898</v>
      </c>
      <c r="M233">
        <f t="shared" si="110"/>
        <v>106912.46048475443</v>
      </c>
      <c r="N233">
        <f t="shared" si="111"/>
        <v>139556.39841938898</v>
      </c>
      <c r="O233" s="29"/>
      <c r="P233">
        <v>0</v>
      </c>
      <c r="Q233">
        <f t="shared" si="102"/>
        <v>-2943</v>
      </c>
      <c r="R233">
        <f t="shared" si="103"/>
        <v>-5886</v>
      </c>
      <c r="S233">
        <f t="shared" si="104"/>
        <v>3924</v>
      </c>
      <c r="T233">
        <f t="shared" si="105"/>
        <v>0</v>
      </c>
      <c r="U233">
        <f t="shared" si="106"/>
        <v>0</v>
      </c>
      <c r="V233">
        <f t="shared" si="107"/>
        <v>0</v>
      </c>
      <c r="W233">
        <f t="shared" si="108"/>
        <v>0</v>
      </c>
      <c r="X233">
        <f t="shared" si="109"/>
        <v>0</v>
      </c>
      <c r="Y233">
        <f>((T233*sim3_q_0)/(sim3_second_moment_x_0*sim3_thickness_web_0))*((100000000*1000)/1000000000)</f>
        <v>0</v>
      </c>
      <c r="Z233">
        <f t="shared" si="112"/>
        <v>0</v>
      </c>
      <c r="AA233">
        <f t="shared" si="113"/>
        <v>0</v>
      </c>
    </row>
    <row r="234" spans="1:27">
      <c r="A234" s="1">
        <v>197</v>
      </c>
      <c r="B234" s="17">
        <f t="shared" si="91"/>
        <v>24.625</v>
      </c>
      <c r="C234">
        <f t="shared" si="92"/>
        <v>14276.860875000002</v>
      </c>
      <c r="D234">
        <f t="shared" si="93"/>
        <v>-12001.921875000002</v>
      </c>
      <c r="E234">
        <f t="shared" si="94"/>
        <v>-24003.843750000004</v>
      </c>
      <c r="F234">
        <f t="shared" si="95"/>
        <v>3924</v>
      </c>
      <c r="G234">
        <f t="shared" si="96"/>
        <v>217.41412499999933</v>
      </c>
      <c r="H234">
        <f t="shared" si="97"/>
        <v>0</v>
      </c>
      <c r="I234">
        <f t="shared" si="98"/>
        <v>-40.765148437552853</v>
      </c>
      <c r="J234">
        <f t="shared" si="99"/>
        <v>0</v>
      </c>
      <c r="K234">
        <f t="shared" si="100"/>
        <v>-60138.2590227334</v>
      </c>
      <c r="L234">
        <f t="shared" si="101"/>
        <v>104667.2988145413</v>
      </c>
      <c r="M234">
        <f t="shared" si="110"/>
        <v>60138.2590227334</v>
      </c>
      <c r="N234">
        <f t="shared" si="111"/>
        <v>104667.2988145413</v>
      </c>
      <c r="O234" s="29"/>
      <c r="P234">
        <v>0</v>
      </c>
      <c r="Q234">
        <f t="shared" si="102"/>
        <v>-2943</v>
      </c>
      <c r="R234">
        <f t="shared" si="103"/>
        <v>-5886</v>
      </c>
      <c r="S234">
        <f t="shared" si="104"/>
        <v>3924</v>
      </c>
      <c r="T234">
        <f t="shared" si="105"/>
        <v>0</v>
      </c>
      <c r="U234">
        <f t="shared" si="106"/>
        <v>0</v>
      </c>
      <c r="V234">
        <f t="shared" si="107"/>
        <v>0</v>
      </c>
      <c r="W234">
        <f t="shared" si="108"/>
        <v>0</v>
      </c>
      <c r="X234">
        <f t="shared" si="109"/>
        <v>0</v>
      </c>
      <c r="Y234">
        <f>((T234*sim3_q_0)/(sim3_second_moment_x_0*sim3_thickness_web_0))*((100000000*1000)/1000000000)</f>
        <v>0</v>
      </c>
      <c r="Z234">
        <f t="shared" si="112"/>
        <v>0</v>
      </c>
      <c r="AA234">
        <f t="shared" si="113"/>
        <v>0</v>
      </c>
    </row>
    <row r="235" spans="1:27">
      <c r="A235" s="1">
        <v>198</v>
      </c>
      <c r="B235" s="17">
        <f t="shared" si="91"/>
        <v>24.75</v>
      </c>
      <c r="C235">
        <f t="shared" si="92"/>
        <v>14349.332250000001</v>
      </c>
      <c r="D235">
        <f t="shared" si="93"/>
        <v>-12001.921875000002</v>
      </c>
      <c r="E235">
        <f t="shared" si="94"/>
        <v>-24003.843750000004</v>
      </c>
      <c r="F235">
        <f t="shared" si="95"/>
        <v>3924</v>
      </c>
      <c r="G235">
        <f t="shared" si="96"/>
        <v>144.94275000000016</v>
      </c>
      <c r="H235">
        <f t="shared" si="97"/>
        <v>0</v>
      </c>
      <c r="I235">
        <f t="shared" si="98"/>
        <v>-18.117843750020256</v>
      </c>
      <c r="J235">
        <f t="shared" si="99"/>
        <v>0</v>
      </c>
      <c r="K235">
        <f t="shared" si="100"/>
        <v>-26728.11512121007</v>
      </c>
      <c r="L235">
        <f t="shared" si="101"/>
        <v>69778.199209694489</v>
      </c>
      <c r="M235">
        <f t="shared" si="110"/>
        <v>26728.11512121007</v>
      </c>
      <c r="N235">
        <f t="shared" si="111"/>
        <v>69778.199209694489</v>
      </c>
      <c r="O235" s="29"/>
      <c r="P235">
        <v>0</v>
      </c>
      <c r="Q235">
        <f t="shared" si="102"/>
        <v>-2943</v>
      </c>
      <c r="R235">
        <f t="shared" si="103"/>
        <v>-5886</v>
      </c>
      <c r="S235">
        <f t="shared" si="104"/>
        <v>3924</v>
      </c>
      <c r="T235">
        <f t="shared" si="105"/>
        <v>0</v>
      </c>
      <c r="U235">
        <f t="shared" si="106"/>
        <v>0</v>
      </c>
      <c r="V235">
        <f t="shared" si="107"/>
        <v>0</v>
      </c>
      <c r="W235">
        <f t="shared" si="108"/>
        <v>0</v>
      </c>
      <c r="X235">
        <f t="shared" si="109"/>
        <v>0</v>
      </c>
      <c r="Y235">
        <f>((T235*sim3_q_0)/(sim3_second_moment_x_0*sim3_thickness_web_0))*((100000000*1000)/1000000000)</f>
        <v>0</v>
      </c>
      <c r="Z235">
        <f t="shared" si="112"/>
        <v>0</v>
      </c>
      <c r="AA235">
        <f t="shared" si="113"/>
        <v>0</v>
      </c>
    </row>
    <row r="236" spans="1:27">
      <c r="A236" s="1">
        <v>199</v>
      </c>
      <c r="B236" s="17">
        <f t="shared" si="91"/>
        <v>24.875</v>
      </c>
      <c r="C236">
        <f t="shared" si="92"/>
        <v>14421.803625</v>
      </c>
      <c r="D236">
        <f t="shared" si="93"/>
        <v>-12001.921875000002</v>
      </c>
      <c r="E236">
        <f t="shared" si="94"/>
        <v>-24003.843750000004</v>
      </c>
      <c r="F236">
        <f t="shared" si="95"/>
        <v>3924</v>
      </c>
      <c r="G236">
        <f t="shared" si="96"/>
        <v>72.47137500000099</v>
      </c>
      <c r="H236">
        <f t="shared" si="97"/>
        <v>0</v>
      </c>
      <c r="I236">
        <f t="shared" si="98"/>
        <v>-4.52946093751234</v>
      </c>
      <c r="J236">
        <f t="shared" si="99"/>
        <v>0</v>
      </c>
      <c r="K236">
        <f t="shared" si="100"/>
        <v>-6682.0287803132524</v>
      </c>
      <c r="L236">
        <f t="shared" si="101"/>
        <v>34889.099604847681</v>
      </c>
      <c r="M236">
        <f t="shared" si="110"/>
        <v>6682.0287803132524</v>
      </c>
      <c r="N236">
        <f t="shared" si="111"/>
        <v>34889.099604847681</v>
      </c>
      <c r="O236" s="29"/>
      <c r="P236">
        <v>0</v>
      </c>
      <c r="Q236">
        <f t="shared" si="102"/>
        <v>-2943</v>
      </c>
      <c r="R236">
        <f t="shared" si="103"/>
        <v>-5886</v>
      </c>
      <c r="S236">
        <f t="shared" si="104"/>
        <v>3924</v>
      </c>
      <c r="T236">
        <f t="shared" si="105"/>
        <v>0</v>
      </c>
      <c r="U236">
        <f t="shared" si="106"/>
        <v>0</v>
      </c>
      <c r="V236">
        <f t="shared" si="107"/>
        <v>0</v>
      </c>
      <c r="W236">
        <f t="shared" si="108"/>
        <v>0</v>
      </c>
      <c r="X236">
        <f t="shared" si="109"/>
        <v>0</v>
      </c>
      <c r="Y236">
        <f>((T236*sim3_q_0)/(sim3_second_moment_x_0*sim3_thickness_web_0))*((100000000*1000)/1000000000)</f>
        <v>0</v>
      </c>
      <c r="Z236">
        <f t="shared" si="112"/>
        <v>0</v>
      </c>
      <c r="AA236">
        <f t="shared" si="113"/>
        <v>0</v>
      </c>
    </row>
    <row r="237" spans="1:27">
      <c r="A237" s="1">
        <v>200</v>
      </c>
      <c r="B237" s="17">
        <f t="shared" si="91"/>
        <v>25</v>
      </c>
      <c r="C237">
        <f t="shared" si="92"/>
        <v>14494.275000000001</v>
      </c>
      <c r="D237">
        <f t="shared" si="93"/>
        <v>-12001.921875000002</v>
      </c>
      <c r="E237">
        <f t="shared" si="94"/>
        <v>-24003.843750000004</v>
      </c>
      <c r="F237">
        <f t="shared" si="95"/>
        <v>3924</v>
      </c>
      <c r="G237">
        <f t="shared" si="96"/>
        <v>0</v>
      </c>
      <c r="H237">
        <f t="shared" si="97"/>
        <v>0</v>
      </c>
      <c r="I237">
        <f t="shared" si="98"/>
        <v>0</v>
      </c>
      <c r="J237">
        <f t="shared" si="99"/>
        <v>0</v>
      </c>
      <c r="K237">
        <f t="shared" si="100"/>
        <v>0</v>
      </c>
      <c r="L237">
        <f t="shared" si="101"/>
        <v>0</v>
      </c>
      <c r="M237">
        <f t="shared" si="110"/>
        <v>0</v>
      </c>
      <c r="N237">
        <f t="shared" si="111"/>
        <v>0</v>
      </c>
      <c r="O237" s="29"/>
      <c r="P237">
        <v>0</v>
      </c>
      <c r="Q237">
        <f t="shared" si="102"/>
        <v>-2943</v>
      </c>
      <c r="R237">
        <f t="shared" si="103"/>
        <v>-5886</v>
      </c>
      <c r="S237">
        <f t="shared" si="104"/>
        <v>3924</v>
      </c>
      <c r="T237">
        <f t="shared" si="105"/>
        <v>0</v>
      </c>
      <c r="U237">
        <f t="shared" si="106"/>
        <v>0</v>
      </c>
      <c r="V237">
        <f t="shared" si="107"/>
        <v>0</v>
      </c>
      <c r="W237">
        <f t="shared" si="108"/>
        <v>0</v>
      </c>
      <c r="X237">
        <f t="shared" si="109"/>
        <v>0</v>
      </c>
      <c r="Y237">
        <f>((T237*sim3_q_0)/(sim3_second_moment_x_0*sim3_thickness_web_0))*((100000000*1000)/1000000000)</f>
        <v>0</v>
      </c>
      <c r="Z237">
        <f t="shared" si="112"/>
        <v>0</v>
      </c>
      <c r="AA237">
        <f t="shared" si="113"/>
        <v>0</v>
      </c>
    </row>
    <row r="238" spans="1:27">
      <c r="B238">
        <f>(sim3_force_position*1000-1)/1000</f>
        <v>14.999000000000001</v>
      </c>
      <c r="C238">
        <f t="shared" si="92"/>
        <v>8695.9852290000017</v>
      </c>
      <c r="D238">
        <f t="shared" si="93"/>
        <v>0</v>
      </c>
      <c r="E238">
        <f t="shared" si="94"/>
        <v>0</v>
      </c>
      <c r="F238">
        <f t="shared" si="95"/>
        <v>0</v>
      </c>
      <c r="G238">
        <f t="shared" si="96"/>
        <v>-2279.6321040000021</v>
      </c>
      <c r="H238">
        <f t="shared" si="97"/>
        <v>24003.843750000004</v>
      </c>
      <c r="I238">
        <f t="shared" si="98"/>
        <v>31023.339296989478</v>
      </c>
      <c r="J238">
        <f t="shared" si="99"/>
        <v>3187761.4541832674</v>
      </c>
      <c r="K238">
        <f t="shared" si="100"/>
        <v>45766780.838551395</v>
      </c>
      <c r="L238">
        <f t="shared" si="101"/>
        <v>-1097458.2935519505</v>
      </c>
      <c r="M238">
        <f t="shared" si="110"/>
        <v>48954542.29273466</v>
      </c>
      <c r="N238">
        <f t="shared" si="111"/>
        <v>3529047.5101571437</v>
      </c>
      <c r="O238" s="29"/>
      <c r="P238">
        <v>0</v>
      </c>
      <c r="Q238">
        <f t="shared" si="102"/>
        <v>0</v>
      </c>
      <c r="R238">
        <f t="shared" si="103"/>
        <v>0</v>
      </c>
      <c r="S238">
        <f t="shared" si="104"/>
        <v>0</v>
      </c>
      <c r="T238">
        <f t="shared" si="105"/>
        <v>981</v>
      </c>
      <c r="U238">
        <f t="shared" si="106"/>
        <v>5886</v>
      </c>
      <c r="V238">
        <f t="shared" si="107"/>
        <v>14714.019</v>
      </c>
      <c r="W238">
        <f t="shared" si="108"/>
        <v>781673.30677290831</v>
      </c>
      <c r="X238">
        <f t="shared" si="109"/>
        <v>21706666.596417282</v>
      </c>
      <c r="Y238">
        <f>((T238*sim3_q_0)/(sim3_second_moment_x_0*sim3_thickness_web_0))*((100000000*1000)/1000000000)</f>
        <v>472272.0758693362</v>
      </c>
      <c r="Z238">
        <f t="shared" si="112"/>
        <v>22488339.903190192</v>
      </c>
      <c r="AA238">
        <f t="shared" si="113"/>
        <v>1003857.2103633434</v>
      </c>
    </row>
    <row r="239" spans="1:27">
      <c r="B239">
        <f>sim3_force_position</f>
        <v>15</v>
      </c>
      <c r="C239">
        <f t="shared" si="92"/>
        <v>8696.5650000000005</v>
      </c>
      <c r="D239">
        <f t="shared" si="93"/>
        <v>0</v>
      </c>
      <c r="E239">
        <f t="shared" si="94"/>
        <v>0</v>
      </c>
      <c r="F239">
        <f t="shared" si="95"/>
        <v>3924</v>
      </c>
      <c r="G239">
        <f t="shared" si="96"/>
        <v>-6204.2118750000009</v>
      </c>
      <c r="H239">
        <f t="shared" si="97"/>
        <v>24003.843750000004</v>
      </c>
      <c r="I239">
        <f t="shared" si="98"/>
        <v>31021.059374999997</v>
      </c>
      <c r="J239">
        <f t="shared" si="99"/>
        <v>3187761.4541832674</v>
      </c>
      <c r="K239">
        <f t="shared" si="100"/>
        <v>45763417.413066387</v>
      </c>
      <c r="L239">
        <f t="shared" si="101"/>
        <v>-2986825.7098261332</v>
      </c>
      <c r="M239">
        <f t="shared" si="110"/>
        <v>48951178.867249653</v>
      </c>
      <c r="N239">
        <f t="shared" si="111"/>
        <v>4979376.7901631203</v>
      </c>
      <c r="O239" s="29"/>
      <c r="P239">
        <v>0</v>
      </c>
      <c r="Q239">
        <f t="shared" si="102"/>
        <v>0</v>
      </c>
      <c r="R239">
        <f t="shared" si="103"/>
        <v>0</v>
      </c>
      <c r="S239">
        <f t="shared" si="104"/>
        <v>3924</v>
      </c>
      <c r="T239">
        <f t="shared" si="105"/>
        <v>-2943</v>
      </c>
      <c r="U239">
        <f t="shared" si="106"/>
        <v>5886</v>
      </c>
      <c r="V239">
        <f t="shared" si="107"/>
        <v>14715</v>
      </c>
      <c r="W239">
        <f t="shared" si="108"/>
        <v>781673.30677290831</v>
      </c>
      <c r="X239">
        <f t="shared" si="109"/>
        <v>21708113.804004215</v>
      </c>
      <c r="Y239">
        <f>((T239*sim3_q_0)/(sim3_second_moment_x_0*sim3_thickness_web_0))*((100000000*1000)/1000000000)</f>
        <v>-1416816.2276080083</v>
      </c>
      <c r="Z239">
        <f t="shared" si="112"/>
        <v>22489787.110777125</v>
      </c>
      <c r="AA239">
        <f t="shared" si="113"/>
        <v>1860571.8378478286</v>
      </c>
    </row>
    <row r="240" spans="1:27">
      <c r="B240">
        <f>(sim3_l_tx*1000-1)/1000</f>
        <v>19.998999999999999</v>
      </c>
      <c r="C240">
        <f t="shared" si="92"/>
        <v>11594.840229000001</v>
      </c>
      <c r="D240">
        <f t="shared" si="93"/>
        <v>0</v>
      </c>
      <c r="E240">
        <f t="shared" si="94"/>
        <v>0</v>
      </c>
      <c r="F240">
        <f t="shared" si="95"/>
        <v>3924</v>
      </c>
      <c r="G240">
        <f t="shared" si="96"/>
        <v>-9102.4871040000016</v>
      </c>
      <c r="H240">
        <f t="shared" si="97"/>
        <v>24003.843750000004</v>
      </c>
      <c r="I240">
        <f t="shared" si="98"/>
        <v>-7238.0347230105035</v>
      </c>
      <c r="J240">
        <f t="shared" si="99"/>
        <v>3187761.4541832674</v>
      </c>
      <c r="K240">
        <f t="shared" si="100"/>
        <v>-10677817.29421992</v>
      </c>
      <c r="L240">
        <f t="shared" si="101"/>
        <v>-4382110.5812231824</v>
      </c>
      <c r="M240">
        <f t="shared" si="110"/>
        <v>13865578.748403188</v>
      </c>
      <c r="N240">
        <f t="shared" si="111"/>
        <v>6256857.1283038817</v>
      </c>
      <c r="O240" s="29"/>
      <c r="P240">
        <v>0</v>
      </c>
      <c r="Q240">
        <f t="shared" si="102"/>
        <v>0</v>
      </c>
      <c r="R240">
        <f t="shared" si="103"/>
        <v>0</v>
      </c>
      <c r="S240">
        <f t="shared" si="104"/>
        <v>3924</v>
      </c>
      <c r="T240">
        <f t="shared" si="105"/>
        <v>-2943</v>
      </c>
      <c r="U240">
        <f t="shared" si="106"/>
        <v>5886</v>
      </c>
      <c r="V240">
        <f t="shared" si="107"/>
        <v>2.9430000000065775</v>
      </c>
      <c r="W240">
        <f t="shared" si="108"/>
        <v>781673.30677290831</v>
      </c>
      <c r="X240">
        <f t="shared" si="109"/>
        <v>4341.6227608105464</v>
      </c>
      <c r="Y240">
        <f>((T240*sim3_q_0)/(sim3_second_moment_x_0*sim3_thickness_web_0))*((100000000*1000)/1000000000)</f>
        <v>-1416816.2276080083</v>
      </c>
      <c r="Z240">
        <f t="shared" si="112"/>
        <v>786014.92953371885</v>
      </c>
      <c r="AA240">
        <f t="shared" si="113"/>
        <v>1860571.8378478286</v>
      </c>
    </row>
    <row r="241" spans="2:27">
      <c r="B241">
        <f>sim3_l_tx</f>
        <v>20</v>
      </c>
      <c r="C241">
        <f t="shared" si="92"/>
        <v>11595.42</v>
      </c>
      <c r="D241">
        <f t="shared" si="93"/>
        <v>-12001.921875000002</v>
      </c>
      <c r="E241">
        <f t="shared" si="94"/>
        <v>-24003.843750000004</v>
      </c>
      <c r="F241">
        <f t="shared" si="95"/>
        <v>3924</v>
      </c>
      <c r="G241">
        <f t="shared" si="96"/>
        <v>2898.8550000000014</v>
      </c>
      <c r="H241">
        <f t="shared" si="97"/>
        <v>0</v>
      </c>
      <c r="I241">
        <f t="shared" si="98"/>
        <v>-7247.1374999999971</v>
      </c>
      <c r="J241">
        <f t="shared" si="99"/>
        <v>0</v>
      </c>
      <c r="K241">
        <f t="shared" si="100"/>
        <v>-10691246.048472071</v>
      </c>
      <c r="L241">
        <f t="shared" si="101"/>
        <v>1395563.984193889</v>
      </c>
      <c r="M241">
        <f t="shared" si="110"/>
        <v>10691246.048472071</v>
      </c>
      <c r="N241">
        <f t="shared" si="111"/>
        <v>1395563.984193889</v>
      </c>
      <c r="O241" s="31"/>
      <c r="P241">
        <v>0</v>
      </c>
      <c r="Q241">
        <f t="shared" si="102"/>
        <v>-2943</v>
      </c>
      <c r="R241">
        <f t="shared" si="103"/>
        <v>-5886</v>
      </c>
      <c r="S241">
        <f t="shared" si="104"/>
        <v>3924</v>
      </c>
      <c r="T241">
        <f t="shared" si="105"/>
        <v>0</v>
      </c>
      <c r="U241">
        <f t="shared" si="106"/>
        <v>0</v>
      </c>
      <c r="V241">
        <f t="shared" si="107"/>
        <v>0</v>
      </c>
      <c r="W241">
        <f t="shared" si="108"/>
        <v>0</v>
      </c>
      <c r="X241">
        <f t="shared" si="109"/>
        <v>0</v>
      </c>
      <c r="Y241">
        <f>((T241*sim3_q_0)/(sim3_second_moment_x_0*sim3_thickness_web_0))*((100000000*1000)/1000000000)</f>
        <v>0</v>
      </c>
      <c r="Z241">
        <f t="shared" si="112"/>
        <v>0</v>
      </c>
      <c r="AA241">
        <f t="shared" si="113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85"/>
  <sheetViews>
    <sheetView topLeftCell="A23" workbookViewId="0">
      <selection activeCell="C59" sqref="C59:H64"/>
    </sheetView>
  </sheetViews>
  <sheetFormatPr baseColWidth="10" defaultRowHeight="14" x14ac:dyDescent="0"/>
  <cols>
    <col min="2" max="2" width="10.83203125" style="30"/>
    <col min="3" max="3" width="17" style="30" bestFit="1" customWidth="1"/>
    <col min="4" max="4" width="14" style="30" bestFit="1" customWidth="1"/>
    <col min="5" max="5" width="12.33203125" style="30" bestFit="1" customWidth="1"/>
    <col min="6" max="6" width="15.6640625" style="30" bestFit="1" customWidth="1"/>
    <col min="7" max="7" width="13.83203125" style="30" bestFit="1" customWidth="1"/>
    <col min="8" max="8" width="11.33203125" style="30" bestFit="1" customWidth="1"/>
  </cols>
  <sheetData>
    <row r="4" spans="2:8" ht="15">
      <c r="B4" s="88" t="s">
        <v>231</v>
      </c>
      <c r="C4" s="88"/>
      <c r="D4" s="88"/>
      <c r="E4" s="88"/>
      <c r="F4" s="88"/>
      <c r="G4" s="88"/>
      <c r="H4" s="88"/>
    </row>
    <row r="5" spans="2:8">
      <c r="B5" s="89" t="s">
        <v>191</v>
      </c>
      <c r="C5" s="89" t="s">
        <v>225</v>
      </c>
      <c r="D5" s="89"/>
      <c r="E5" s="89"/>
      <c r="F5" s="89" t="s">
        <v>226</v>
      </c>
      <c r="G5" s="89"/>
      <c r="H5" s="89"/>
    </row>
    <row r="6" spans="2:8">
      <c r="B6" s="89"/>
      <c r="C6" s="90" t="s">
        <v>227</v>
      </c>
      <c r="D6" s="90" t="s">
        <v>228</v>
      </c>
      <c r="E6" s="91" t="s">
        <v>234</v>
      </c>
      <c r="F6" s="90" t="s">
        <v>227</v>
      </c>
      <c r="G6" s="90" t="s">
        <v>228</v>
      </c>
      <c r="H6" s="90" t="s">
        <v>234</v>
      </c>
    </row>
    <row r="7" spans="2:8">
      <c r="B7" s="92">
        <v>0</v>
      </c>
      <c r="C7" s="93">
        <v>6416.3531249999996</v>
      </c>
      <c r="D7" s="94">
        <v>6416.3531249999996</v>
      </c>
      <c r="E7" s="93">
        <f>C7-D7</f>
        <v>0</v>
      </c>
      <c r="F7" s="94">
        <v>981</v>
      </c>
      <c r="G7" s="93">
        <v>981</v>
      </c>
      <c r="H7" s="94">
        <v>0</v>
      </c>
    </row>
    <row r="8" spans="2:8">
      <c r="B8" s="92">
        <v>5</v>
      </c>
      <c r="C8" s="93">
        <v>3517.4981250000001</v>
      </c>
      <c r="D8" s="94">
        <v>3517.4981249999996</v>
      </c>
      <c r="E8" s="93">
        <f t="shared" ref="E8:E12" si="0">C8-D8</f>
        <v>0</v>
      </c>
      <c r="F8" s="94">
        <v>981</v>
      </c>
      <c r="G8" s="93">
        <v>981</v>
      </c>
      <c r="H8" s="94">
        <v>0</v>
      </c>
    </row>
    <row r="9" spans="2:8">
      <c r="B9" s="92">
        <v>10</v>
      </c>
      <c r="C9" s="93">
        <v>618.64312500000005</v>
      </c>
      <c r="D9" s="94">
        <v>618.6431249999996</v>
      </c>
      <c r="E9" s="93">
        <f t="shared" si="0"/>
        <v>0</v>
      </c>
      <c r="F9" s="94">
        <v>981</v>
      </c>
      <c r="G9" s="93">
        <v>981</v>
      </c>
      <c r="H9" s="94">
        <v>0</v>
      </c>
    </row>
    <row r="10" spans="2:8">
      <c r="B10" s="92">
        <v>15</v>
      </c>
      <c r="C10" s="93">
        <v>-6204.211875</v>
      </c>
      <c r="D10" s="94">
        <v>-6204.2118750000009</v>
      </c>
      <c r="E10" s="93">
        <f t="shared" si="0"/>
        <v>0</v>
      </c>
      <c r="F10" s="94">
        <v>-2943</v>
      </c>
      <c r="G10" s="93">
        <v>-2943</v>
      </c>
      <c r="H10" s="94">
        <v>0</v>
      </c>
    </row>
    <row r="11" spans="2:8">
      <c r="B11" s="92">
        <v>20</v>
      </c>
      <c r="C11" s="93">
        <v>2898.855</v>
      </c>
      <c r="D11" s="94">
        <v>2898.8550000000014</v>
      </c>
      <c r="E11" s="93">
        <f t="shared" si="0"/>
        <v>0</v>
      </c>
      <c r="F11" s="94">
        <v>0</v>
      </c>
      <c r="G11" s="93">
        <v>0</v>
      </c>
      <c r="H11" s="94">
        <v>0</v>
      </c>
    </row>
    <row r="12" spans="2:8">
      <c r="B12" s="92">
        <v>25</v>
      </c>
      <c r="C12" s="93">
        <v>0</v>
      </c>
      <c r="D12" s="94">
        <v>0</v>
      </c>
      <c r="E12" s="93">
        <f t="shared" si="0"/>
        <v>0</v>
      </c>
      <c r="F12" s="94">
        <v>0</v>
      </c>
      <c r="G12" s="93">
        <v>0</v>
      </c>
      <c r="H12" s="94">
        <v>0</v>
      </c>
    </row>
    <row r="13" spans="2:8">
      <c r="B13" s="95"/>
      <c r="C13" s="95"/>
      <c r="D13" s="95"/>
      <c r="E13" s="96"/>
      <c r="F13" s="95"/>
      <c r="G13" s="95"/>
      <c r="H13" s="95"/>
    </row>
    <row r="14" spans="2:8">
      <c r="B14" s="95"/>
      <c r="C14" s="95"/>
      <c r="D14" s="95"/>
      <c r="E14" s="96"/>
      <c r="F14" s="95"/>
      <c r="G14" s="95"/>
      <c r="H14" s="95"/>
    </row>
    <row r="15" spans="2:8" ht="15">
      <c r="B15" s="88" t="s">
        <v>232</v>
      </c>
      <c r="C15" s="88"/>
      <c r="D15" s="88"/>
      <c r="E15" s="88"/>
      <c r="F15" s="88"/>
      <c r="G15" s="88"/>
      <c r="H15" s="88"/>
    </row>
    <row r="16" spans="2:8" ht="15">
      <c r="B16" s="97" t="s">
        <v>191</v>
      </c>
      <c r="C16" s="97" t="s">
        <v>225</v>
      </c>
      <c r="D16" s="97"/>
      <c r="E16" s="97"/>
      <c r="F16" s="97" t="s">
        <v>226</v>
      </c>
      <c r="G16" s="97"/>
      <c r="H16" s="97"/>
    </row>
    <row r="17" spans="2:8" ht="15">
      <c r="B17" s="97"/>
      <c r="C17" s="98" t="s">
        <v>227</v>
      </c>
      <c r="D17" s="98" t="s">
        <v>228</v>
      </c>
      <c r="E17" s="99" t="s">
        <v>234</v>
      </c>
      <c r="F17" s="98" t="s">
        <v>227</v>
      </c>
      <c r="G17" s="98" t="s">
        <v>228</v>
      </c>
      <c r="H17" s="98" t="s">
        <v>234</v>
      </c>
    </row>
    <row r="18" spans="2:8" ht="15">
      <c r="B18" s="100">
        <v>0</v>
      </c>
      <c r="C18" s="101">
        <v>0</v>
      </c>
      <c r="D18" s="102">
        <v>0</v>
      </c>
      <c r="E18" s="102">
        <f>C18-D18</f>
        <v>0</v>
      </c>
      <c r="F18" s="102">
        <v>0</v>
      </c>
      <c r="G18" s="102">
        <v>0</v>
      </c>
      <c r="H18" s="102">
        <f>F18-G18</f>
        <v>0</v>
      </c>
    </row>
    <row r="19" spans="2:8" ht="15">
      <c r="B19" s="100">
        <v>5</v>
      </c>
      <c r="C19" s="102">
        <v>24834.628000000001</v>
      </c>
      <c r="D19" s="102">
        <v>24834.628124999999</v>
      </c>
      <c r="E19" s="102">
        <f t="shared" ref="E19:E23" si="1">C19-D19</f>
        <v>-1.249999986612238E-4</v>
      </c>
      <c r="F19" s="102">
        <v>4905</v>
      </c>
      <c r="G19" s="102">
        <v>4905</v>
      </c>
      <c r="H19" s="102">
        <f t="shared" ref="H19:H23" si="2">F19-G19</f>
        <v>0</v>
      </c>
    </row>
    <row r="20" spans="2:8" ht="15">
      <c r="B20" s="100">
        <v>10</v>
      </c>
      <c r="C20" s="102">
        <v>35174.981</v>
      </c>
      <c r="D20" s="102">
        <v>35174.981249999997</v>
      </c>
      <c r="E20" s="102">
        <f t="shared" si="1"/>
        <v>-2.499999973224476E-4</v>
      </c>
      <c r="F20" s="102">
        <v>9810</v>
      </c>
      <c r="G20" s="102">
        <v>9810</v>
      </c>
      <c r="H20" s="102">
        <f t="shared" si="2"/>
        <v>0</v>
      </c>
    </row>
    <row r="21" spans="2:8" ht="15">
      <c r="B21" s="100">
        <v>15</v>
      </c>
      <c r="C21" s="102">
        <v>31021.059000000001</v>
      </c>
      <c r="D21" s="102">
        <v>31021.059374999997</v>
      </c>
      <c r="E21" s="102">
        <f t="shared" si="1"/>
        <v>-3.749999959836714E-4</v>
      </c>
      <c r="F21" s="101">
        <v>14715</v>
      </c>
      <c r="G21" s="102">
        <v>14715</v>
      </c>
      <c r="H21" s="102">
        <f t="shared" si="2"/>
        <v>0</v>
      </c>
    </row>
    <row r="22" spans="2:8" ht="15">
      <c r="B22" s="100">
        <v>20</v>
      </c>
      <c r="C22" s="102">
        <v>-7247.1379999999999</v>
      </c>
      <c r="D22" s="102">
        <v>-7247.1374999999971</v>
      </c>
      <c r="E22" s="102">
        <f t="shared" si="1"/>
        <v>-5.0000000283034751E-4</v>
      </c>
      <c r="F22" s="102">
        <v>0</v>
      </c>
      <c r="G22" s="102">
        <v>0</v>
      </c>
      <c r="H22" s="102">
        <f t="shared" si="2"/>
        <v>0</v>
      </c>
    </row>
    <row r="23" spans="2:8" ht="15">
      <c r="B23" s="100">
        <v>25</v>
      </c>
      <c r="C23" s="102">
        <v>0</v>
      </c>
      <c r="D23" s="102">
        <v>0</v>
      </c>
      <c r="E23" s="102">
        <f t="shared" si="1"/>
        <v>0</v>
      </c>
      <c r="F23" s="102">
        <v>0</v>
      </c>
      <c r="G23" s="102">
        <v>0</v>
      </c>
      <c r="H23" s="102">
        <f t="shared" si="2"/>
        <v>0</v>
      </c>
    </row>
    <row r="24" spans="2:8">
      <c r="B24" s="6"/>
      <c r="C24" s="6"/>
      <c r="D24" s="6"/>
      <c r="E24" s="103"/>
      <c r="F24" s="6"/>
      <c r="G24" s="6"/>
      <c r="H24" s="6"/>
    </row>
    <row r="25" spans="2:8" ht="17">
      <c r="B25" s="88" t="s">
        <v>233</v>
      </c>
      <c r="C25" s="88"/>
      <c r="D25" s="88"/>
      <c r="E25" s="88"/>
      <c r="F25" s="88"/>
      <c r="G25" s="88"/>
      <c r="H25" s="88"/>
    </row>
    <row r="26" spans="2:8" ht="15">
      <c r="B26" s="104" t="s">
        <v>191</v>
      </c>
      <c r="C26" s="104" t="s">
        <v>225</v>
      </c>
      <c r="D26" s="104"/>
      <c r="E26" s="104"/>
      <c r="F26" s="104" t="s">
        <v>226</v>
      </c>
      <c r="G26" s="104"/>
      <c r="H26" s="104"/>
    </row>
    <row r="27" spans="2:8" ht="15">
      <c r="B27" s="104"/>
      <c r="C27" s="105" t="s">
        <v>227</v>
      </c>
      <c r="D27" s="105" t="s">
        <v>228</v>
      </c>
      <c r="E27" s="105" t="s">
        <v>234</v>
      </c>
      <c r="F27" s="105" t="s">
        <v>227</v>
      </c>
      <c r="G27" s="105" t="s">
        <v>228</v>
      </c>
      <c r="H27" s="105" t="s">
        <v>234</v>
      </c>
    </row>
    <row r="28" spans="2:8">
      <c r="B28" s="106">
        <v>0</v>
      </c>
      <c r="C28" s="107">
        <v>0</v>
      </c>
      <c r="D28" s="108">
        <v>0</v>
      </c>
      <c r="E28" s="108">
        <f>ABS(C28-D28)</f>
        <v>0</v>
      </c>
      <c r="F28" s="107">
        <v>0</v>
      </c>
      <c r="G28" s="108">
        <v>0</v>
      </c>
      <c r="H28" s="108">
        <f>ABS(F28-G28)</f>
        <v>0</v>
      </c>
    </row>
    <row r="29" spans="2:8">
      <c r="B29" s="106">
        <v>5</v>
      </c>
      <c r="C29" s="107">
        <v>36636964.568000004</v>
      </c>
      <c r="D29" s="108">
        <v>36636964.567966275</v>
      </c>
      <c r="E29" s="108">
        <f t="shared" ref="E29:E33" si="3">ABS(C29-D29)</f>
        <v>3.372877836227417E-5</v>
      </c>
      <c r="F29" s="107">
        <v>7236037.9349999996</v>
      </c>
      <c r="G29" s="108">
        <v>7236037.9346680716</v>
      </c>
      <c r="H29" s="108">
        <f t="shared" ref="H29:H33" si="4">ABS(F29-G29)</f>
        <v>3.3192802220582962E-4</v>
      </c>
    </row>
    <row r="30" spans="2:8">
      <c r="B30" s="106">
        <v>10</v>
      </c>
      <c r="C30" s="107">
        <v>51891437.038999997</v>
      </c>
      <c r="D30" s="108">
        <v>51891437.038988397</v>
      </c>
      <c r="E30" s="108">
        <f t="shared" si="3"/>
        <v>1.16005539894104E-5</v>
      </c>
      <c r="F30" s="107">
        <v>14472075.869000001</v>
      </c>
      <c r="G30" s="108">
        <v>14472075.869336143</v>
      </c>
      <c r="H30" s="108">
        <f t="shared" si="4"/>
        <v>3.3614225685596466E-4</v>
      </c>
    </row>
    <row r="31" spans="2:8">
      <c r="B31" s="106">
        <v>15</v>
      </c>
      <c r="C31" s="107">
        <v>45763417.413000003</v>
      </c>
      <c r="D31" s="108">
        <v>45763417.413066387</v>
      </c>
      <c r="E31" s="108">
        <f t="shared" si="3"/>
        <v>6.6384673118591309E-5</v>
      </c>
      <c r="F31" s="107">
        <v>21708113.804000001</v>
      </c>
      <c r="G31" s="108">
        <v>21708113.804004215</v>
      </c>
      <c r="H31" s="108">
        <f t="shared" si="4"/>
        <v>4.2133033275604248E-6</v>
      </c>
    </row>
    <row r="32" spans="2:8">
      <c r="B32" s="106">
        <v>20</v>
      </c>
      <c r="C32" s="107">
        <v>-10691246.048</v>
      </c>
      <c r="D32" s="108">
        <v>-10691246.048472071</v>
      </c>
      <c r="E32" s="108">
        <f t="shared" si="3"/>
        <v>4.7207064926624298E-4</v>
      </c>
      <c r="F32" s="107">
        <v>0</v>
      </c>
      <c r="G32" s="108">
        <v>0</v>
      </c>
      <c r="H32" s="108">
        <f t="shared" si="4"/>
        <v>0</v>
      </c>
    </row>
    <row r="33" spans="2:11">
      <c r="B33" s="106">
        <v>25</v>
      </c>
      <c r="C33" s="107">
        <v>0</v>
      </c>
      <c r="D33" s="108">
        <v>0</v>
      </c>
      <c r="E33" s="108">
        <f t="shared" si="3"/>
        <v>0</v>
      </c>
      <c r="F33" s="107">
        <v>0</v>
      </c>
      <c r="G33" s="108">
        <v>0</v>
      </c>
      <c r="H33" s="108">
        <f t="shared" si="4"/>
        <v>0</v>
      </c>
    </row>
    <row r="34" spans="2:11">
      <c r="B34" s="6"/>
      <c r="C34" s="6"/>
      <c r="E34" s="103"/>
      <c r="F34" s="6"/>
      <c r="G34" s="6"/>
      <c r="H34" s="6"/>
    </row>
    <row r="35" spans="2:11">
      <c r="B35" s="6"/>
      <c r="C35" s="6"/>
      <c r="D35" s="6"/>
      <c r="E35" s="103"/>
      <c r="F35" s="6"/>
      <c r="G35" s="6"/>
      <c r="H35" s="6"/>
    </row>
    <row r="36" spans="2:11" ht="15">
      <c r="B36" s="88" t="s">
        <v>235</v>
      </c>
      <c r="C36" s="88"/>
      <c r="D36" s="88"/>
      <c r="E36" s="88"/>
      <c r="F36" s="88"/>
      <c r="G36" s="88"/>
      <c r="H36" s="88"/>
    </row>
    <row r="37" spans="2:11" ht="15">
      <c r="B37" s="97" t="s">
        <v>191</v>
      </c>
      <c r="C37" s="97" t="s">
        <v>225</v>
      </c>
      <c r="D37" s="97"/>
      <c r="E37" s="97"/>
      <c r="F37" s="97" t="s">
        <v>226</v>
      </c>
      <c r="G37" s="97"/>
      <c r="H37" s="97"/>
    </row>
    <row r="38" spans="2:11" ht="15">
      <c r="B38" s="97"/>
      <c r="C38" s="98" t="s">
        <v>227</v>
      </c>
      <c r="D38" s="98" t="s">
        <v>228</v>
      </c>
      <c r="E38" s="98" t="s">
        <v>229</v>
      </c>
      <c r="F38" s="98" t="s">
        <v>227</v>
      </c>
      <c r="G38" s="98" t="s">
        <v>228</v>
      </c>
      <c r="H38" s="98" t="s">
        <v>230</v>
      </c>
    </row>
    <row r="39" spans="2:11">
      <c r="B39" s="92">
        <v>0</v>
      </c>
      <c r="C39" s="94">
        <v>3088954.5460000001</v>
      </c>
      <c r="D39" s="94">
        <v>3088954.5462328764</v>
      </c>
      <c r="E39" s="94">
        <f>ABS(C39-D39)</f>
        <v>2.3287627846002579E-4</v>
      </c>
      <c r="F39" s="94">
        <v>472272.076</v>
      </c>
      <c r="G39" s="94">
        <v>472272.0758693362</v>
      </c>
      <c r="H39" s="94">
        <f>F39-G39</f>
        <v>1.3066380051895976E-4</v>
      </c>
    </row>
    <row r="40" spans="2:11">
      <c r="B40" s="92">
        <v>5</v>
      </c>
      <c r="C40" s="94">
        <v>1693390.5619999999</v>
      </c>
      <c r="D40" s="94">
        <v>1693390.5620389883</v>
      </c>
      <c r="E40" s="94">
        <f t="shared" ref="E40:E44" si="5">ABS(C40-D40)</f>
        <v>3.8988422602415085E-5</v>
      </c>
      <c r="F40" s="94">
        <v>472272.076</v>
      </c>
      <c r="G40" s="94">
        <v>472272.0758693362</v>
      </c>
      <c r="H40" s="94">
        <f t="shared" ref="H40:H44" si="6">F40-G40</f>
        <v>1.3066380051895976E-4</v>
      </c>
    </row>
    <row r="41" spans="2:11">
      <c r="B41" s="92">
        <v>10</v>
      </c>
      <c r="C41" s="94">
        <v>297826.57799999998</v>
      </c>
      <c r="D41" s="94">
        <v>297826.57784509991</v>
      </c>
      <c r="E41" s="94">
        <f t="shared" si="5"/>
        <v>1.5490007353946567E-4</v>
      </c>
      <c r="F41" s="94">
        <v>472272.076</v>
      </c>
      <c r="G41" s="94">
        <v>472272.0758693362</v>
      </c>
      <c r="H41" s="94">
        <f t="shared" si="6"/>
        <v>1.3066380051895976E-4</v>
      </c>
    </row>
    <row r="42" spans="2:11">
      <c r="B42" s="92">
        <v>15</v>
      </c>
      <c r="C42" s="94">
        <v>-2986825.71</v>
      </c>
      <c r="D42" s="94">
        <v>-2986825.7098261332</v>
      </c>
      <c r="E42" s="94">
        <f t="shared" si="5"/>
        <v>1.7386674880981445E-4</v>
      </c>
      <c r="F42" s="94">
        <v>-1416816.2279999999</v>
      </c>
      <c r="G42" s="94">
        <v>-1416816.2276080083</v>
      </c>
      <c r="H42" s="94">
        <f t="shared" si="6"/>
        <v>-3.9199157617986202E-4</v>
      </c>
    </row>
    <row r="43" spans="2:11">
      <c r="B43" s="92">
        <v>20</v>
      </c>
      <c r="C43" s="94">
        <v>1395563.9839999999</v>
      </c>
      <c r="D43" s="94">
        <v>1395563.984193889</v>
      </c>
      <c r="E43" s="94">
        <f t="shared" si="5"/>
        <v>1.9388902001082897E-4</v>
      </c>
      <c r="F43" s="94">
        <v>0</v>
      </c>
      <c r="G43" s="94">
        <v>0</v>
      </c>
      <c r="H43" s="94">
        <f t="shared" si="6"/>
        <v>0</v>
      </c>
    </row>
    <row r="44" spans="2:11">
      <c r="B44" s="92">
        <v>25</v>
      </c>
      <c r="C44" s="94">
        <v>0</v>
      </c>
      <c r="D44" s="94">
        <v>0</v>
      </c>
      <c r="E44" s="94">
        <f t="shared" si="5"/>
        <v>0</v>
      </c>
      <c r="F44" s="94">
        <v>0</v>
      </c>
      <c r="G44" s="94">
        <v>0</v>
      </c>
      <c r="H44" s="94">
        <f t="shared" si="6"/>
        <v>0</v>
      </c>
    </row>
    <row r="45" spans="2:11">
      <c r="B45" s="6"/>
      <c r="C45" s="6"/>
      <c r="D45" s="6"/>
      <c r="E45" s="103"/>
      <c r="F45" s="6"/>
      <c r="G45" s="6"/>
      <c r="H45" s="6"/>
    </row>
    <row r="46" spans="2:11" ht="17">
      <c r="B46" s="83" t="s">
        <v>236</v>
      </c>
      <c r="C46" s="83"/>
      <c r="D46" s="83"/>
      <c r="E46" s="83"/>
      <c r="F46" s="83"/>
      <c r="G46" s="83"/>
      <c r="H46" s="83"/>
      <c r="I46" s="83"/>
      <c r="J46" s="83"/>
      <c r="K46" s="83"/>
    </row>
    <row r="47" spans="2:11" ht="15">
      <c r="B47" s="97" t="s">
        <v>191</v>
      </c>
      <c r="C47" s="97" t="s">
        <v>225</v>
      </c>
      <c r="D47" s="97"/>
      <c r="E47" s="97"/>
      <c r="F47" s="97" t="s">
        <v>226</v>
      </c>
      <c r="G47" s="97"/>
      <c r="H47" s="97"/>
    </row>
    <row r="48" spans="2:11" ht="15">
      <c r="B48" s="97"/>
      <c r="C48" s="98" t="s">
        <v>227</v>
      </c>
      <c r="D48" s="98" t="s">
        <v>228</v>
      </c>
      <c r="E48" s="98" t="s">
        <v>229</v>
      </c>
      <c r="F48" s="98" t="s">
        <v>227</v>
      </c>
      <c r="G48" s="98" t="s">
        <v>228</v>
      </c>
      <c r="H48" s="98" t="s">
        <v>230</v>
      </c>
    </row>
    <row r="49" spans="2:11" ht="15">
      <c r="B49" s="100">
        <v>0</v>
      </c>
      <c r="C49" s="102">
        <v>3187761.4539999999</v>
      </c>
      <c r="D49" s="102">
        <v>3187761.4541832674</v>
      </c>
      <c r="E49" s="94">
        <v>0</v>
      </c>
      <c r="F49" s="102">
        <v>781673.30700000003</v>
      </c>
      <c r="G49" s="102">
        <v>781673.30677290831</v>
      </c>
      <c r="H49" s="102">
        <v>0</v>
      </c>
    </row>
    <row r="50" spans="2:11" ht="15">
      <c r="B50" s="100">
        <v>5</v>
      </c>
      <c r="C50" s="102">
        <v>39824726.022</v>
      </c>
      <c r="D50" s="102">
        <v>39824726.02214954</v>
      </c>
      <c r="E50" s="94">
        <f>ABS(C50-D50)</f>
        <v>1.4954060316085815E-4</v>
      </c>
      <c r="F50" s="102">
        <v>8017711.2410000004</v>
      </c>
      <c r="G50" s="102">
        <v>8017711.2414409798</v>
      </c>
      <c r="H50" s="102">
        <v>0</v>
      </c>
    </row>
    <row r="51" spans="2:11" ht="15">
      <c r="B51" s="100">
        <v>10</v>
      </c>
      <c r="C51" s="102">
        <v>55079198.493000001</v>
      </c>
      <c r="D51" s="102">
        <v>55079198.493171662</v>
      </c>
      <c r="E51" s="94">
        <f t="shared" ref="E51:E54" si="7">ABS(C51-D51)</f>
        <v>1.71661376953125E-4</v>
      </c>
      <c r="F51" s="102">
        <v>15253749.176000001</v>
      </c>
      <c r="G51" s="102">
        <v>15253749.176109051</v>
      </c>
      <c r="H51" s="102">
        <v>0</v>
      </c>
    </row>
    <row r="52" spans="2:11" ht="15">
      <c r="B52" s="100">
        <v>15</v>
      </c>
      <c r="C52" s="102">
        <v>48951178.866999999</v>
      </c>
      <c r="D52" s="102">
        <v>48951178.867249653</v>
      </c>
      <c r="E52" s="94">
        <f t="shared" si="7"/>
        <v>2.4965405464172363E-4</v>
      </c>
      <c r="F52" s="102">
        <v>22489787.111000001</v>
      </c>
      <c r="G52" s="102">
        <v>22489787.110777125</v>
      </c>
      <c r="H52" s="102">
        <v>0</v>
      </c>
    </row>
    <row r="53" spans="2:11" ht="15">
      <c r="B53" s="100">
        <v>20</v>
      </c>
      <c r="C53" s="102">
        <v>10691246.048</v>
      </c>
      <c r="D53" s="102">
        <v>10691246.048472071</v>
      </c>
      <c r="E53" s="94">
        <f t="shared" si="7"/>
        <v>4.7207064926624298E-4</v>
      </c>
      <c r="F53" s="102">
        <v>0</v>
      </c>
      <c r="G53" s="102">
        <v>0</v>
      </c>
      <c r="H53" s="102">
        <v>0</v>
      </c>
    </row>
    <row r="54" spans="2:11" ht="15">
      <c r="B54" s="100">
        <v>25</v>
      </c>
      <c r="C54" s="102">
        <v>0</v>
      </c>
      <c r="D54" s="102">
        <v>0</v>
      </c>
      <c r="E54" s="94">
        <f t="shared" si="7"/>
        <v>0</v>
      </c>
      <c r="F54" s="102">
        <v>0</v>
      </c>
      <c r="G54" s="102">
        <v>0</v>
      </c>
      <c r="H54" s="102">
        <v>0</v>
      </c>
    </row>
    <row r="55" spans="2:11">
      <c r="B55" s="6"/>
      <c r="C55" s="6"/>
      <c r="D55" s="6"/>
      <c r="E55" s="103"/>
      <c r="F55" s="6"/>
      <c r="G55" s="6"/>
      <c r="H55" s="6"/>
    </row>
    <row r="56" spans="2:11" ht="17">
      <c r="B56" s="82" t="s">
        <v>237</v>
      </c>
      <c r="C56" s="82"/>
      <c r="D56" s="82"/>
      <c r="E56" s="82"/>
      <c r="F56" s="82"/>
      <c r="G56" s="82"/>
      <c r="H56" s="82"/>
      <c r="I56" s="82"/>
      <c r="J56" s="82"/>
      <c r="K56" s="82"/>
    </row>
    <row r="57" spans="2:11" ht="15">
      <c r="B57" s="97" t="s">
        <v>191</v>
      </c>
      <c r="C57" s="97" t="s">
        <v>225</v>
      </c>
      <c r="D57" s="97"/>
      <c r="E57" s="97"/>
      <c r="F57" s="97" t="s">
        <v>226</v>
      </c>
      <c r="G57" s="97"/>
      <c r="H57" s="97"/>
    </row>
    <row r="58" spans="2:11" ht="15">
      <c r="B58" s="97"/>
      <c r="C58" s="98" t="s">
        <v>227</v>
      </c>
      <c r="D58" s="98" t="s">
        <v>228</v>
      </c>
      <c r="E58" s="98" t="s">
        <v>229</v>
      </c>
      <c r="F58" s="98" t="s">
        <v>227</v>
      </c>
      <c r="G58" s="98" t="s">
        <v>228</v>
      </c>
      <c r="H58" s="98" t="s">
        <v>230</v>
      </c>
    </row>
    <row r="59" spans="2:11" ht="15">
      <c r="B59" s="100">
        <v>0</v>
      </c>
      <c r="C59" s="102">
        <v>5069811.676</v>
      </c>
      <c r="D59" s="102">
        <v>5069811.6759004425</v>
      </c>
      <c r="E59" s="94">
        <f>C59-D59</f>
        <v>9.9557451903820038E-5</v>
      </c>
      <c r="F59" s="102">
        <v>1003857.21</v>
      </c>
      <c r="G59" s="102">
        <v>1003857.2103633434</v>
      </c>
      <c r="H59" s="102">
        <v>0</v>
      </c>
    </row>
    <row r="60" spans="2:11" ht="15">
      <c r="B60" s="100">
        <v>5</v>
      </c>
      <c r="C60" s="102">
        <v>3919397.3080000002</v>
      </c>
      <c r="D60" s="102">
        <v>3919397.307939183</v>
      </c>
      <c r="E60" s="94">
        <v>0</v>
      </c>
      <c r="F60" s="102">
        <v>1003857.21</v>
      </c>
      <c r="G60" s="102">
        <v>1003857.2103633434</v>
      </c>
      <c r="H60" s="102">
        <v>0</v>
      </c>
    </row>
    <row r="61" spans="2:11" ht="15">
      <c r="B61" s="100">
        <v>10</v>
      </c>
      <c r="C61" s="102">
        <v>3215348.1</v>
      </c>
      <c r="D61" s="102">
        <v>3215348.1003881423</v>
      </c>
      <c r="E61" s="94">
        <v>0</v>
      </c>
      <c r="F61" s="101">
        <v>1003857.21</v>
      </c>
      <c r="G61" s="102">
        <v>1003857.2103633434</v>
      </c>
      <c r="H61" s="102">
        <v>0</v>
      </c>
    </row>
    <row r="62" spans="2:11" ht="15">
      <c r="B62" s="100">
        <v>15</v>
      </c>
      <c r="C62" s="102">
        <v>4979376.79</v>
      </c>
      <c r="D62" s="102">
        <v>4979376.7901631203</v>
      </c>
      <c r="E62" s="94">
        <v>0</v>
      </c>
      <c r="F62" s="102">
        <v>1860571.838</v>
      </c>
      <c r="G62" s="102">
        <v>1860571.838</v>
      </c>
      <c r="H62" s="102">
        <v>0</v>
      </c>
    </row>
    <row r="63" spans="2:11" ht="15">
      <c r="B63" s="100">
        <v>20</v>
      </c>
      <c r="C63" s="102">
        <v>1395563.9839999999</v>
      </c>
      <c r="D63" s="102">
        <v>1395563.984193889</v>
      </c>
      <c r="E63" s="94">
        <v>0</v>
      </c>
      <c r="F63" s="102">
        <v>0</v>
      </c>
      <c r="G63" s="102">
        <v>0</v>
      </c>
      <c r="H63" s="102">
        <v>0</v>
      </c>
    </row>
    <row r="64" spans="2:11" ht="15">
      <c r="B64" s="100">
        <v>25</v>
      </c>
      <c r="C64" s="102">
        <v>0</v>
      </c>
      <c r="D64" s="102">
        <v>0</v>
      </c>
      <c r="E64" s="94">
        <v>0</v>
      </c>
      <c r="F64" s="102">
        <v>0</v>
      </c>
      <c r="G64" s="102">
        <v>0</v>
      </c>
      <c r="H64" s="102">
        <v>0</v>
      </c>
    </row>
    <row r="66" spans="2:8" ht="15">
      <c r="B66" s="109" t="s">
        <v>262</v>
      </c>
    </row>
    <row r="67" spans="2:8" ht="15">
      <c r="B67" s="97" t="s">
        <v>191</v>
      </c>
      <c r="C67" s="97" t="s">
        <v>225</v>
      </c>
      <c r="D67" s="97"/>
      <c r="E67" s="97"/>
      <c r="F67" s="97" t="s">
        <v>226</v>
      </c>
      <c r="G67" s="97"/>
      <c r="H67" s="97"/>
    </row>
    <row r="68" spans="2:8" ht="15">
      <c r="B68" s="97"/>
      <c r="C68" s="98" t="s">
        <v>227</v>
      </c>
      <c r="D68" s="98" t="s">
        <v>228</v>
      </c>
      <c r="E68" s="98" t="s">
        <v>234</v>
      </c>
      <c r="F68" s="98" t="s">
        <v>227</v>
      </c>
      <c r="G68" s="98" t="s">
        <v>228</v>
      </c>
      <c r="H68" s="98" t="s">
        <v>234</v>
      </c>
    </row>
    <row r="69" spans="2:8" ht="15">
      <c r="B69" s="100">
        <v>0</v>
      </c>
      <c r="C69" s="102">
        <v>24003.84375</v>
      </c>
      <c r="D69" s="102">
        <v>24003.843750000004</v>
      </c>
      <c r="E69" s="102">
        <v>0</v>
      </c>
      <c r="F69" s="102">
        <v>5886</v>
      </c>
      <c r="G69" s="102">
        <v>5886</v>
      </c>
      <c r="H69" s="102">
        <v>0</v>
      </c>
    </row>
    <row r="70" spans="2:8" ht="15">
      <c r="B70" s="100">
        <v>5</v>
      </c>
      <c r="C70" s="102">
        <v>24003.84375</v>
      </c>
      <c r="D70" s="102">
        <v>24003.843750000004</v>
      </c>
      <c r="E70" s="102">
        <v>0</v>
      </c>
      <c r="F70" s="102">
        <v>5886</v>
      </c>
      <c r="G70" s="102">
        <v>5886</v>
      </c>
      <c r="H70" s="102">
        <v>0</v>
      </c>
    </row>
    <row r="71" spans="2:8" ht="15">
      <c r="B71" s="100">
        <v>10</v>
      </c>
      <c r="C71" s="102">
        <v>24003.84375</v>
      </c>
      <c r="D71" s="102">
        <v>24003.843750000004</v>
      </c>
      <c r="E71" s="102">
        <v>0</v>
      </c>
      <c r="F71" s="102">
        <v>5886</v>
      </c>
      <c r="G71" s="102">
        <v>5886</v>
      </c>
      <c r="H71" s="102">
        <v>0</v>
      </c>
    </row>
    <row r="72" spans="2:8" ht="15">
      <c r="B72" s="100">
        <v>15</v>
      </c>
      <c r="C72" s="102">
        <v>24003.84375</v>
      </c>
      <c r="D72" s="102">
        <v>24003.843750000004</v>
      </c>
      <c r="E72" s="102">
        <v>0</v>
      </c>
      <c r="F72" s="102">
        <v>5886</v>
      </c>
      <c r="G72" s="102">
        <v>5886</v>
      </c>
      <c r="H72" s="102">
        <v>0</v>
      </c>
    </row>
    <row r="73" spans="2:8" ht="15">
      <c r="B73" s="100">
        <v>20</v>
      </c>
      <c r="C73" s="102">
        <v>0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</row>
    <row r="74" spans="2:8" ht="15">
      <c r="B74" s="100">
        <v>25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</row>
    <row r="75" spans="2:8" ht="15">
      <c r="B75" s="110"/>
    </row>
    <row r="77" spans="2:8" ht="15">
      <c r="B77" s="109" t="s">
        <v>263</v>
      </c>
    </row>
    <row r="78" spans="2:8" ht="15">
      <c r="B78" s="97" t="s">
        <v>191</v>
      </c>
      <c r="C78" s="97" t="s">
        <v>225</v>
      </c>
      <c r="D78" s="97"/>
      <c r="E78" s="97"/>
      <c r="F78" s="97" t="s">
        <v>226</v>
      </c>
      <c r="G78" s="97"/>
      <c r="H78" s="97"/>
    </row>
    <row r="79" spans="2:8" ht="15">
      <c r="B79" s="97"/>
      <c r="C79" s="98" t="s">
        <v>227</v>
      </c>
      <c r="D79" s="98" t="s">
        <v>228</v>
      </c>
      <c r="E79" s="98" t="s">
        <v>234</v>
      </c>
      <c r="F79" s="98" t="s">
        <v>227</v>
      </c>
      <c r="G79" s="98" t="s">
        <v>228</v>
      </c>
      <c r="H79" s="98" t="s">
        <v>234</v>
      </c>
    </row>
    <row r="80" spans="2:8" ht="15">
      <c r="B80" s="100">
        <v>0</v>
      </c>
      <c r="C80" s="102">
        <v>3187761.4539999999</v>
      </c>
      <c r="D80" s="102">
        <v>3187761.4541832674</v>
      </c>
      <c r="E80" s="102">
        <v>0</v>
      </c>
      <c r="F80" s="102">
        <v>781673.30700000003</v>
      </c>
      <c r="G80" s="102">
        <v>781673.30677290831</v>
      </c>
      <c r="H80" s="102">
        <v>0</v>
      </c>
    </row>
    <row r="81" spans="2:8" ht="15">
      <c r="B81" s="100">
        <v>5</v>
      </c>
      <c r="C81" s="102">
        <v>3187761.4539999999</v>
      </c>
      <c r="D81" s="102">
        <v>3187761.4541832674</v>
      </c>
      <c r="E81" s="102">
        <v>0</v>
      </c>
      <c r="F81" s="102">
        <v>781673.30700000003</v>
      </c>
      <c r="G81" s="102">
        <v>781673.30677290831</v>
      </c>
      <c r="H81" s="102">
        <v>0</v>
      </c>
    </row>
    <row r="82" spans="2:8" ht="15">
      <c r="B82" s="100">
        <v>10</v>
      </c>
      <c r="C82" s="102">
        <v>3187761.4539999999</v>
      </c>
      <c r="D82" s="102">
        <v>3187761.4541832674</v>
      </c>
      <c r="E82" s="102">
        <v>0</v>
      </c>
      <c r="F82" s="102">
        <v>781673.30700000003</v>
      </c>
      <c r="G82" s="102">
        <v>781673.30677290831</v>
      </c>
      <c r="H82" s="102">
        <v>0</v>
      </c>
    </row>
    <row r="83" spans="2:8" ht="15">
      <c r="B83" s="100">
        <v>15</v>
      </c>
      <c r="C83" s="102">
        <v>3187761.4539999999</v>
      </c>
      <c r="D83" s="102">
        <v>3187761.4541832674</v>
      </c>
      <c r="E83" s="102">
        <v>0</v>
      </c>
      <c r="F83" s="102">
        <v>781673.30700000003</v>
      </c>
      <c r="G83" s="102">
        <v>781673.30677290831</v>
      </c>
      <c r="H83" s="102">
        <v>0</v>
      </c>
    </row>
    <row r="84" spans="2:8" ht="15">
      <c r="B84" s="100">
        <v>20</v>
      </c>
      <c r="C84" s="102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</row>
    <row r="85" spans="2:8" ht="15">
      <c r="B85" s="100">
        <v>25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</row>
  </sheetData>
  <mergeCells count="30">
    <mergeCell ref="B78:B79"/>
    <mergeCell ref="C78:E78"/>
    <mergeCell ref="F78:H78"/>
    <mergeCell ref="B25:H25"/>
    <mergeCell ref="B36:H36"/>
    <mergeCell ref="B46:K46"/>
    <mergeCell ref="B56:K56"/>
    <mergeCell ref="B67:B68"/>
    <mergeCell ref="C67:E67"/>
    <mergeCell ref="F67:H67"/>
    <mergeCell ref="B47:B48"/>
    <mergeCell ref="C47:E47"/>
    <mergeCell ref="F47:H47"/>
    <mergeCell ref="B57:B58"/>
    <mergeCell ref="C57:E57"/>
    <mergeCell ref="F57:H57"/>
    <mergeCell ref="B26:B27"/>
    <mergeCell ref="C26:E26"/>
    <mergeCell ref="F26:H26"/>
    <mergeCell ref="B37:B38"/>
    <mergeCell ref="C37:E37"/>
    <mergeCell ref="F37:H37"/>
    <mergeCell ref="B4:H4"/>
    <mergeCell ref="B5:B6"/>
    <mergeCell ref="C5:E5"/>
    <mergeCell ref="F5:H5"/>
    <mergeCell ref="B16:B17"/>
    <mergeCell ref="C16:E16"/>
    <mergeCell ref="F16:H16"/>
    <mergeCell ref="B15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_Simulasi Batang 2 Penyangga</vt:lpstr>
      <vt:lpstr>SIM 2 Penyangga</vt:lpstr>
      <vt:lpstr>SIM Cantilever</vt:lpstr>
      <vt:lpstr>pengujian beam cantilever</vt:lpstr>
      <vt:lpstr>Simbol dan Penamaan</vt:lpstr>
      <vt:lpstr>pengujian beam 2 penyangga</vt:lpstr>
      <vt:lpstr>SIM Tali Baja</vt:lpstr>
      <vt:lpstr>pengujian beam tali baja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Pusdalisbang BAPPEDA Jabar</cp:lastModifiedBy>
  <dcterms:created xsi:type="dcterms:W3CDTF">2016-11-11T14:49:39Z</dcterms:created>
  <dcterms:modified xsi:type="dcterms:W3CDTF">2016-12-20T09:19:41Z</dcterms:modified>
</cp:coreProperties>
</file>