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13240" windowHeight="6940" firstSheet="1" activeTab="2"/>
  </bookViews>
  <sheets>
    <sheet name="_Simulasi Batang 2 Penyangga" sheetId="1" r:id="rId1"/>
    <sheet name="SIM 2 Penyangga" sheetId="2" r:id="rId2"/>
    <sheet name="SIM Tali Baja" sheetId="3" r:id="rId3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3_ax">'SIM Tali Baja'!$B$18</definedName>
    <definedName name="sim3_ax_0">'SIM Tali Baja'!$C$18</definedName>
    <definedName name="sim3_ay">'SIM Tali Baja'!$B$20</definedName>
    <definedName name="sim3_ay_0">'SIM Tali Baja'!$C$20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Baja'!$B$15</definedName>
    <definedName name="sim3_cross_section_area_0">'SIM Tali Baja'!$C$15</definedName>
    <definedName name="sim3_depth_of_section">'SIM Tali Baja'!$B$11</definedName>
    <definedName name="sim3_depth_of_section_0">'SIM Tali Baja'!$C$11</definedName>
    <definedName name="sim3_division">'SIM Tali Baja'!$B$8</definedName>
    <definedName name="sim3_division_0">'SIM Tali Baja'!$C$8</definedName>
    <definedName name="sim3_force">'SIM Tali Baja'!$B$16</definedName>
    <definedName name="sim3_force_0">'SIM Tali Baja'!$C$16</definedName>
    <definedName name="sim3_force_position">'SIM Tali Baja'!$B$3</definedName>
    <definedName name="sim3_force_position_0">'SIM Tali Baja'!$C$3</definedName>
    <definedName name="sim3_force_resultant">'SIM Tali Baja'!$B$19</definedName>
    <definedName name="sim3_force_resultant_0">'SIM Tali Baja'!$C$19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Baja'!$B$10</definedName>
    <definedName name="sim3_mass_per_length_0">'SIM Tali Baja'!$C$10</definedName>
    <definedName name="sim3_max_principal_stress">'SIM Tali Baja'!$B$23</definedName>
    <definedName name="sim3_max_principal_stress_0">'SIM Tali Baja'!$C$23</definedName>
    <definedName name="sim3_q">'SIM Tali Baja'!$B$17</definedName>
    <definedName name="sim3_q_0">'SIM Tali Baja'!$C$17</definedName>
    <definedName name="sim3_safety_factor">'SIM Tali Baja'!$B$24</definedName>
    <definedName name="sim3_safety_factor_0">'SIM Tali Baja'!$C$24</definedName>
    <definedName name="sim3_thickness_flange">'SIM Tali Baja'!$B$13</definedName>
    <definedName name="sim3_thickness_flange_0">'SIM Tali Baja'!$C$13</definedName>
    <definedName name="sim3_thickness_web">'SIM Tali Baja'!$B$14</definedName>
    <definedName name="sim3_thickness_web_0">'SIM Tali Baja'!$C$14</definedName>
    <definedName name="sim3_tx">'SIM Tali Baja'!$B$21</definedName>
    <definedName name="sim3_tx_0">'SIM Tali Baja'!$C$21</definedName>
    <definedName name="sim3_ty">'SIM Tali Baja'!$B$22</definedName>
    <definedName name="sim3_ty_0">'SIM Tali Baja'!$C$22</definedName>
    <definedName name="sim3_width_of_section">'SIM Tali Baja'!$B$12</definedName>
    <definedName name="sim3_width_of_section_0">'SIM Tali Baja'!$C$12</definedName>
    <definedName name="sim3_yield_strength">'SIM Tali Baja'!$B$9</definedName>
    <definedName name="sim3_yield_strength_0">'SIM Tali Baja'!$C$9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3" l="1"/>
  <c r="C2" i="3"/>
  <c r="C7" i="3"/>
  <c r="C19" i="3"/>
  <c r="B16" i="3"/>
  <c r="C16" i="3"/>
  <c r="C3" i="3"/>
  <c r="C5" i="3"/>
  <c r="C22" i="3"/>
  <c r="C6" i="3"/>
  <c r="C21" i="3"/>
  <c r="C18" i="3"/>
  <c r="C20" i="3"/>
  <c r="B19" i="3"/>
  <c r="B22" i="3"/>
  <c r="B21" i="3"/>
  <c r="B17" i="3"/>
  <c r="C17" i="3"/>
  <c r="B10" i="2"/>
  <c r="B31" i="3"/>
  <c r="Q31" i="3"/>
  <c r="B32" i="3"/>
  <c r="Q32" i="3"/>
  <c r="B33" i="3"/>
  <c r="Q33" i="3"/>
  <c r="B34" i="3"/>
  <c r="Q34" i="3"/>
  <c r="B35" i="3"/>
  <c r="Q35" i="3"/>
  <c r="B36" i="3"/>
  <c r="Q36" i="3"/>
  <c r="B37" i="3"/>
  <c r="Q37" i="3"/>
  <c r="B38" i="3"/>
  <c r="Q38" i="3"/>
  <c r="B39" i="3"/>
  <c r="Q39" i="3"/>
  <c r="B40" i="3"/>
  <c r="Q40" i="3"/>
  <c r="B41" i="3"/>
  <c r="Q41" i="3"/>
  <c r="B42" i="3"/>
  <c r="Q42" i="3"/>
  <c r="B43" i="3"/>
  <c r="Q43" i="3"/>
  <c r="B44" i="3"/>
  <c r="Q44" i="3"/>
  <c r="B45" i="3"/>
  <c r="Q45" i="3"/>
  <c r="B46" i="3"/>
  <c r="Q46" i="3"/>
  <c r="B47" i="3"/>
  <c r="Q47" i="3"/>
  <c r="B48" i="3"/>
  <c r="Q48" i="3"/>
  <c r="B49" i="3"/>
  <c r="Q49" i="3"/>
  <c r="B50" i="3"/>
  <c r="Q50" i="3"/>
  <c r="B51" i="3"/>
  <c r="Q51" i="3"/>
  <c r="B52" i="3"/>
  <c r="Q52" i="3"/>
  <c r="B53" i="3"/>
  <c r="Q53" i="3"/>
  <c r="B54" i="3"/>
  <c r="Q54" i="3"/>
  <c r="B55" i="3"/>
  <c r="Q55" i="3"/>
  <c r="B56" i="3"/>
  <c r="Q56" i="3"/>
  <c r="B57" i="3"/>
  <c r="Q57" i="3"/>
  <c r="B58" i="3"/>
  <c r="Q58" i="3"/>
  <c r="B59" i="3"/>
  <c r="Q59" i="3"/>
  <c r="B60" i="3"/>
  <c r="Q60" i="3"/>
  <c r="B61" i="3"/>
  <c r="Q61" i="3"/>
  <c r="B62" i="3"/>
  <c r="Q62" i="3"/>
  <c r="B63" i="3"/>
  <c r="Q63" i="3"/>
  <c r="B64" i="3"/>
  <c r="Q64" i="3"/>
  <c r="B65" i="3"/>
  <c r="Q65" i="3"/>
  <c r="B66" i="3"/>
  <c r="Q66" i="3"/>
  <c r="B67" i="3"/>
  <c r="Q67" i="3"/>
  <c r="B68" i="3"/>
  <c r="Q68" i="3"/>
  <c r="B69" i="3"/>
  <c r="Q69" i="3"/>
  <c r="B70" i="3"/>
  <c r="Q70" i="3"/>
  <c r="B71" i="3"/>
  <c r="Q71" i="3"/>
  <c r="B72" i="3"/>
  <c r="Q72" i="3"/>
  <c r="B73" i="3"/>
  <c r="Q73" i="3"/>
  <c r="B74" i="3"/>
  <c r="Q74" i="3"/>
  <c r="B75" i="3"/>
  <c r="Q75" i="3"/>
  <c r="B76" i="3"/>
  <c r="Q76" i="3"/>
  <c r="B77" i="3"/>
  <c r="Q77" i="3"/>
  <c r="B78" i="3"/>
  <c r="Q78" i="3"/>
  <c r="B79" i="3"/>
  <c r="Q79" i="3"/>
  <c r="B80" i="3"/>
  <c r="Q80" i="3"/>
  <c r="B81" i="3"/>
  <c r="Q81" i="3"/>
  <c r="B82" i="3"/>
  <c r="Q82" i="3"/>
  <c r="B83" i="3"/>
  <c r="Q83" i="3"/>
  <c r="B84" i="3"/>
  <c r="Q84" i="3"/>
  <c r="B85" i="3"/>
  <c r="Q85" i="3"/>
  <c r="B86" i="3"/>
  <c r="Q86" i="3"/>
  <c r="B87" i="3"/>
  <c r="Q87" i="3"/>
  <c r="B88" i="3"/>
  <c r="Q88" i="3"/>
  <c r="B89" i="3"/>
  <c r="Q89" i="3"/>
  <c r="B90" i="3"/>
  <c r="Q90" i="3"/>
  <c r="B91" i="3"/>
  <c r="Q91" i="3"/>
  <c r="B92" i="3"/>
  <c r="Q92" i="3"/>
  <c r="B93" i="3"/>
  <c r="Q93" i="3"/>
  <c r="B94" i="3"/>
  <c r="Q94" i="3"/>
  <c r="B95" i="3"/>
  <c r="Q95" i="3"/>
  <c r="B96" i="3"/>
  <c r="Q96" i="3"/>
  <c r="B97" i="3"/>
  <c r="Q97" i="3"/>
  <c r="B98" i="3"/>
  <c r="Q98" i="3"/>
  <c r="B99" i="3"/>
  <c r="Q99" i="3"/>
  <c r="B100" i="3"/>
  <c r="Q100" i="3"/>
  <c r="B101" i="3"/>
  <c r="Q101" i="3"/>
  <c r="B102" i="3"/>
  <c r="Q102" i="3"/>
  <c r="B103" i="3"/>
  <c r="Q103" i="3"/>
  <c r="B104" i="3"/>
  <c r="Q104" i="3"/>
  <c r="B105" i="3"/>
  <c r="Q105" i="3"/>
  <c r="B106" i="3"/>
  <c r="Q106" i="3"/>
  <c r="B107" i="3"/>
  <c r="Q107" i="3"/>
  <c r="B108" i="3"/>
  <c r="Q108" i="3"/>
  <c r="B109" i="3"/>
  <c r="Q109" i="3"/>
  <c r="B110" i="3"/>
  <c r="Q110" i="3"/>
  <c r="B111" i="3"/>
  <c r="Q111" i="3"/>
  <c r="B112" i="3"/>
  <c r="Q112" i="3"/>
  <c r="B113" i="3"/>
  <c r="Q113" i="3"/>
  <c r="B114" i="3"/>
  <c r="Q114" i="3"/>
  <c r="B115" i="3"/>
  <c r="Q115" i="3"/>
  <c r="B116" i="3"/>
  <c r="Q116" i="3"/>
  <c r="B117" i="3"/>
  <c r="Q117" i="3"/>
  <c r="B118" i="3"/>
  <c r="Q118" i="3"/>
  <c r="B119" i="3"/>
  <c r="Q119" i="3"/>
  <c r="B120" i="3"/>
  <c r="Q120" i="3"/>
  <c r="B121" i="3"/>
  <c r="Q121" i="3"/>
  <c r="B122" i="3"/>
  <c r="Q122" i="3"/>
  <c r="B123" i="3"/>
  <c r="Q123" i="3"/>
  <c r="B124" i="3"/>
  <c r="Q124" i="3"/>
  <c r="B125" i="3"/>
  <c r="Q125" i="3"/>
  <c r="B126" i="3"/>
  <c r="Q126" i="3"/>
  <c r="B127" i="3"/>
  <c r="Q127" i="3"/>
  <c r="B128" i="3"/>
  <c r="Q128" i="3"/>
  <c r="B129" i="3"/>
  <c r="Q129" i="3"/>
  <c r="B130" i="3"/>
  <c r="Q130" i="3"/>
  <c r="B131" i="3"/>
  <c r="Q131" i="3"/>
  <c r="B132" i="3"/>
  <c r="Q132" i="3"/>
  <c r="B133" i="3"/>
  <c r="Q133" i="3"/>
  <c r="B134" i="3"/>
  <c r="Q134" i="3"/>
  <c r="B135" i="3"/>
  <c r="Q135" i="3"/>
  <c r="B136" i="3"/>
  <c r="Q136" i="3"/>
  <c r="B137" i="3"/>
  <c r="Q137" i="3"/>
  <c r="B138" i="3"/>
  <c r="Q138" i="3"/>
  <c r="B139" i="3"/>
  <c r="Q139" i="3"/>
  <c r="B140" i="3"/>
  <c r="Q140" i="3"/>
  <c r="B141" i="3"/>
  <c r="Q141" i="3"/>
  <c r="B142" i="3"/>
  <c r="Q142" i="3"/>
  <c r="B143" i="3"/>
  <c r="Q143" i="3"/>
  <c r="B144" i="3"/>
  <c r="Q144" i="3"/>
  <c r="B145" i="3"/>
  <c r="Q145" i="3"/>
  <c r="B146" i="3"/>
  <c r="Q146" i="3"/>
  <c r="B147" i="3"/>
  <c r="Q147" i="3"/>
  <c r="B148" i="3"/>
  <c r="Q148" i="3"/>
  <c r="B149" i="3"/>
  <c r="Q149" i="3"/>
  <c r="B150" i="3"/>
  <c r="Q150" i="3"/>
  <c r="B151" i="3"/>
  <c r="Q151" i="3"/>
  <c r="B152" i="3"/>
  <c r="Q152" i="3"/>
  <c r="B153" i="3"/>
  <c r="Q153" i="3"/>
  <c r="B154" i="3"/>
  <c r="Q154" i="3"/>
  <c r="B155" i="3"/>
  <c r="Q155" i="3"/>
  <c r="B156" i="3"/>
  <c r="Q156" i="3"/>
  <c r="B157" i="3"/>
  <c r="Q157" i="3"/>
  <c r="B158" i="3"/>
  <c r="Q158" i="3"/>
  <c r="B159" i="3"/>
  <c r="Q159" i="3"/>
  <c r="B160" i="3"/>
  <c r="Q160" i="3"/>
  <c r="B161" i="3"/>
  <c r="Q161" i="3"/>
  <c r="B162" i="3"/>
  <c r="Q162" i="3"/>
  <c r="B163" i="3"/>
  <c r="Q163" i="3"/>
  <c r="B164" i="3"/>
  <c r="Q164" i="3"/>
  <c r="B165" i="3"/>
  <c r="Q165" i="3"/>
  <c r="B166" i="3"/>
  <c r="Q166" i="3"/>
  <c r="B167" i="3"/>
  <c r="Q167" i="3"/>
  <c r="B168" i="3"/>
  <c r="Q168" i="3"/>
  <c r="B169" i="3"/>
  <c r="Q169" i="3"/>
  <c r="B170" i="3"/>
  <c r="Q170" i="3"/>
  <c r="B171" i="3"/>
  <c r="Q171" i="3"/>
  <c r="B172" i="3"/>
  <c r="Q172" i="3"/>
  <c r="B173" i="3"/>
  <c r="Q173" i="3"/>
  <c r="B174" i="3"/>
  <c r="Q174" i="3"/>
  <c r="B175" i="3"/>
  <c r="Q175" i="3"/>
  <c r="B176" i="3"/>
  <c r="Q176" i="3"/>
  <c r="B177" i="3"/>
  <c r="Q177" i="3"/>
  <c r="B178" i="3"/>
  <c r="Q178" i="3"/>
  <c r="B179" i="3"/>
  <c r="Q179" i="3"/>
  <c r="B180" i="3"/>
  <c r="Q180" i="3"/>
  <c r="B181" i="3"/>
  <c r="Q181" i="3"/>
  <c r="B182" i="3"/>
  <c r="Q182" i="3"/>
  <c r="B183" i="3"/>
  <c r="Q183" i="3"/>
  <c r="B184" i="3"/>
  <c r="Q184" i="3"/>
  <c r="B185" i="3"/>
  <c r="Q185" i="3"/>
  <c r="B186" i="3"/>
  <c r="Q186" i="3"/>
  <c r="B187" i="3"/>
  <c r="Q187" i="3"/>
  <c r="B188" i="3"/>
  <c r="Q188" i="3"/>
  <c r="B189" i="3"/>
  <c r="Q189" i="3"/>
  <c r="B190" i="3"/>
  <c r="Q190" i="3"/>
  <c r="B191" i="3"/>
  <c r="Q191" i="3"/>
  <c r="B192" i="3"/>
  <c r="Q192" i="3"/>
  <c r="B193" i="3"/>
  <c r="Q193" i="3"/>
  <c r="B194" i="3"/>
  <c r="Q194" i="3"/>
  <c r="B195" i="3"/>
  <c r="Q195" i="3"/>
  <c r="B196" i="3"/>
  <c r="Q196" i="3"/>
  <c r="B197" i="3"/>
  <c r="Q197" i="3"/>
  <c r="B198" i="3"/>
  <c r="Q198" i="3"/>
  <c r="B199" i="3"/>
  <c r="Q199" i="3"/>
  <c r="B200" i="3"/>
  <c r="Q200" i="3"/>
  <c r="B201" i="3"/>
  <c r="Q201" i="3"/>
  <c r="B202" i="3"/>
  <c r="Q202" i="3"/>
  <c r="B203" i="3"/>
  <c r="Q203" i="3"/>
  <c r="B204" i="3"/>
  <c r="Q204" i="3"/>
  <c r="B205" i="3"/>
  <c r="Q205" i="3"/>
  <c r="B206" i="3"/>
  <c r="Q206" i="3"/>
  <c r="B207" i="3"/>
  <c r="Q207" i="3"/>
  <c r="B208" i="3"/>
  <c r="Q208" i="3"/>
  <c r="B209" i="3"/>
  <c r="Q209" i="3"/>
  <c r="B210" i="3"/>
  <c r="Q210" i="3"/>
  <c r="B211" i="3"/>
  <c r="Q211" i="3"/>
  <c r="B212" i="3"/>
  <c r="Q212" i="3"/>
  <c r="B213" i="3"/>
  <c r="Q213" i="3"/>
  <c r="B214" i="3"/>
  <c r="Q214" i="3"/>
  <c r="B215" i="3"/>
  <c r="Q215" i="3"/>
  <c r="B216" i="3"/>
  <c r="Q216" i="3"/>
  <c r="B217" i="3"/>
  <c r="Q217" i="3"/>
  <c r="B218" i="3"/>
  <c r="Q218" i="3"/>
  <c r="B219" i="3"/>
  <c r="Q219" i="3"/>
  <c r="B220" i="3"/>
  <c r="Q220" i="3"/>
  <c r="B221" i="3"/>
  <c r="Q221" i="3"/>
  <c r="B222" i="3"/>
  <c r="Q222" i="3"/>
  <c r="B223" i="3"/>
  <c r="Q223" i="3"/>
  <c r="B224" i="3"/>
  <c r="Q224" i="3"/>
  <c r="B225" i="3"/>
  <c r="Q225" i="3"/>
  <c r="B226" i="3"/>
  <c r="Q226" i="3"/>
  <c r="B227" i="3"/>
  <c r="Q227" i="3"/>
  <c r="B228" i="3"/>
  <c r="Q228" i="3"/>
  <c r="B229" i="3"/>
  <c r="Q229" i="3"/>
  <c r="B230" i="3"/>
  <c r="Q230" i="3"/>
  <c r="B231" i="3"/>
  <c r="Q231" i="3"/>
  <c r="B232" i="3"/>
  <c r="Q232" i="3"/>
  <c r="B233" i="3"/>
  <c r="Q233" i="3"/>
  <c r="B234" i="3"/>
  <c r="Q234" i="3"/>
  <c r="B30" i="3"/>
  <c r="Q30" i="3"/>
  <c r="B20" i="3"/>
  <c r="C31" i="3"/>
  <c r="D31" i="3"/>
  <c r="F31" i="3"/>
  <c r="G31" i="3"/>
  <c r="C32" i="3"/>
  <c r="D32" i="3"/>
  <c r="F32" i="3"/>
  <c r="G32" i="3"/>
  <c r="C33" i="3"/>
  <c r="D33" i="3"/>
  <c r="F33" i="3"/>
  <c r="G33" i="3"/>
  <c r="C34" i="3"/>
  <c r="D34" i="3"/>
  <c r="F34" i="3"/>
  <c r="G34" i="3"/>
  <c r="C35" i="3"/>
  <c r="D35" i="3"/>
  <c r="F35" i="3"/>
  <c r="G35" i="3"/>
  <c r="C36" i="3"/>
  <c r="D36" i="3"/>
  <c r="F36" i="3"/>
  <c r="G36" i="3"/>
  <c r="C37" i="3"/>
  <c r="D37" i="3"/>
  <c r="F37" i="3"/>
  <c r="G37" i="3"/>
  <c r="C38" i="3"/>
  <c r="D38" i="3"/>
  <c r="F38" i="3"/>
  <c r="G38" i="3"/>
  <c r="C39" i="3"/>
  <c r="D39" i="3"/>
  <c r="F39" i="3"/>
  <c r="G39" i="3"/>
  <c r="C40" i="3"/>
  <c r="D40" i="3"/>
  <c r="F40" i="3"/>
  <c r="G40" i="3"/>
  <c r="C41" i="3"/>
  <c r="D41" i="3"/>
  <c r="F41" i="3"/>
  <c r="G41" i="3"/>
  <c r="C42" i="3"/>
  <c r="D42" i="3"/>
  <c r="F42" i="3"/>
  <c r="G42" i="3"/>
  <c r="C43" i="3"/>
  <c r="D43" i="3"/>
  <c r="F43" i="3"/>
  <c r="G43" i="3"/>
  <c r="C44" i="3"/>
  <c r="D44" i="3"/>
  <c r="F44" i="3"/>
  <c r="G44" i="3"/>
  <c r="C45" i="3"/>
  <c r="D45" i="3"/>
  <c r="F45" i="3"/>
  <c r="G45" i="3"/>
  <c r="C46" i="3"/>
  <c r="D46" i="3"/>
  <c r="F46" i="3"/>
  <c r="G46" i="3"/>
  <c r="C47" i="3"/>
  <c r="D47" i="3"/>
  <c r="F47" i="3"/>
  <c r="G47" i="3"/>
  <c r="C48" i="3"/>
  <c r="D48" i="3"/>
  <c r="F48" i="3"/>
  <c r="G48" i="3"/>
  <c r="C49" i="3"/>
  <c r="D49" i="3"/>
  <c r="F49" i="3"/>
  <c r="G49" i="3"/>
  <c r="C50" i="3"/>
  <c r="D50" i="3"/>
  <c r="F50" i="3"/>
  <c r="G50" i="3"/>
  <c r="C51" i="3"/>
  <c r="D51" i="3"/>
  <c r="F51" i="3"/>
  <c r="G51" i="3"/>
  <c r="C52" i="3"/>
  <c r="D52" i="3"/>
  <c r="F52" i="3"/>
  <c r="G52" i="3"/>
  <c r="C53" i="3"/>
  <c r="D53" i="3"/>
  <c r="F53" i="3"/>
  <c r="G53" i="3"/>
  <c r="C54" i="3"/>
  <c r="D54" i="3"/>
  <c r="F54" i="3"/>
  <c r="G54" i="3"/>
  <c r="C55" i="3"/>
  <c r="D55" i="3"/>
  <c r="F55" i="3"/>
  <c r="G55" i="3"/>
  <c r="C56" i="3"/>
  <c r="D56" i="3"/>
  <c r="F56" i="3"/>
  <c r="G56" i="3"/>
  <c r="C57" i="3"/>
  <c r="D57" i="3"/>
  <c r="F57" i="3"/>
  <c r="G57" i="3"/>
  <c r="C58" i="3"/>
  <c r="D58" i="3"/>
  <c r="F58" i="3"/>
  <c r="G58" i="3"/>
  <c r="C59" i="3"/>
  <c r="D59" i="3"/>
  <c r="F59" i="3"/>
  <c r="G59" i="3"/>
  <c r="C60" i="3"/>
  <c r="D60" i="3"/>
  <c r="F60" i="3"/>
  <c r="G60" i="3"/>
  <c r="C61" i="3"/>
  <c r="D61" i="3"/>
  <c r="F61" i="3"/>
  <c r="G61" i="3"/>
  <c r="C62" i="3"/>
  <c r="D62" i="3"/>
  <c r="F62" i="3"/>
  <c r="G62" i="3"/>
  <c r="C63" i="3"/>
  <c r="D63" i="3"/>
  <c r="F63" i="3"/>
  <c r="G63" i="3"/>
  <c r="C64" i="3"/>
  <c r="D64" i="3"/>
  <c r="F64" i="3"/>
  <c r="G64" i="3"/>
  <c r="C65" i="3"/>
  <c r="D65" i="3"/>
  <c r="F65" i="3"/>
  <c r="G65" i="3"/>
  <c r="C66" i="3"/>
  <c r="D66" i="3"/>
  <c r="F66" i="3"/>
  <c r="G66" i="3"/>
  <c r="C67" i="3"/>
  <c r="D67" i="3"/>
  <c r="F67" i="3"/>
  <c r="G67" i="3"/>
  <c r="C68" i="3"/>
  <c r="D68" i="3"/>
  <c r="F68" i="3"/>
  <c r="G68" i="3"/>
  <c r="C69" i="3"/>
  <c r="D69" i="3"/>
  <c r="F69" i="3"/>
  <c r="G69" i="3"/>
  <c r="C70" i="3"/>
  <c r="D70" i="3"/>
  <c r="F70" i="3"/>
  <c r="G70" i="3"/>
  <c r="C71" i="3"/>
  <c r="D71" i="3"/>
  <c r="F71" i="3"/>
  <c r="G71" i="3"/>
  <c r="C72" i="3"/>
  <c r="D72" i="3"/>
  <c r="F72" i="3"/>
  <c r="G72" i="3"/>
  <c r="C73" i="3"/>
  <c r="D73" i="3"/>
  <c r="F73" i="3"/>
  <c r="G73" i="3"/>
  <c r="C74" i="3"/>
  <c r="D74" i="3"/>
  <c r="F74" i="3"/>
  <c r="G74" i="3"/>
  <c r="C75" i="3"/>
  <c r="D75" i="3"/>
  <c r="F75" i="3"/>
  <c r="G75" i="3"/>
  <c r="C76" i="3"/>
  <c r="D76" i="3"/>
  <c r="F76" i="3"/>
  <c r="G76" i="3"/>
  <c r="C77" i="3"/>
  <c r="D77" i="3"/>
  <c r="F77" i="3"/>
  <c r="G77" i="3"/>
  <c r="C78" i="3"/>
  <c r="D78" i="3"/>
  <c r="F78" i="3"/>
  <c r="G78" i="3"/>
  <c r="C79" i="3"/>
  <c r="D79" i="3"/>
  <c r="F79" i="3"/>
  <c r="G79" i="3"/>
  <c r="C80" i="3"/>
  <c r="D80" i="3"/>
  <c r="F80" i="3"/>
  <c r="G80" i="3"/>
  <c r="C81" i="3"/>
  <c r="D81" i="3"/>
  <c r="F81" i="3"/>
  <c r="G81" i="3"/>
  <c r="C82" i="3"/>
  <c r="D82" i="3"/>
  <c r="F82" i="3"/>
  <c r="G82" i="3"/>
  <c r="C83" i="3"/>
  <c r="D83" i="3"/>
  <c r="F83" i="3"/>
  <c r="G83" i="3"/>
  <c r="C84" i="3"/>
  <c r="D84" i="3"/>
  <c r="F84" i="3"/>
  <c r="G84" i="3"/>
  <c r="C85" i="3"/>
  <c r="D85" i="3"/>
  <c r="F85" i="3"/>
  <c r="G85" i="3"/>
  <c r="C86" i="3"/>
  <c r="D86" i="3"/>
  <c r="F86" i="3"/>
  <c r="G86" i="3"/>
  <c r="C87" i="3"/>
  <c r="D87" i="3"/>
  <c r="F87" i="3"/>
  <c r="G87" i="3"/>
  <c r="C88" i="3"/>
  <c r="D88" i="3"/>
  <c r="F88" i="3"/>
  <c r="G88" i="3"/>
  <c r="C89" i="3"/>
  <c r="D89" i="3"/>
  <c r="F89" i="3"/>
  <c r="G89" i="3"/>
  <c r="C90" i="3"/>
  <c r="D90" i="3"/>
  <c r="F90" i="3"/>
  <c r="G90" i="3"/>
  <c r="C91" i="3"/>
  <c r="D91" i="3"/>
  <c r="F91" i="3"/>
  <c r="G91" i="3"/>
  <c r="C92" i="3"/>
  <c r="D92" i="3"/>
  <c r="F92" i="3"/>
  <c r="G92" i="3"/>
  <c r="C93" i="3"/>
  <c r="D93" i="3"/>
  <c r="F93" i="3"/>
  <c r="G93" i="3"/>
  <c r="C94" i="3"/>
  <c r="D94" i="3"/>
  <c r="F94" i="3"/>
  <c r="G94" i="3"/>
  <c r="C95" i="3"/>
  <c r="D95" i="3"/>
  <c r="F95" i="3"/>
  <c r="G95" i="3"/>
  <c r="C96" i="3"/>
  <c r="D96" i="3"/>
  <c r="F96" i="3"/>
  <c r="G96" i="3"/>
  <c r="C97" i="3"/>
  <c r="D97" i="3"/>
  <c r="F97" i="3"/>
  <c r="G97" i="3"/>
  <c r="C98" i="3"/>
  <c r="D98" i="3"/>
  <c r="F98" i="3"/>
  <c r="G98" i="3"/>
  <c r="C99" i="3"/>
  <c r="D99" i="3"/>
  <c r="F99" i="3"/>
  <c r="G99" i="3"/>
  <c r="C100" i="3"/>
  <c r="D100" i="3"/>
  <c r="F100" i="3"/>
  <c r="G100" i="3"/>
  <c r="C101" i="3"/>
  <c r="D101" i="3"/>
  <c r="F101" i="3"/>
  <c r="G101" i="3"/>
  <c r="C102" i="3"/>
  <c r="D102" i="3"/>
  <c r="F102" i="3"/>
  <c r="G102" i="3"/>
  <c r="C103" i="3"/>
  <c r="D103" i="3"/>
  <c r="F103" i="3"/>
  <c r="G103" i="3"/>
  <c r="C104" i="3"/>
  <c r="D104" i="3"/>
  <c r="F104" i="3"/>
  <c r="G104" i="3"/>
  <c r="C105" i="3"/>
  <c r="D105" i="3"/>
  <c r="F105" i="3"/>
  <c r="G105" i="3"/>
  <c r="C106" i="3"/>
  <c r="D106" i="3"/>
  <c r="F106" i="3"/>
  <c r="G106" i="3"/>
  <c r="C107" i="3"/>
  <c r="D107" i="3"/>
  <c r="F107" i="3"/>
  <c r="G107" i="3"/>
  <c r="C108" i="3"/>
  <c r="D108" i="3"/>
  <c r="F108" i="3"/>
  <c r="G108" i="3"/>
  <c r="C109" i="3"/>
  <c r="D109" i="3"/>
  <c r="F109" i="3"/>
  <c r="G109" i="3"/>
  <c r="C110" i="3"/>
  <c r="D110" i="3"/>
  <c r="F110" i="3"/>
  <c r="G110" i="3"/>
  <c r="C111" i="3"/>
  <c r="D111" i="3"/>
  <c r="F111" i="3"/>
  <c r="G111" i="3"/>
  <c r="C112" i="3"/>
  <c r="D112" i="3"/>
  <c r="F112" i="3"/>
  <c r="G112" i="3"/>
  <c r="C113" i="3"/>
  <c r="D113" i="3"/>
  <c r="F113" i="3"/>
  <c r="G113" i="3"/>
  <c r="C114" i="3"/>
  <c r="D114" i="3"/>
  <c r="F114" i="3"/>
  <c r="G114" i="3"/>
  <c r="C115" i="3"/>
  <c r="D115" i="3"/>
  <c r="F115" i="3"/>
  <c r="G115" i="3"/>
  <c r="C116" i="3"/>
  <c r="D116" i="3"/>
  <c r="F116" i="3"/>
  <c r="G116" i="3"/>
  <c r="C117" i="3"/>
  <c r="D117" i="3"/>
  <c r="F117" i="3"/>
  <c r="G117" i="3"/>
  <c r="C118" i="3"/>
  <c r="D118" i="3"/>
  <c r="F118" i="3"/>
  <c r="G118" i="3"/>
  <c r="C119" i="3"/>
  <c r="D119" i="3"/>
  <c r="F119" i="3"/>
  <c r="G119" i="3"/>
  <c r="C120" i="3"/>
  <c r="D120" i="3"/>
  <c r="F120" i="3"/>
  <c r="G120" i="3"/>
  <c r="C121" i="3"/>
  <c r="D121" i="3"/>
  <c r="F121" i="3"/>
  <c r="G121" i="3"/>
  <c r="C122" i="3"/>
  <c r="D122" i="3"/>
  <c r="F122" i="3"/>
  <c r="G122" i="3"/>
  <c r="C123" i="3"/>
  <c r="D123" i="3"/>
  <c r="F123" i="3"/>
  <c r="G123" i="3"/>
  <c r="C124" i="3"/>
  <c r="D124" i="3"/>
  <c r="F124" i="3"/>
  <c r="G124" i="3"/>
  <c r="C125" i="3"/>
  <c r="D125" i="3"/>
  <c r="F125" i="3"/>
  <c r="G125" i="3"/>
  <c r="C126" i="3"/>
  <c r="D126" i="3"/>
  <c r="F126" i="3"/>
  <c r="G126" i="3"/>
  <c r="C127" i="3"/>
  <c r="D127" i="3"/>
  <c r="F127" i="3"/>
  <c r="G127" i="3"/>
  <c r="C128" i="3"/>
  <c r="D128" i="3"/>
  <c r="F128" i="3"/>
  <c r="G128" i="3"/>
  <c r="C129" i="3"/>
  <c r="D129" i="3"/>
  <c r="F129" i="3"/>
  <c r="G129" i="3"/>
  <c r="C130" i="3"/>
  <c r="D130" i="3"/>
  <c r="F130" i="3"/>
  <c r="G130" i="3"/>
  <c r="C131" i="3"/>
  <c r="D131" i="3"/>
  <c r="F131" i="3"/>
  <c r="G131" i="3"/>
  <c r="C132" i="3"/>
  <c r="D132" i="3"/>
  <c r="F132" i="3"/>
  <c r="G132" i="3"/>
  <c r="C133" i="3"/>
  <c r="D133" i="3"/>
  <c r="F133" i="3"/>
  <c r="G133" i="3"/>
  <c r="C134" i="3"/>
  <c r="D134" i="3"/>
  <c r="F134" i="3"/>
  <c r="G134" i="3"/>
  <c r="C135" i="3"/>
  <c r="D135" i="3"/>
  <c r="F135" i="3"/>
  <c r="G135" i="3"/>
  <c r="C136" i="3"/>
  <c r="D136" i="3"/>
  <c r="F136" i="3"/>
  <c r="G136" i="3"/>
  <c r="C137" i="3"/>
  <c r="D137" i="3"/>
  <c r="F137" i="3"/>
  <c r="G137" i="3"/>
  <c r="C138" i="3"/>
  <c r="D138" i="3"/>
  <c r="F138" i="3"/>
  <c r="G138" i="3"/>
  <c r="C139" i="3"/>
  <c r="D139" i="3"/>
  <c r="F139" i="3"/>
  <c r="G139" i="3"/>
  <c r="C140" i="3"/>
  <c r="D140" i="3"/>
  <c r="F140" i="3"/>
  <c r="G140" i="3"/>
  <c r="C141" i="3"/>
  <c r="D141" i="3"/>
  <c r="F141" i="3"/>
  <c r="G141" i="3"/>
  <c r="C142" i="3"/>
  <c r="D142" i="3"/>
  <c r="F142" i="3"/>
  <c r="G142" i="3"/>
  <c r="C143" i="3"/>
  <c r="D143" i="3"/>
  <c r="F143" i="3"/>
  <c r="G143" i="3"/>
  <c r="C144" i="3"/>
  <c r="D144" i="3"/>
  <c r="F144" i="3"/>
  <c r="G144" i="3"/>
  <c r="C145" i="3"/>
  <c r="D145" i="3"/>
  <c r="F145" i="3"/>
  <c r="G145" i="3"/>
  <c r="C146" i="3"/>
  <c r="D146" i="3"/>
  <c r="F146" i="3"/>
  <c r="G146" i="3"/>
  <c r="C147" i="3"/>
  <c r="D147" i="3"/>
  <c r="F147" i="3"/>
  <c r="G147" i="3"/>
  <c r="C148" i="3"/>
  <c r="D148" i="3"/>
  <c r="F148" i="3"/>
  <c r="G148" i="3"/>
  <c r="C149" i="3"/>
  <c r="D149" i="3"/>
  <c r="F149" i="3"/>
  <c r="G149" i="3"/>
  <c r="C150" i="3"/>
  <c r="D150" i="3"/>
  <c r="F150" i="3"/>
  <c r="G150" i="3"/>
  <c r="C151" i="3"/>
  <c r="D151" i="3"/>
  <c r="F151" i="3"/>
  <c r="G151" i="3"/>
  <c r="C152" i="3"/>
  <c r="D152" i="3"/>
  <c r="F152" i="3"/>
  <c r="G152" i="3"/>
  <c r="C153" i="3"/>
  <c r="D153" i="3"/>
  <c r="F153" i="3"/>
  <c r="G153" i="3"/>
  <c r="C154" i="3"/>
  <c r="D154" i="3"/>
  <c r="F154" i="3"/>
  <c r="G154" i="3"/>
  <c r="C155" i="3"/>
  <c r="D155" i="3"/>
  <c r="F155" i="3"/>
  <c r="G155" i="3"/>
  <c r="C156" i="3"/>
  <c r="D156" i="3"/>
  <c r="F156" i="3"/>
  <c r="G156" i="3"/>
  <c r="C157" i="3"/>
  <c r="D157" i="3"/>
  <c r="F157" i="3"/>
  <c r="G157" i="3"/>
  <c r="C158" i="3"/>
  <c r="D158" i="3"/>
  <c r="F158" i="3"/>
  <c r="G158" i="3"/>
  <c r="C159" i="3"/>
  <c r="D159" i="3"/>
  <c r="F159" i="3"/>
  <c r="G159" i="3"/>
  <c r="C160" i="3"/>
  <c r="D160" i="3"/>
  <c r="F160" i="3"/>
  <c r="G160" i="3"/>
  <c r="C161" i="3"/>
  <c r="D161" i="3"/>
  <c r="F161" i="3"/>
  <c r="G161" i="3"/>
  <c r="C162" i="3"/>
  <c r="D162" i="3"/>
  <c r="F162" i="3"/>
  <c r="G162" i="3"/>
  <c r="C163" i="3"/>
  <c r="D163" i="3"/>
  <c r="F163" i="3"/>
  <c r="G163" i="3"/>
  <c r="C164" i="3"/>
  <c r="D164" i="3"/>
  <c r="F164" i="3"/>
  <c r="G164" i="3"/>
  <c r="C165" i="3"/>
  <c r="D165" i="3"/>
  <c r="F165" i="3"/>
  <c r="G165" i="3"/>
  <c r="C166" i="3"/>
  <c r="D166" i="3"/>
  <c r="F166" i="3"/>
  <c r="G166" i="3"/>
  <c r="C167" i="3"/>
  <c r="D167" i="3"/>
  <c r="F167" i="3"/>
  <c r="G167" i="3"/>
  <c r="C168" i="3"/>
  <c r="D168" i="3"/>
  <c r="F168" i="3"/>
  <c r="G168" i="3"/>
  <c r="C169" i="3"/>
  <c r="D169" i="3"/>
  <c r="F169" i="3"/>
  <c r="G169" i="3"/>
  <c r="C170" i="3"/>
  <c r="D170" i="3"/>
  <c r="F170" i="3"/>
  <c r="G170" i="3"/>
  <c r="C171" i="3"/>
  <c r="D171" i="3"/>
  <c r="F171" i="3"/>
  <c r="G171" i="3"/>
  <c r="C172" i="3"/>
  <c r="D172" i="3"/>
  <c r="F172" i="3"/>
  <c r="G172" i="3"/>
  <c r="C173" i="3"/>
  <c r="D173" i="3"/>
  <c r="F173" i="3"/>
  <c r="G173" i="3"/>
  <c r="C174" i="3"/>
  <c r="D174" i="3"/>
  <c r="F174" i="3"/>
  <c r="G174" i="3"/>
  <c r="C175" i="3"/>
  <c r="D175" i="3"/>
  <c r="F175" i="3"/>
  <c r="G175" i="3"/>
  <c r="C176" i="3"/>
  <c r="D176" i="3"/>
  <c r="F176" i="3"/>
  <c r="G176" i="3"/>
  <c r="C177" i="3"/>
  <c r="D177" i="3"/>
  <c r="F177" i="3"/>
  <c r="G177" i="3"/>
  <c r="C178" i="3"/>
  <c r="D178" i="3"/>
  <c r="F178" i="3"/>
  <c r="G178" i="3"/>
  <c r="C179" i="3"/>
  <c r="D179" i="3"/>
  <c r="F179" i="3"/>
  <c r="G179" i="3"/>
  <c r="C180" i="3"/>
  <c r="D180" i="3"/>
  <c r="F180" i="3"/>
  <c r="G180" i="3"/>
  <c r="C181" i="3"/>
  <c r="D181" i="3"/>
  <c r="F181" i="3"/>
  <c r="G181" i="3"/>
  <c r="C182" i="3"/>
  <c r="D182" i="3"/>
  <c r="F182" i="3"/>
  <c r="G182" i="3"/>
  <c r="C183" i="3"/>
  <c r="D183" i="3"/>
  <c r="F183" i="3"/>
  <c r="G183" i="3"/>
  <c r="C184" i="3"/>
  <c r="D184" i="3"/>
  <c r="F184" i="3"/>
  <c r="G184" i="3"/>
  <c r="C185" i="3"/>
  <c r="D185" i="3"/>
  <c r="F185" i="3"/>
  <c r="G185" i="3"/>
  <c r="C186" i="3"/>
  <c r="D186" i="3"/>
  <c r="F186" i="3"/>
  <c r="G186" i="3"/>
  <c r="C187" i="3"/>
  <c r="D187" i="3"/>
  <c r="F187" i="3"/>
  <c r="G187" i="3"/>
  <c r="C188" i="3"/>
  <c r="D188" i="3"/>
  <c r="F188" i="3"/>
  <c r="G188" i="3"/>
  <c r="C189" i="3"/>
  <c r="D189" i="3"/>
  <c r="F189" i="3"/>
  <c r="G189" i="3"/>
  <c r="C190" i="3"/>
  <c r="D190" i="3"/>
  <c r="F190" i="3"/>
  <c r="G190" i="3"/>
  <c r="C191" i="3"/>
  <c r="D191" i="3"/>
  <c r="F191" i="3"/>
  <c r="G191" i="3"/>
  <c r="C192" i="3"/>
  <c r="D192" i="3"/>
  <c r="F192" i="3"/>
  <c r="G192" i="3"/>
  <c r="C193" i="3"/>
  <c r="D193" i="3"/>
  <c r="F193" i="3"/>
  <c r="G193" i="3"/>
  <c r="C194" i="3"/>
  <c r="D194" i="3"/>
  <c r="F194" i="3"/>
  <c r="G194" i="3"/>
  <c r="C195" i="3"/>
  <c r="D195" i="3"/>
  <c r="F195" i="3"/>
  <c r="G195" i="3"/>
  <c r="C196" i="3"/>
  <c r="D196" i="3"/>
  <c r="F196" i="3"/>
  <c r="G196" i="3"/>
  <c r="C197" i="3"/>
  <c r="D197" i="3"/>
  <c r="F197" i="3"/>
  <c r="G197" i="3"/>
  <c r="C198" i="3"/>
  <c r="D198" i="3"/>
  <c r="F198" i="3"/>
  <c r="G198" i="3"/>
  <c r="C199" i="3"/>
  <c r="D199" i="3"/>
  <c r="F199" i="3"/>
  <c r="G199" i="3"/>
  <c r="C200" i="3"/>
  <c r="D200" i="3"/>
  <c r="F200" i="3"/>
  <c r="G200" i="3"/>
  <c r="C201" i="3"/>
  <c r="D201" i="3"/>
  <c r="F201" i="3"/>
  <c r="G201" i="3"/>
  <c r="C202" i="3"/>
  <c r="D202" i="3"/>
  <c r="F202" i="3"/>
  <c r="G202" i="3"/>
  <c r="C203" i="3"/>
  <c r="D203" i="3"/>
  <c r="F203" i="3"/>
  <c r="G203" i="3"/>
  <c r="C204" i="3"/>
  <c r="D204" i="3"/>
  <c r="F204" i="3"/>
  <c r="G204" i="3"/>
  <c r="C205" i="3"/>
  <c r="D205" i="3"/>
  <c r="F205" i="3"/>
  <c r="G205" i="3"/>
  <c r="C206" i="3"/>
  <c r="D206" i="3"/>
  <c r="F206" i="3"/>
  <c r="G206" i="3"/>
  <c r="C207" i="3"/>
  <c r="D207" i="3"/>
  <c r="F207" i="3"/>
  <c r="G207" i="3"/>
  <c r="C208" i="3"/>
  <c r="D208" i="3"/>
  <c r="F208" i="3"/>
  <c r="G208" i="3"/>
  <c r="C209" i="3"/>
  <c r="D209" i="3"/>
  <c r="F209" i="3"/>
  <c r="G209" i="3"/>
  <c r="C210" i="3"/>
  <c r="D210" i="3"/>
  <c r="F210" i="3"/>
  <c r="G210" i="3"/>
  <c r="C211" i="3"/>
  <c r="D211" i="3"/>
  <c r="F211" i="3"/>
  <c r="G211" i="3"/>
  <c r="C212" i="3"/>
  <c r="D212" i="3"/>
  <c r="F212" i="3"/>
  <c r="G212" i="3"/>
  <c r="C213" i="3"/>
  <c r="D213" i="3"/>
  <c r="F213" i="3"/>
  <c r="G213" i="3"/>
  <c r="C214" i="3"/>
  <c r="D214" i="3"/>
  <c r="F214" i="3"/>
  <c r="G214" i="3"/>
  <c r="C215" i="3"/>
  <c r="D215" i="3"/>
  <c r="F215" i="3"/>
  <c r="G215" i="3"/>
  <c r="C216" i="3"/>
  <c r="D216" i="3"/>
  <c r="F216" i="3"/>
  <c r="G216" i="3"/>
  <c r="C217" i="3"/>
  <c r="D217" i="3"/>
  <c r="F217" i="3"/>
  <c r="G217" i="3"/>
  <c r="C218" i="3"/>
  <c r="D218" i="3"/>
  <c r="F218" i="3"/>
  <c r="G218" i="3"/>
  <c r="C219" i="3"/>
  <c r="D219" i="3"/>
  <c r="F219" i="3"/>
  <c r="G219" i="3"/>
  <c r="C220" i="3"/>
  <c r="D220" i="3"/>
  <c r="F220" i="3"/>
  <c r="G220" i="3"/>
  <c r="C221" i="3"/>
  <c r="D221" i="3"/>
  <c r="F221" i="3"/>
  <c r="G221" i="3"/>
  <c r="C222" i="3"/>
  <c r="D222" i="3"/>
  <c r="F222" i="3"/>
  <c r="G222" i="3"/>
  <c r="C223" i="3"/>
  <c r="D223" i="3"/>
  <c r="F223" i="3"/>
  <c r="G223" i="3"/>
  <c r="C224" i="3"/>
  <c r="D224" i="3"/>
  <c r="F224" i="3"/>
  <c r="G224" i="3"/>
  <c r="C225" i="3"/>
  <c r="D225" i="3"/>
  <c r="F225" i="3"/>
  <c r="G225" i="3"/>
  <c r="C226" i="3"/>
  <c r="D226" i="3"/>
  <c r="F226" i="3"/>
  <c r="G226" i="3"/>
  <c r="C227" i="3"/>
  <c r="D227" i="3"/>
  <c r="F227" i="3"/>
  <c r="G227" i="3"/>
  <c r="C228" i="3"/>
  <c r="D228" i="3"/>
  <c r="F228" i="3"/>
  <c r="G228" i="3"/>
  <c r="C229" i="3"/>
  <c r="D229" i="3"/>
  <c r="F229" i="3"/>
  <c r="G229" i="3"/>
  <c r="C230" i="3"/>
  <c r="D230" i="3"/>
  <c r="F230" i="3"/>
  <c r="G230" i="3"/>
  <c r="C231" i="3"/>
  <c r="D231" i="3"/>
  <c r="F231" i="3"/>
  <c r="G231" i="3"/>
  <c r="C232" i="3"/>
  <c r="D232" i="3"/>
  <c r="F232" i="3"/>
  <c r="G232" i="3"/>
  <c r="C233" i="3"/>
  <c r="D233" i="3"/>
  <c r="F233" i="3"/>
  <c r="G233" i="3"/>
  <c r="C234" i="3"/>
  <c r="D234" i="3"/>
  <c r="F234" i="3"/>
  <c r="G234" i="3"/>
  <c r="C30" i="3"/>
  <c r="D30" i="3"/>
  <c r="F30" i="3"/>
  <c r="G30" i="3"/>
  <c r="B18" i="3"/>
  <c r="C15" i="3"/>
  <c r="C14" i="3"/>
  <c r="C13" i="3"/>
  <c r="C12" i="3"/>
  <c r="C11" i="3"/>
  <c r="C9" i="3"/>
  <c r="C8" i="3"/>
  <c r="C4" i="3"/>
  <c r="C11" i="2"/>
  <c r="C9" i="2"/>
  <c r="J28" i="2"/>
  <c r="B28" i="2"/>
  <c r="C19" i="2"/>
  <c r="C21" i="2"/>
  <c r="C17" i="2"/>
  <c r="B20" i="2"/>
  <c r="C20" i="2"/>
  <c r="C13" i="2"/>
  <c r="C18" i="2"/>
  <c r="C14" i="2"/>
  <c r="C15" i="2"/>
  <c r="H28" i="2"/>
  <c r="B3" i="2"/>
  <c r="C3" i="2"/>
  <c r="C2" i="2"/>
  <c r="L28" i="2"/>
  <c r="P28" i="2"/>
  <c r="J29" i="2"/>
  <c r="B29" i="2"/>
  <c r="H29" i="2"/>
  <c r="L29" i="2"/>
  <c r="P29" i="2"/>
  <c r="J30" i="2"/>
  <c r="B30" i="2"/>
  <c r="H30" i="2"/>
  <c r="L30" i="2"/>
  <c r="P30" i="2"/>
  <c r="J31" i="2"/>
  <c r="B31" i="2"/>
  <c r="H31" i="2"/>
  <c r="L31" i="2"/>
  <c r="P31" i="2"/>
  <c r="J32" i="2"/>
  <c r="B32" i="2"/>
  <c r="H32" i="2"/>
  <c r="L32" i="2"/>
  <c r="P32" i="2"/>
  <c r="J33" i="2"/>
  <c r="B33" i="2"/>
  <c r="H33" i="2"/>
  <c r="L33" i="2"/>
  <c r="P33" i="2"/>
  <c r="J34" i="2"/>
  <c r="B34" i="2"/>
  <c r="H34" i="2"/>
  <c r="L34" i="2"/>
  <c r="P34" i="2"/>
  <c r="J35" i="2"/>
  <c r="B35" i="2"/>
  <c r="H35" i="2"/>
  <c r="L35" i="2"/>
  <c r="P35" i="2"/>
  <c r="J36" i="2"/>
  <c r="B36" i="2"/>
  <c r="H36" i="2"/>
  <c r="L36" i="2"/>
  <c r="P36" i="2"/>
  <c r="J37" i="2"/>
  <c r="B37" i="2"/>
  <c r="H37" i="2"/>
  <c r="L37" i="2"/>
  <c r="P37" i="2"/>
  <c r="J38" i="2"/>
  <c r="B38" i="2"/>
  <c r="H38" i="2"/>
  <c r="L38" i="2"/>
  <c r="P38" i="2"/>
  <c r="J39" i="2"/>
  <c r="B39" i="2"/>
  <c r="H39" i="2"/>
  <c r="L39" i="2"/>
  <c r="P39" i="2"/>
  <c r="J40" i="2"/>
  <c r="B40" i="2"/>
  <c r="H40" i="2"/>
  <c r="L40" i="2"/>
  <c r="P40" i="2"/>
  <c r="J41" i="2"/>
  <c r="B41" i="2"/>
  <c r="H41" i="2"/>
  <c r="L41" i="2"/>
  <c r="P41" i="2"/>
  <c r="J42" i="2"/>
  <c r="B42" i="2"/>
  <c r="H42" i="2"/>
  <c r="L42" i="2"/>
  <c r="P42" i="2"/>
  <c r="J43" i="2"/>
  <c r="B43" i="2"/>
  <c r="H43" i="2"/>
  <c r="L43" i="2"/>
  <c r="P43" i="2"/>
  <c r="J44" i="2"/>
  <c r="B44" i="2"/>
  <c r="H44" i="2"/>
  <c r="L44" i="2"/>
  <c r="P44" i="2"/>
  <c r="J45" i="2"/>
  <c r="B45" i="2"/>
  <c r="H45" i="2"/>
  <c r="L45" i="2"/>
  <c r="P45" i="2"/>
  <c r="J46" i="2"/>
  <c r="B46" i="2"/>
  <c r="H46" i="2"/>
  <c r="L46" i="2"/>
  <c r="P46" i="2"/>
  <c r="J47" i="2"/>
  <c r="B47" i="2"/>
  <c r="H47" i="2"/>
  <c r="L47" i="2"/>
  <c r="P47" i="2"/>
  <c r="J48" i="2"/>
  <c r="B48" i="2"/>
  <c r="H48" i="2"/>
  <c r="L48" i="2"/>
  <c r="P48" i="2"/>
  <c r="J49" i="2"/>
  <c r="B49" i="2"/>
  <c r="H49" i="2"/>
  <c r="L49" i="2"/>
  <c r="P49" i="2"/>
  <c r="J50" i="2"/>
  <c r="B50" i="2"/>
  <c r="H50" i="2"/>
  <c r="L50" i="2"/>
  <c r="P50" i="2"/>
  <c r="J51" i="2"/>
  <c r="B51" i="2"/>
  <c r="H51" i="2"/>
  <c r="L51" i="2"/>
  <c r="P51" i="2"/>
  <c r="J52" i="2"/>
  <c r="B52" i="2"/>
  <c r="H52" i="2"/>
  <c r="L52" i="2"/>
  <c r="P52" i="2"/>
  <c r="J53" i="2"/>
  <c r="B53" i="2"/>
  <c r="H53" i="2"/>
  <c r="L53" i="2"/>
  <c r="P53" i="2"/>
  <c r="J54" i="2"/>
  <c r="B54" i="2"/>
  <c r="H54" i="2"/>
  <c r="L54" i="2"/>
  <c r="P54" i="2"/>
  <c r="J55" i="2"/>
  <c r="B55" i="2"/>
  <c r="H55" i="2"/>
  <c r="L55" i="2"/>
  <c r="P55" i="2"/>
  <c r="J56" i="2"/>
  <c r="B56" i="2"/>
  <c r="H56" i="2"/>
  <c r="L56" i="2"/>
  <c r="P56" i="2"/>
  <c r="J57" i="2"/>
  <c r="B57" i="2"/>
  <c r="H57" i="2"/>
  <c r="L57" i="2"/>
  <c r="P57" i="2"/>
  <c r="J58" i="2"/>
  <c r="B58" i="2"/>
  <c r="H58" i="2"/>
  <c r="L58" i="2"/>
  <c r="P58" i="2"/>
  <c r="J59" i="2"/>
  <c r="B59" i="2"/>
  <c r="H59" i="2"/>
  <c r="L59" i="2"/>
  <c r="P59" i="2"/>
  <c r="J60" i="2"/>
  <c r="B60" i="2"/>
  <c r="H60" i="2"/>
  <c r="L60" i="2"/>
  <c r="P60" i="2"/>
  <c r="J61" i="2"/>
  <c r="B61" i="2"/>
  <c r="H61" i="2"/>
  <c r="L61" i="2"/>
  <c r="P61" i="2"/>
  <c r="J62" i="2"/>
  <c r="B62" i="2"/>
  <c r="H62" i="2"/>
  <c r="L62" i="2"/>
  <c r="P62" i="2"/>
  <c r="J63" i="2"/>
  <c r="B63" i="2"/>
  <c r="H63" i="2"/>
  <c r="L63" i="2"/>
  <c r="P63" i="2"/>
  <c r="J64" i="2"/>
  <c r="B64" i="2"/>
  <c r="H64" i="2"/>
  <c r="L64" i="2"/>
  <c r="P64" i="2"/>
  <c r="J65" i="2"/>
  <c r="B65" i="2"/>
  <c r="H65" i="2"/>
  <c r="L65" i="2"/>
  <c r="P65" i="2"/>
  <c r="J66" i="2"/>
  <c r="B66" i="2"/>
  <c r="H66" i="2"/>
  <c r="L66" i="2"/>
  <c r="P66" i="2"/>
  <c r="J67" i="2"/>
  <c r="B67" i="2"/>
  <c r="H67" i="2"/>
  <c r="L67" i="2"/>
  <c r="P67" i="2"/>
  <c r="J68" i="2"/>
  <c r="B68" i="2"/>
  <c r="H68" i="2"/>
  <c r="L68" i="2"/>
  <c r="P68" i="2"/>
  <c r="J69" i="2"/>
  <c r="B69" i="2"/>
  <c r="H69" i="2"/>
  <c r="L69" i="2"/>
  <c r="P69" i="2"/>
  <c r="J70" i="2"/>
  <c r="B70" i="2"/>
  <c r="H70" i="2"/>
  <c r="L70" i="2"/>
  <c r="P70" i="2"/>
  <c r="J71" i="2"/>
  <c r="B71" i="2"/>
  <c r="H71" i="2"/>
  <c r="L71" i="2"/>
  <c r="P71" i="2"/>
  <c r="J72" i="2"/>
  <c r="B72" i="2"/>
  <c r="H72" i="2"/>
  <c r="L72" i="2"/>
  <c r="P72" i="2"/>
  <c r="J73" i="2"/>
  <c r="B73" i="2"/>
  <c r="H73" i="2"/>
  <c r="L73" i="2"/>
  <c r="P73" i="2"/>
  <c r="J74" i="2"/>
  <c r="B74" i="2"/>
  <c r="H74" i="2"/>
  <c r="L74" i="2"/>
  <c r="P74" i="2"/>
  <c r="J75" i="2"/>
  <c r="B75" i="2"/>
  <c r="H75" i="2"/>
  <c r="L75" i="2"/>
  <c r="P75" i="2"/>
  <c r="J76" i="2"/>
  <c r="B76" i="2"/>
  <c r="H76" i="2"/>
  <c r="L76" i="2"/>
  <c r="P76" i="2"/>
  <c r="J77" i="2"/>
  <c r="B77" i="2"/>
  <c r="H77" i="2"/>
  <c r="L77" i="2"/>
  <c r="P77" i="2"/>
  <c r="J78" i="2"/>
  <c r="B78" i="2"/>
  <c r="H78" i="2"/>
  <c r="L78" i="2"/>
  <c r="P78" i="2"/>
  <c r="J79" i="2"/>
  <c r="B79" i="2"/>
  <c r="H79" i="2"/>
  <c r="L79" i="2"/>
  <c r="P79" i="2"/>
  <c r="J80" i="2"/>
  <c r="B80" i="2"/>
  <c r="H80" i="2"/>
  <c r="L80" i="2"/>
  <c r="P80" i="2"/>
  <c r="J81" i="2"/>
  <c r="B81" i="2"/>
  <c r="H81" i="2"/>
  <c r="L81" i="2"/>
  <c r="P81" i="2"/>
  <c r="J82" i="2"/>
  <c r="B82" i="2"/>
  <c r="H82" i="2"/>
  <c r="L82" i="2"/>
  <c r="P82" i="2"/>
  <c r="J83" i="2"/>
  <c r="B83" i="2"/>
  <c r="H83" i="2"/>
  <c r="L83" i="2"/>
  <c r="P83" i="2"/>
  <c r="J84" i="2"/>
  <c r="B84" i="2"/>
  <c r="H84" i="2"/>
  <c r="L84" i="2"/>
  <c r="P84" i="2"/>
  <c r="J85" i="2"/>
  <c r="B85" i="2"/>
  <c r="H85" i="2"/>
  <c r="L85" i="2"/>
  <c r="P85" i="2"/>
  <c r="J86" i="2"/>
  <c r="B86" i="2"/>
  <c r="H86" i="2"/>
  <c r="L86" i="2"/>
  <c r="P86" i="2"/>
  <c r="J87" i="2"/>
  <c r="B87" i="2"/>
  <c r="H87" i="2"/>
  <c r="L87" i="2"/>
  <c r="P87" i="2"/>
  <c r="J88" i="2"/>
  <c r="B88" i="2"/>
  <c r="H88" i="2"/>
  <c r="L88" i="2"/>
  <c r="P88" i="2"/>
  <c r="J89" i="2"/>
  <c r="B89" i="2"/>
  <c r="H89" i="2"/>
  <c r="L89" i="2"/>
  <c r="P89" i="2"/>
  <c r="J90" i="2"/>
  <c r="B90" i="2"/>
  <c r="H90" i="2"/>
  <c r="L90" i="2"/>
  <c r="P90" i="2"/>
  <c r="J91" i="2"/>
  <c r="B91" i="2"/>
  <c r="H91" i="2"/>
  <c r="L91" i="2"/>
  <c r="P91" i="2"/>
  <c r="J92" i="2"/>
  <c r="B92" i="2"/>
  <c r="H92" i="2"/>
  <c r="L92" i="2"/>
  <c r="P92" i="2"/>
  <c r="J93" i="2"/>
  <c r="B93" i="2"/>
  <c r="H93" i="2"/>
  <c r="L93" i="2"/>
  <c r="P93" i="2"/>
  <c r="J94" i="2"/>
  <c r="B94" i="2"/>
  <c r="H94" i="2"/>
  <c r="L94" i="2"/>
  <c r="P94" i="2"/>
  <c r="J95" i="2"/>
  <c r="B95" i="2"/>
  <c r="H95" i="2"/>
  <c r="L95" i="2"/>
  <c r="P95" i="2"/>
  <c r="J96" i="2"/>
  <c r="B96" i="2"/>
  <c r="H96" i="2"/>
  <c r="L96" i="2"/>
  <c r="P96" i="2"/>
  <c r="J97" i="2"/>
  <c r="B97" i="2"/>
  <c r="H97" i="2"/>
  <c r="L97" i="2"/>
  <c r="P97" i="2"/>
  <c r="J98" i="2"/>
  <c r="B98" i="2"/>
  <c r="H98" i="2"/>
  <c r="L98" i="2"/>
  <c r="P98" i="2"/>
  <c r="J99" i="2"/>
  <c r="B99" i="2"/>
  <c r="H99" i="2"/>
  <c r="L99" i="2"/>
  <c r="P99" i="2"/>
  <c r="J100" i="2"/>
  <c r="B100" i="2"/>
  <c r="H100" i="2"/>
  <c r="L100" i="2"/>
  <c r="P100" i="2"/>
  <c r="J101" i="2"/>
  <c r="B101" i="2"/>
  <c r="H101" i="2"/>
  <c r="L101" i="2"/>
  <c r="P101" i="2"/>
  <c r="J102" i="2"/>
  <c r="B102" i="2"/>
  <c r="H102" i="2"/>
  <c r="L102" i="2"/>
  <c r="P102" i="2"/>
  <c r="J103" i="2"/>
  <c r="B103" i="2"/>
  <c r="H103" i="2"/>
  <c r="L103" i="2"/>
  <c r="P103" i="2"/>
  <c r="J104" i="2"/>
  <c r="B104" i="2"/>
  <c r="H104" i="2"/>
  <c r="L104" i="2"/>
  <c r="P104" i="2"/>
  <c r="J105" i="2"/>
  <c r="B105" i="2"/>
  <c r="H105" i="2"/>
  <c r="L105" i="2"/>
  <c r="P105" i="2"/>
  <c r="J106" i="2"/>
  <c r="B106" i="2"/>
  <c r="H106" i="2"/>
  <c r="L106" i="2"/>
  <c r="P106" i="2"/>
  <c r="J107" i="2"/>
  <c r="B107" i="2"/>
  <c r="H107" i="2"/>
  <c r="L107" i="2"/>
  <c r="P107" i="2"/>
  <c r="J108" i="2"/>
  <c r="B108" i="2"/>
  <c r="H108" i="2"/>
  <c r="L108" i="2"/>
  <c r="P108" i="2"/>
  <c r="J109" i="2"/>
  <c r="B109" i="2"/>
  <c r="H109" i="2"/>
  <c r="L109" i="2"/>
  <c r="P109" i="2"/>
  <c r="J110" i="2"/>
  <c r="B110" i="2"/>
  <c r="H110" i="2"/>
  <c r="L110" i="2"/>
  <c r="P110" i="2"/>
  <c r="J111" i="2"/>
  <c r="B111" i="2"/>
  <c r="H111" i="2"/>
  <c r="L111" i="2"/>
  <c r="P111" i="2"/>
  <c r="J112" i="2"/>
  <c r="B112" i="2"/>
  <c r="H112" i="2"/>
  <c r="L112" i="2"/>
  <c r="P112" i="2"/>
  <c r="J113" i="2"/>
  <c r="B113" i="2"/>
  <c r="H113" i="2"/>
  <c r="L113" i="2"/>
  <c r="P113" i="2"/>
  <c r="J114" i="2"/>
  <c r="B114" i="2"/>
  <c r="H114" i="2"/>
  <c r="L114" i="2"/>
  <c r="P114" i="2"/>
  <c r="J115" i="2"/>
  <c r="B115" i="2"/>
  <c r="H115" i="2"/>
  <c r="L115" i="2"/>
  <c r="P115" i="2"/>
  <c r="J116" i="2"/>
  <c r="B116" i="2"/>
  <c r="H116" i="2"/>
  <c r="L116" i="2"/>
  <c r="P116" i="2"/>
  <c r="J117" i="2"/>
  <c r="B117" i="2"/>
  <c r="H117" i="2"/>
  <c r="L117" i="2"/>
  <c r="P117" i="2"/>
  <c r="J118" i="2"/>
  <c r="B118" i="2"/>
  <c r="H118" i="2"/>
  <c r="L118" i="2"/>
  <c r="P118" i="2"/>
  <c r="J119" i="2"/>
  <c r="B119" i="2"/>
  <c r="H119" i="2"/>
  <c r="L119" i="2"/>
  <c r="P119" i="2"/>
  <c r="J120" i="2"/>
  <c r="B120" i="2"/>
  <c r="H120" i="2"/>
  <c r="L120" i="2"/>
  <c r="P120" i="2"/>
  <c r="J121" i="2"/>
  <c r="B121" i="2"/>
  <c r="H121" i="2"/>
  <c r="L121" i="2"/>
  <c r="P121" i="2"/>
  <c r="J122" i="2"/>
  <c r="B122" i="2"/>
  <c r="H122" i="2"/>
  <c r="L122" i="2"/>
  <c r="P122" i="2"/>
  <c r="J123" i="2"/>
  <c r="B123" i="2"/>
  <c r="H123" i="2"/>
  <c r="L123" i="2"/>
  <c r="P123" i="2"/>
  <c r="J124" i="2"/>
  <c r="B124" i="2"/>
  <c r="H124" i="2"/>
  <c r="L124" i="2"/>
  <c r="P124" i="2"/>
  <c r="J125" i="2"/>
  <c r="B125" i="2"/>
  <c r="H125" i="2"/>
  <c r="L125" i="2"/>
  <c r="P125" i="2"/>
  <c r="J126" i="2"/>
  <c r="B126" i="2"/>
  <c r="H126" i="2"/>
  <c r="L126" i="2"/>
  <c r="P126" i="2"/>
  <c r="J127" i="2"/>
  <c r="B127" i="2"/>
  <c r="H127" i="2"/>
  <c r="L127" i="2"/>
  <c r="P127" i="2"/>
  <c r="J128" i="2"/>
  <c r="B128" i="2"/>
  <c r="H128" i="2"/>
  <c r="L128" i="2"/>
  <c r="P128" i="2"/>
  <c r="J129" i="2"/>
  <c r="B129" i="2"/>
  <c r="H129" i="2"/>
  <c r="L129" i="2"/>
  <c r="P129" i="2"/>
  <c r="J130" i="2"/>
  <c r="B130" i="2"/>
  <c r="H130" i="2"/>
  <c r="L130" i="2"/>
  <c r="P130" i="2"/>
  <c r="J131" i="2"/>
  <c r="B131" i="2"/>
  <c r="H131" i="2"/>
  <c r="L131" i="2"/>
  <c r="P131" i="2"/>
  <c r="J132" i="2"/>
  <c r="B132" i="2"/>
  <c r="H132" i="2"/>
  <c r="L132" i="2"/>
  <c r="P132" i="2"/>
  <c r="J133" i="2"/>
  <c r="B133" i="2"/>
  <c r="H133" i="2"/>
  <c r="L133" i="2"/>
  <c r="P133" i="2"/>
  <c r="J134" i="2"/>
  <c r="B134" i="2"/>
  <c r="H134" i="2"/>
  <c r="L134" i="2"/>
  <c r="P134" i="2"/>
  <c r="J135" i="2"/>
  <c r="B135" i="2"/>
  <c r="H135" i="2"/>
  <c r="L135" i="2"/>
  <c r="P135" i="2"/>
  <c r="J136" i="2"/>
  <c r="B136" i="2"/>
  <c r="H136" i="2"/>
  <c r="L136" i="2"/>
  <c r="P136" i="2"/>
  <c r="J137" i="2"/>
  <c r="B137" i="2"/>
  <c r="H137" i="2"/>
  <c r="L137" i="2"/>
  <c r="P137" i="2"/>
  <c r="J138" i="2"/>
  <c r="B138" i="2"/>
  <c r="H138" i="2"/>
  <c r="L138" i="2"/>
  <c r="P138" i="2"/>
  <c r="J139" i="2"/>
  <c r="B139" i="2"/>
  <c r="H139" i="2"/>
  <c r="L139" i="2"/>
  <c r="P139" i="2"/>
  <c r="J140" i="2"/>
  <c r="B140" i="2"/>
  <c r="H140" i="2"/>
  <c r="L140" i="2"/>
  <c r="P140" i="2"/>
  <c r="J141" i="2"/>
  <c r="B141" i="2"/>
  <c r="H141" i="2"/>
  <c r="L141" i="2"/>
  <c r="P141" i="2"/>
  <c r="J142" i="2"/>
  <c r="B142" i="2"/>
  <c r="H142" i="2"/>
  <c r="L142" i="2"/>
  <c r="P142" i="2"/>
  <c r="J143" i="2"/>
  <c r="B143" i="2"/>
  <c r="H143" i="2"/>
  <c r="L143" i="2"/>
  <c r="P143" i="2"/>
  <c r="J144" i="2"/>
  <c r="B144" i="2"/>
  <c r="H144" i="2"/>
  <c r="L144" i="2"/>
  <c r="P144" i="2"/>
  <c r="J145" i="2"/>
  <c r="B145" i="2"/>
  <c r="H145" i="2"/>
  <c r="L145" i="2"/>
  <c r="P145" i="2"/>
  <c r="J146" i="2"/>
  <c r="B146" i="2"/>
  <c r="H146" i="2"/>
  <c r="L146" i="2"/>
  <c r="P146" i="2"/>
  <c r="J147" i="2"/>
  <c r="B147" i="2"/>
  <c r="H147" i="2"/>
  <c r="L147" i="2"/>
  <c r="P147" i="2"/>
  <c r="J148" i="2"/>
  <c r="B148" i="2"/>
  <c r="H148" i="2"/>
  <c r="L148" i="2"/>
  <c r="P148" i="2"/>
  <c r="J149" i="2"/>
  <c r="B149" i="2"/>
  <c r="H149" i="2"/>
  <c r="L149" i="2"/>
  <c r="P149" i="2"/>
  <c r="J150" i="2"/>
  <c r="B150" i="2"/>
  <c r="H150" i="2"/>
  <c r="L150" i="2"/>
  <c r="P150" i="2"/>
  <c r="J151" i="2"/>
  <c r="B151" i="2"/>
  <c r="H151" i="2"/>
  <c r="L151" i="2"/>
  <c r="P151" i="2"/>
  <c r="J152" i="2"/>
  <c r="B152" i="2"/>
  <c r="H152" i="2"/>
  <c r="L152" i="2"/>
  <c r="P152" i="2"/>
  <c r="J153" i="2"/>
  <c r="B153" i="2"/>
  <c r="H153" i="2"/>
  <c r="L153" i="2"/>
  <c r="P153" i="2"/>
  <c r="J154" i="2"/>
  <c r="B154" i="2"/>
  <c r="H154" i="2"/>
  <c r="L154" i="2"/>
  <c r="P154" i="2"/>
  <c r="J155" i="2"/>
  <c r="B155" i="2"/>
  <c r="H155" i="2"/>
  <c r="L155" i="2"/>
  <c r="P155" i="2"/>
  <c r="J156" i="2"/>
  <c r="B156" i="2"/>
  <c r="H156" i="2"/>
  <c r="L156" i="2"/>
  <c r="P156" i="2"/>
  <c r="J157" i="2"/>
  <c r="B157" i="2"/>
  <c r="H157" i="2"/>
  <c r="L157" i="2"/>
  <c r="P157" i="2"/>
  <c r="J158" i="2"/>
  <c r="B158" i="2"/>
  <c r="H158" i="2"/>
  <c r="L158" i="2"/>
  <c r="P158" i="2"/>
  <c r="J159" i="2"/>
  <c r="B159" i="2"/>
  <c r="H159" i="2"/>
  <c r="L159" i="2"/>
  <c r="P159" i="2"/>
  <c r="J160" i="2"/>
  <c r="B160" i="2"/>
  <c r="H160" i="2"/>
  <c r="L160" i="2"/>
  <c r="P160" i="2"/>
  <c r="J161" i="2"/>
  <c r="B161" i="2"/>
  <c r="H161" i="2"/>
  <c r="L161" i="2"/>
  <c r="P161" i="2"/>
  <c r="J162" i="2"/>
  <c r="B162" i="2"/>
  <c r="H162" i="2"/>
  <c r="L162" i="2"/>
  <c r="P162" i="2"/>
  <c r="J163" i="2"/>
  <c r="B163" i="2"/>
  <c r="H163" i="2"/>
  <c r="L163" i="2"/>
  <c r="P163" i="2"/>
  <c r="J164" i="2"/>
  <c r="B164" i="2"/>
  <c r="H164" i="2"/>
  <c r="L164" i="2"/>
  <c r="P164" i="2"/>
  <c r="J165" i="2"/>
  <c r="B165" i="2"/>
  <c r="H165" i="2"/>
  <c r="L165" i="2"/>
  <c r="P165" i="2"/>
  <c r="J166" i="2"/>
  <c r="B166" i="2"/>
  <c r="H166" i="2"/>
  <c r="L166" i="2"/>
  <c r="P166" i="2"/>
  <c r="J167" i="2"/>
  <c r="B167" i="2"/>
  <c r="H167" i="2"/>
  <c r="L167" i="2"/>
  <c r="P167" i="2"/>
  <c r="J168" i="2"/>
  <c r="B168" i="2"/>
  <c r="H168" i="2"/>
  <c r="L168" i="2"/>
  <c r="P168" i="2"/>
  <c r="J169" i="2"/>
  <c r="B169" i="2"/>
  <c r="H169" i="2"/>
  <c r="L169" i="2"/>
  <c r="P169" i="2"/>
  <c r="J170" i="2"/>
  <c r="B170" i="2"/>
  <c r="H170" i="2"/>
  <c r="L170" i="2"/>
  <c r="P170" i="2"/>
  <c r="J171" i="2"/>
  <c r="B171" i="2"/>
  <c r="H171" i="2"/>
  <c r="L171" i="2"/>
  <c r="P171" i="2"/>
  <c r="J172" i="2"/>
  <c r="B172" i="2"/>
  <c r="H172" i="2"/>
  <c r="L172" i="2"/>
  <c r="P172" i="2"/>
  <c r="J173" i="2"/>
  <c r="B173" i="2"/>
  <c r="H173" i="2"/>
  <c r="L173" i="2"/>
  <c r="P173" i="2"/>
  <c r="J174" i="2"/>
  <c r="B174" i="2"/>
  <c r="H174" i="2"/>
  <c r="L174" i="2"/>
  <c r="P174" i="2"/>
  <c r="J175" i="2"/>
  <c r="B175" i="2"/>
  <c r="H175" i="2"/>
  <c r="L175" i="2"/>
  <c r="P175" i="2"/>
  <c r="J176" i="2"/>
  <c r="B176" i="2"/>
  <c r="H176" i="2"/>
  <c r="L176" i="2"/>
  <c r="P176" i="2"/>
  <c r="J177" i="2"/>
  <c r="B177" i="2"/>
  <c r="H177" i="2"/>
  <c r="L177" i="2"/>
  <c r="P177" i="2"/>
  <c r="J178" i="2"/>
  <c r="B178" i="2"/>
  <c r="H178" i="2"/>
  <c r="L178" i="2"/>
  <c r="P178" i="2"/>
  <c r="J179" i="2"/>
  <c r="B179" i="2"/>
  <c r="H179" i="2"/>
  <c r="L179" i="2"/>
  <c r="P179" i="2"/>
  <c r="J180" i="2"/>
  <c r="B180" i="2"/>
  <c r="H180" i="2"/>
  <c r="L180" i="2"/>
  <c r="P180" i="2"/>
  <c r="J181" i="2"/>
  <c r="B181" i="2"/>
  <c r="H181" i="2"/>
  <c r="L181" i="2"/>
  <c r="P181" i="2"/>
  <c r="J182" i="2"/>
  <c r="B182" i="2"/>
  <c r="H182" i="2"/>
  <c r="L182" i="2"/>
  <c r="P182" i="2"/>
  <c r="J183" i="2"/>
  <c r="B183" i="2"/>
  <c r="H183" i="2"/>
  <c r="L183" i="2"/>
  <c r="P183" i="2"/>
  <c r="J184" i="2"/>
  <c r="B184" i="2"/>
  <c r="H184" i="2"/>
  <c r="L184" i="2"/>
  <c r="P184" i="2"/>
  <c r="J185" i="2"/>
  <c r="B185" i="2"/>
  <c r="H185" i="2"/>
  <c r="L185" i="2"/>
  <c r="P185" i="2"/>
  <c r="J186" i="2"/>
  <c r="B186" i="2"/>
  <c r="H186" i="2"/>
  <c r="L186" i="2"/>
  <c r="P186" i="2"/>
  <c r="J187" i="2"/>
  <c r="B187" i="2"/>
  <c r="H187" i="2"/>
  <c r="L187" i="2"/>
  <c r="P187" i="2"/>
  <c r="J188" i="2"/>
  <c r="B188" i="2"/>
  <c r="H188" i="2"/>
  <c r="L188" i="2"/>
  <c r="P188" i="2"/>
  <c r="J189" i="2"/>
  <c r="B189" i="2"/>
  <c r="H189" i="2"/>
  <c r="L189" i="2"/>
  <c r="P189" i="2"/>
  <c r="J190" i="2"/>
  <c r="B190" i="2"/>
  <c r="H190" i="2"/>
  <c r="L190" i="2"/>
  <c r="P190" i="2"/>
  <c r="J191" i="2"/>
  <c r="B191" i="2"/>
  <c r="H191" i="2"/>
  <c r="L191" i="2"/>
  <c r="P191" i="2"/>
  <c r="J192" i="2"/>
  <c r="B192" i="2"/>
  <c r="H192" i="2"/>
  <c r="L192" i="2"/>
  <c r="P192" i="2"/>
  <c r="J193" i="2"/>
  <c r="B193" i="2"/>
  <c r="H193" i="2"/>
  <c r="L193" i="2"/>
  <c r="P193" i="2"/>
  <c r="J194" i="2"/>
  <c r="B194" i="2"/>
  <c r="H194" i="2"/>
  <c r="L194" i="2"/>
  <c r="P194" i="2"/>
  <c r="J195" i="2"/>
  <c r="B195" i="2"/>
  <c r="H195" i="2"/>
  <c r="L195" i="2"/>
  <c r="P195" i="2"/>
  <c r="J196" i="2"/>
  <c r="B196" i="2"/>
  <c r="H196" i="2"/>
  <c r="L196" i="2"/>
  <c r="P196" i="2"/>
  <c r="J197" i="2"/>
  <c r="B197" i="2"/>
  <c r="H197" i="2"/>
  <c r="L197" i="2"/>
  <c r="P197" i="2"/>
  <c r="J198" i="2"/>
  <c r="B198" i="2"/>
  <c r="H198" i="2"/>
  <c r="L198" i="2"/>
  <c r="P198" i="2"/>
  <c r="J199" i="2"/>
  <c r="B199" i="2"/>
  <c r="H199" i="2"/>
  <c r="L199" i="2"/>
  <c r="P199" i="2"/>
  <c r="J200" i="2"/>
  <c r="B200" i="2"/>
  <c r="H200" i="2"/>
  <c r="L200" i="2"/>
  <c r="P200" i="2"/>
  <c r="J201" i="2"/>
  <c r="B201" i="2"/>
  <c r="H201" i="2"/>
  <c r="L201" i="2"/>
  <c r="P201" i="2"/>
  <c r="J202" i="2"/>
  <c r="B202" i="2"/>
  <c r="H202" i="2"/>
  <c r="L202" i="2"/>
  <c r="P202" i="2"/>
  <c r="J203" i="2"/>
  <c r="B203" i="2"/>
  <c r="H203" i="2"/>
  <c r="L203" i="2"/>
  <c r="P203" i="2"/>
  <c r="J204" i="2"/>
  <c r="B204" i="2"/>
  <c r="H204" i="2"/>
  <c r="L204" i="2"/>
  <c r="P204" i="2"/>
  <c r="J205" i="2"/>
  <c r="B205" i="2"/>
  <c r="H205" i="2"/>
  <c r="L205" i="2"/>
  <c r="P205" i="2"/>
  <c r="J206" i="2"/>
  <c r="B206" i="2"/>
  <c r="H206" i="2"/>
  <c r="L206" i="2"/>
  <c r="P206" i="2"/>
  <c r="J207" i="2"/>
  <c r="B207" i="2"/>
  <c r="H207" i="2"/>
  <c r="L207" i="2"/>
  <c r="P207" i="2"/>
  <c r="J208" i="2"/>
  <c r="B208" i="2"/>
  <c r="H208" i="2"/>
  <c r="L208" i="2"/>
  <c r="P208" i="2"/>
  <c r="J209" i="2"/>
  <c r="B209" i="2"/>
  <c r="H209" i="2"/>
  <c r="L209" i="2"/>
  <c r="P209" i="2"/>
  <c r="J210" i="2"/>
  <c r="B210" i="2"/>
  <c r="H210" i="2"/>
  <c r="L210" i="2"/>
  <c r="P210" i="2"/>
  <c r="J211" i="2"/>
  <c r="B211" i="2"/>
  <c r="H211" i="2"/>
  <c r="L211" i="2"/>
  <c r="P211" i="2"/>
  <c r="J212" i="2"/>
  <c r="B212" i="2"/>
  <c r="H212" i="2"/>
  <c r="L212" i="2"/>
  <c r="P212" i="2"/>
  <c r="J213" i="2"/>
  <c r="B213" i="2"/>
  <c r="H213" i="2"/>
  <c r="L213" i="2"/>
  <c r="P213" i="2"/>
  <c r="J214" i="2"/>
  <c r="B214" i="2"/>
  <c r="H214" i="2"/>
  <c r="L214" i="2"/>
  <c r="P214" i="2"/>
  <c r="J215" i="2"/>
  <c r="B215" i="2"/>
  <c r="H215" i="2"/>
  <c r="L215" i="2"/>
  <c r="P215" i="2"/>
  <c r="J216" i="2"/>
  <c r="B216" i="2"/>
  <c r="H216" i="2"/>
  <c r="L216" i="2"/>
  <c r="P216" i="2"/>
  <c r="J217" i="2"/>
  <c r="B217" i="2"/>
  <c r="H217" i="2"/>
  <c r="L217" i="2"/>
  <c r="P217" i="2"/>
  <c r="J218" i="2"/>
  <c r="B218" i="2"/>
  <c r="H218" i="2"/>
  <c r="L218" i="2"/>
  <c r="P218" i="2"/>
  <c r="J219" i="2"/>
  <c r="B219" i="2"/>
  <c r="H219" i="2"/>
  <c r="L219" i="2"/>
  <c r="P219" i="2"/>
  <c r="J220" i="2"/>
  <c r="B220" i="2"/>
  <c r="H220" i="2"/>
  <c r="L220" i="2"/>
  <c r="P220" i="2"/>
  <c r="J221" i="2"/>
  <c r="B221" i="2"/>
  <c r="H221" i="2"/>
  <c r="L221" i="2"/>
  <c r="P221" i="2"/>
  <c r="J222" i="2"/>
  <c r="B222" i="2"/>
  <c r="H222" i="2"/>
  <c r="L222" i="2"/>
  <c r="P222" i="2"/>
  <c r="J223" i="2"/>
  <c r="B223" i="2"/>
  <c r="H223" i="2"/>
  <c r="L223" i="2"/>
  <c r="P223" i="2"/>
  <c r="J224" i="2"/>
  <c r="B224" i="2"/>
  <c r="H224" i="2"/>
  <c r="L224" i="2"/>
  <c r="P224" i="2"/>
  <c r="J225" i="2"/>
  <c r="B225" i="2"/>
  <c r="H225" i="2"/>
  <c r="L225" i="2"/>
  <c r="P225" i="2"/>
  <c r="J226" i="2"/>
  <c r="B226" i="2"/>
  <c r="H226" i="2"/>
  <c r="L226" i="2"/>
  <c r="P226" i="2"/>
  <c r="J227" i="2"/>
  <c r="B227" i="2"/>
  <c r="H227" i="2"/>
  <c r="L227" i="2"/>
  <c r="P227" i="2"/>
  <c r="J228" i="2"/>
  <c r="B228" i="2"/>
  <c r="H228" i="2"/>
  <c r="L228" i="2"/>
  <c r="P228" i="2"/>
  <c r="J229" i="2"/>
  <c r="B229" i="2"/>
  <c r="H229" i="2"/>
  <c r="L229" i="2"/>
  <c r="P229" i="2"/>
  <c r="J230" i="2"/>
  <c r="B230" i="2"/>
  <c r="H230" i="2"/>
  <c r="L230" i="2"/>
  <c r="P230" i="2"/>
  <c r="J231" i="2"/>
  <c r="B231" i="2"/>
  <c r="H231" i="2"/>
  <c r="L231" i="2"/>
  <c r="P231" i="2"/>
  <c r="B24" i="2"/>
  <c r="B26" i="2"/>
  <c r="I28" i="2"/>
  <c r="B13" i="2"/>
  <c r="B14" i="2"/>
  <c r="B15" i="2"/>
  <c r="G28" i="2"/>
  <c r="K28" i="2"/>
  <c r="O28" i="2"/>
  <c r="I29" i="2"/>
  <c r="G29" i="2"/>
  <c r="K29" i="2"/>
  <c r="O29" i="2"/>
  <c r="I30" i="2"/>
  <c r="G30" i="2"/>
  <c r="K30" i="2"/>
  <c r="O30" i="2"/>
  <c r="I31" i="2"/>
  <c r="G31" i="2"/>
  <c r="K31" i="2"/>
  <c r="O31" i="2"/>
  <c r="I32" i="2"/>
  <c r="G32" i="2"/>
  <c r="K32" i="2"/>
  <c r="O32" i="2"/>
  <c r="I33" i="2"/>
  <c r="G33" i="2"/>
  <c r="K33" i="2"/>
  <c r="O33" i="2"/>
  <c r="I34" i="2"/>
  <c r="G34" i="2"/>
  <c r="K34" i="2"/>
  <c r="O34" i="2"/>
  <c r="I35" i="2"/>
  <c r="G35" i="2"/>
  <c r="K35" i="2"/>
  <c r="O35" i="2"/>
  <c r="I36" i="2"/>
  <c r="G36" i="2"/>
  <c r="K36" i="2"/>
  <c r="O36" i="2"/>
  <c r="I37" i="2"/>
  <c r="G37" i="2"/>
  <c r="K37" i="2"/>
  <c r="O37" i="2"/>
  <c r="I38" i="2"/>
  <c r="G38" i="2"/>
  <c r="K38" i="2"/>
  <c r="O38" i="2"/>
  <c r="I39" i="2"/>
  <c r="G39" i="2"/>
  <c r="K39" i="2"/>
  <c r="O39" i="2"/>
  <c r="I40" i="2"/>
  <c r="G40" i="2"/>
  <c r="K40" i="2"/>
  <c r="O40" i="2"/>
  <c r="I41" i="2"/>
  <c r="G41" i="2"/>
  <c r="K41" i="2"/>
  <c r="O41" i="2"/>
  <c r="I42" i="2"/>
  <c r="G42" i="2"/>
  <c r="K42" i="2"/>
  <c r="O42" i="2"/>
  <c r="I43" i="2"/>
  <c r="G43" i="2"/>
  <c r="K43" i="2"/>
  <c r="O43" i="2"/>
  <c r="I44" i="2"/>
  <c r="G44" i="2"/>
  <c r="K44" i="2"/>
  <c r="O44" i="2"/>
  <c r="I45" i="2"/>
  <c r="G45" i="2"/>
  <c r="K45" i="2"/>
  <c r="O45" i="2"/>
  <c r="I46" i="2"/>
  <c r="G46" i="2"/>
  <c r="K46" i="2"/>
  <c r="O46" i="2"/>
  <c r="I47" i="2"/>
  <c r="G47" i="2"/>
  <c r="K47" i="2"/>
  <c r="O47" i="2"/>
  <c r="I48" i="2"/>
  <c r="G48" i="2"/>
  <c r="K48" i="2"/>
  <c r="O48" i="2"/>
  <c r="I49" i="2"/>
  <c r="G49" i="2"/>
  <c r="K49" i="2"/>
  <c r="O49" i="2"/>
  <c r="I50" i="2"/>
  <c r="G50" i="2"/>
  <c r="K50" i="2"/>
  <c r="O50" i="2"/>
  <c r="I51" i="2"/>
  <c r="G51" i="2"/>
  <c r="K51" i="2"/>
  <c r="O51" i="2"/>
  <c r="I52" i="2"/>
  <c r="G52" i="2"/>
  <c r="K52" i="2"/>
  <c r="O52" i="2"/>
  <c r="I53" i="2"/>
  <c r="G53" i="2"/>
  <c r="K53" i="2"/>
  <c r="O53" i="2"/>
  <c r="I54" i="2"/>
  <c r="G54" i="2"/>
  <c r="K54" i="2"/>
  <c r="O54" i="2"/>
  <c r="I55" i="2"/>
  <c r="G55" i="2"/>
  <c r="K55" i="2"/>
  <c r="O55" i="2"/>
  <c r="I56" i="2"/>
  <c r="G56" i="2"/>
  <c r="K56" i="2"/>
  <c r="O56" i="2"/>
  <c r="I57" i="2"/>
  <c r="G57" i="2"/>
  <c r="K57" i="2"/>
  <c r="O57" i="2"/>
  <c r="I58" i="2"/>
  <c r="G58" i="2"/>
  <c r="K58" i="2"/>
  <c r="O58" i="2"/>
  <c r="I59" i="2"/>
  <c r="G59" i="2"/>
  <c r="K59" i="2"/>
  <c r="O59" i="2"/>
  <c r="I60" i="2"/>
  <c r="G60" i="2"/>
  <c r="K60" i="2"/>
  <c r="O60" i="2"/>
  <c r="I61" i="2"/>
  <c r="G61" i="2"/>
  <c r="K61" i="2"/>
  <c r="O61" i="2"/>
  <c r="I62" i="2"/>
  <c r="G62" i="2"/>
  <c r="K62" i="2"/>
  <c r="O62" i="2"/>
  <c r="I63" i="2"/>
  <c r="G63" i="2"/>
  <c r="K63" i="2"/>
  <c r="O63" i="2"/>
  <c r="I64" i="2"/>
  <c r="G64" i="2"/>
  <c r="K64" i="2"/>
  <c r="O64" i="2"/>
  <c r="I65" i="2"/>
  <c r="G65" i="2"/>
  <c r="K65" i="2"/>
  <c r="O65" i="2"/>
  <c r="I66" i="2"/>
  <c r="G66" i="2"/>
  <c r="K66" i="2"/>
  <c r="O66" i="2"/>
  <c r="I67" i="2"/>
  <c r="G67" i="2"/>
  <c r="K67" i="2"/>
  <c r="O67" i="2"/>
  <c r="I68" i="2"/>
  <c r="G68" i="2"/>
  <c r="K68" i="2"/>
  <c r="O68" i="2"/>
  <c r="I69" i="2"/>
  <c r="G69" i="2"/>
  <c r="K69" i="2"/>
  <c r="O69" i="2"/>
  <c r="I70" i="2"/>
  <c r="G70" i="2"/>
  <c r="K70" i="2"/>
  <c r="O70" i="2"/>
  <c r="I71" i="2"/>
  <c r="G71" i="2"/>
  <c r="K71" i="2"/>
  <c r="O71" i="2"/>
  <c r="I72" i="2"/>
  <c r="G72" i="2"/>
  <c r="K72" i="2"/>
  <c r="O72" i="2"/>
  <c r="I73" i="2"/>
  <c r="G73" i="2"/>
  <c r="K73" i="2"/>
  <c r="O73" i="2"/>
  <c r="I74" i="2"/>
  <c r="G74" i="2"/>
  <c r="K74" i="2"/>
  <c r="O74" i="2"/>
  <c r="I75" i="2"/>
  <c r="G75" i="2"/>
  <c r="K75" i="2"/>
  <c r="O75" i="2"/>
  <c r="I76" i="2"/>
  <c r="G76" i="2"/>
  <c r="K76" i="2"/>
  <c r="O76" i="2"/>
  <c r="I77" i="2"/>
  <c r="G77" i="2"/>
  <c r="K77" i="2"/>
  <c r="O77" i="2"/>
  <c r="I78" i="2"/>
  <c r="G78" i="2"/>
  <c r="K78" i="2"/>
  <c r="O78" i="2"/>
  <c r="I79" i="2"/>
  <c r="G79" i="2"/>
  <c r="K79" i="2"/>
  <c r="O79" i="2"/>
  <c r="I80" i="2"/>
  <c r="G80" i="2"/>
  <c r="K80" i="2"/>
  <c r="O80" i="2"/>
  <c r="I81" i="2"/>
  <c r="G81" i="2"/>
  <c r="K81" i="2"/>
  <c r="O81" i="2"/>
  <c r="I82" i="2"/>
  <c r="G82" i="2"/>
  <c r="K82" i="2"/>
  <c r="O82" i="2"/>
  <c r="I83" i="2"/>
  <c r="G83" i="2"/>
  <c r="K83" i="2"/>
  <c r="O83" i="2"/>
  <c r="I84" i="2"/>
  <c r="G84" i="2"/>
  <c r="K84" i="2"/>
  <c r="O84" i="2"/>
  <c r="I85" i="2"/>
  <c r="G85" i="2"/>
  <c r="K85" i="2"/>
  <c r="O85" i="2"/>
  <c r="I86" i="2"/>
  <c r="G86" i="2"/>
  <c r="K86" i="2"/>
  <c r="O86" i="2"/>
  <c r="I87" i="2"/>
  <c r="G87" i="2"/>
  <c r="K87" i="2"/>
  <c r="O87" i="2"/>
  <c r="I88" i="2"/>
  <c r="G88" i="2"/>
  <c r="K88" i="2"/>
  <c r="O88" i="2"/>
  <c r="I89" i="2"/>
  <c r="G89" i="2"/>
  <c r="K89" i="2"/>
  <c r="O89" i="2"/>
  <c r="I90" i="2"/>
  <c r="G90" i="2"/>
  <c r="K90" i="2"/>
  <c r="O90" i="2"/>
  <c r="I91" i="2"/>
  <c r="G91" i="2"/>
  <c r="K91" i="2"/>
  <c r="O91" i="2"/>
  <c r="I92" i="2"/>
  <c r="G92" i="2"/>
  <c r="K92" i="2"/>
  <c r="O92" i="2"/>
  <c r="I93" i="2"/>
  <c r="G93" i="2"/>
  <c r="K93" i="2"/>
  <c r="O93" i="2"/>
  <c r="I94" i="2"/>
  <c r="G94" i="2"/>
  <c r="K94" i="2"/>
  <c r="O94" i="2"/>
  <c r="I95" i="2"/>
  <c r="G95" i="2"/>
  <c r="K95" i="2"/>
  <c r="O95" i="2"/>
  <c r="I96" i="2"/>
  <c r="G96" i="2"/>
  <c r="K96" i="2"/>
  <c r="O96" i="2"/>
  <c r="I97" i="2"/>
  <c r="G97" i="2"/>
  <c r="K97" i="2"/>
  <c r="O97" i="2"/>
  <c r="I98" i="2"/>
  <c r="G98" i="2"/>
  <c r="K98" i="2"/>
  <c r="O98" i="2"/>
  <c r="I99" i="2"/>
  <c r="G99" i="2"/>
  <c r="K99" i="2"/>
  <c r="O99" i="2"/>
  <c r="I100" i="2"/>
  <c r="G100" i="2"/>
  <c r="K100" i="2"/>
  <c r="O100" i="2"/>
  <c r="I101" i="2"/>
  <c r="G101" i="2"/>
  <c r="K101" i="2"/>
  <c r="O101" i="2"/>
  <c r="I102" i="2"/>
  <c r="G102" i="2"/>
  <c r="K102" i="2"/>
  <c r="O102" i="2"/>
  <c r="I103" i="2"/>
  <c r="G103" i="2"/>
  <c r="K103" i="2"/>
  <c r="O103" i="2"/>
  <c r="I104" i="2"/>
  <c r="G104" i="2"/>
  <c r="K104" i="2"/>
  <c r="O104" i="2"/>
  <c r="I105" i="2"/>
  <c r="G105" i="2"/>
  <c r="K105" i="2"/>
  <c r="O105" i="2"/>
  <c r="I106" i="2"/>
  <c r="G106" i="2"/>
  <c r="K106" i="2"/>
  <c r="O106" i="2"/>
  <c r="I107" i="2"/>
  <c r="G107" i="2"/>
  <c r="K107" i="2"/>
  <c r="O107" i="2"/>
  <c r="I108" i="2"/>
  <c r="G108" i="2"/>
  <c r="K108" i="2"/>
  <c r="O108" i="2"/>
  <c r="I109" i="2"/>
  <c r="G109" i="2"/>
  <c r="K109" i="2"/>
  <c r="O109" i="2"/>
  <c r="I110" i="2"/>
  <c r="G110" i="2"/>
  <c r="K110" i="2"/>
  <c r="O110" i="2"/>
  <c r="I111" i="2"/>
  <c r="G111" i="2"/>
  <c r="K111" i="2"/>
  <c r="O111" i="2"/>
  <c r="I112" i="2"/>
  <c r="G112" i="2"/>
  <c r="K112" i="2"/>
  <c r="O112" i="2"/>
  <c r="I113" i="2"/>
  <c r="G113" i="2"/>
  <c r="K113" i="2"/>
  <c r="O113" i="2"/>
  <c r="I114" i="2"/>
  <c r="G114" i="2"/>
  <c r="K114" i="2"/>
  <c r="O114" i="2"/>
  <c r="I115" i="2"/>
  <c r="G115" i="2"/>
  <c r="K115" i="2"/>
  <c r="O115" i="2"/>
  <c r="I116" i="2"/>
  <c r="G116" i="2"/>
  <c r="K116" i="2"/>
  <c r="O116" i="2"/>
  <c r="I117" i="2"/>
  <c r="G117" i="2"/>
  <c r="K117" i="2"/>
  <c r="O117" i="2"/>
  <c r="I118" i="2"/>
  <c r="G118" i="2"/>
  <c r="K118" i="2"/>
  <c r="O118" i="2"/>
  <c r="I119" i="2"/>
  <c r="G119" i="2"/>
  <c r="K119" i="2"/>
  <c r="O119" i="2"/>
  <c r="I120" i="2"/>
  <c r="G120" i="2"/>
  <c r="K120" i="2"/>
  <c r="O120" i="2"/>
  <c r="I121" i="2"/>
  <c r="G121" i="2"/>
  <c r="K121" i="2"/>
  <c r="O121" i="2"/>
  <c r="I122" i="2"/>
  <c r="G122" i="2"/>
  <c r="K122" i="2"/>
  <c r="O122" i="2"/>
  <c r="I123" i="2"/>
  <c r="G123" i="2"/>
  <c r="K123" i="2"/>
  <c r="O123" i="2"/>
  <c r="I124" i="2"/>
  <c r="G124" i="2"/>
  <c r="K124" i="2"/>
  <c r="O124" i="2"/>
  <c r="I125" i="2"/>
  <c r="G125" i="2"/>
  <c r="K125" i="2"/>
  <c r="O125" i="2"/>
  <c r="I126" i="2"/>
  <c r="G126" i="2"/>
  <c r="K126" i="2"/>
  <c r="O126" i="2"/>
  <c r="I127" i="2"/>
  <c r="G127" i="2"/>
  <c r="K127" i="2"/>
  <c r="O127" i="2"/>
  <c r="I128" i="2"/>
  <c r="G128" i="2"/>
  <c r="K128" i="2"/>
  <c r="O128" i="2"/>
  <c r="I129" i="2"/>
  <c r="G129" i="2"/>
  <c r="K129" i="2"/>
  <c r="O129" i="2"/>
  <c r="I130" i="2"/>
  <c r="G130" i="2"/>
  <c r="K130" i="2"/>
  <c r="O130" i="2"/>
  <c r="I131" i="2"/>
  <c r="G131" i="2"/>
  <c r="K131" i="2"/>
  <c r="O131" i="2"/>
  <c r="I132" i="2"/>
  <c r="G132" i="2"/>
  <c r="K132" i="2"/>
  <c r="O132" i="2"/>
  <c r="I133" i="2"/>
  <c r="G133" i="2"/>
  <c r="K133" i="2"/>
  <c r="O133" i="2"/>
  <c r="I134" i="2"/>
  <c r="G134" i="2"/>
  <c r="K134" i="2"/>
  <c r="O134" i="2"/>
  <c r="I135" i="2"/>
  <c r="G135" i="2"/>
  <c r="K135" i="2"/>
  <c r="O135" i="2"/>
  <c r="I136" i="2"/>
  <c r="G136" i="2"/>
  <c r="K136" i="2"/>
  <c r="O136" i="2"/>
  <c r="I137" i="2"/>
  <c r="G137" i="2"/>
  <c r="K137" i="2"/>
  <c r="O137" i="2"/>
  <c r="I138" i="2"/>
  <c r="G138" i="2"/>
  <c r="K138" i="2"/>
  <c r="O138" i="2"/>
  <c r="I139" i="2"/>
  <c r="G139" i="2"/>
  <c r="K139" i="2"/>
  <c r="O139" i="2"/>
  <c r="I140" i="2"/>
  <c r="G140" i="2"/>
  <c r="K140" i="2"/>
  <c r="O140" i="2"/>
  <c r="I141" i="2"/>
  <c r="G141" i="2"/>
  <c r="K141" i="2"/>
  <c r="O141" i="2"/>
  <c r="I142" i="2"/>
  <c r="G142" i="2"/>
  <c r="K142" i="2"/>
  <c r="O142" i="2"/>
  <c r="I143" i="2"/>
  <c r="G143" i="2"/>
  <c r="K143" i="2"/>
  <c r="O143" i="2"/>
  <c r="I144" i="2"/>
  <c r="G144" i="2"/>
  <c r="K144" i="2"/>
  <c r="O144" i="2"/>
  <c r="I145" i="2"/>
  <c r="G145" i="2"/>
  <c r="K145" i="2"/>
  <c r="O145" i="2"/>
  <c r="I146" i="2"/>
  <c r="G146" i="2"/>
  <c r="K146" i="2"/>
  <c r="O146" i="2"/>
  <c r="I147" i="2"/>
  <c r="G147" i="2"/>
  <c r="K147" i="2"/>
  <c r="O147" i="2"/>
  <c r="I148" i="2"/>
  <c r="G148" i="2"/>
  <c r="K148" i="2"/>
  <c r="O148" i="2"/>
  <c r="I149" i="2"/>
  <c r="G149" i="2"/>
  <c r="K149" i="2"/>
  <c r="O149" i="2"/>
  <c r="I150" i="2"/>
  <c r="G150" i="2"/>
  <c r="K150" i="2"/>
  <c r="O150" i="2"/>
  <c r="I151" i="2"/>
  <c r="G151" i="2"/>
  <c r="K151" i="2"/>
  <c r="O151" i="2"/>
  <c r="I152" i="2"/>
  <c r="G152" i="2"/>
  <c r="K152" i="2"/>
  <c r="O152" i="2"/>
  <c r="I153" i="2"/>
  <c r="G153" i="2"/>
  <c r="K153" i="2"/>
  <c r="O153" i="2"/>
  <c r="I154" i="2"/>
  <c r="G154" i="2"/>
  <c r="K154" i="2"/>
  <c r="O154" i="2"/>
  <c r="I155" i="2"/>
  <c r="G155" i="2"/>
  <c r="K155" i="2"/>
  <c r="O155" i="2"/>
  <c r="I156" i="2"/>
  <c r="G156" i="2"/>
  <c r="K156" i="2"/>
  <c r="O156" i="2"/>
  <c r="I157" i="2"/>
  <c r="G157" i="2"/>
  <c r="K157" i="2"/>
  <c r="O157" i="2"/>
  <c r="I158" i="2"/>
  <c r="G158" i="2"/>
  <c r="K158" i="2"/>
  <c r="O158" i="2"/>
  <c r="I159" i="2"/>
  <c r="G159" i="2"/>
  <c r="K159" i="2"/>
  <c r="O159" i="2"/>
  <c r="I160" i="2"/>
  <c r="G160" i="2"/>
  <c r="K160" i="2"/>
  <c r="O160" i="2"/>
  <c r="I161" i="2"/>
  <c r="G161" i="2"/>
  <c r="K161" i="2"/>
  <c r="O161" i="2"/>
  <c r="I162" i="2"/>
  <c r="G162" i="2"/>
  <c r="K162" i="2"/>
  <c r="O162" i="2"/>
  <c r="I163" i="2"/>
  <c r="G163" i="2"/>
  <c r="K163" i="2"/>
  <c r="O163" i="2"/>
  <c r="I164" i="2"/>
  <c r="G164" i="2"/>
  <c r="K164" i="2"/>
  <c r="O164" i="2"/>
  <c r="I165" i="2"/>
  <c r="G165" i="2"/>
  <c r="K165" i="2"/>
  <c r="O165" i="2"/>
  <c r="I166" i="2"/>
  <c r="G166" i="2"/>
  <c r="K166" i="2"/>
  <c r="O166" i="2"/>
  <c r="I167" i="2"/>
  <c r="G167" i="2"/>
  <c r="K167" i="2"/>
  <c r="O167" i="2"/>
  <c r="I168" i="2"/>
  <c r="G168" i="2"/>
  <c r="K168" i="2"/>
  <c r="O168" i="2"/>
  <c r="I169" i="2"/>
  <c r="G169" i="2"/>
  <c r="K169" i="2"/>
  <c r="O169" i="2"/>
  <c r="I170" i="2"/>
  <c r="G170" i="2"/>
  <c r="K170" i="2"/>
  <c r="O170" i="2"/>
  <c r="I171" i="2"/>
  <c r="G171" i="2"/>
  <c r="K171" i="2"/>
  <c r="O171" i="2"/>
  <c r="I172" i="2"/>
  <c r="G172" i="2"/>
  <c r="K172" i="2"/>
  <c r="O172" i="2"/>
  <c r="I173" i="2"/>
  <c r="G173" i="2"/>
  <c r="K173" i="2"/>
  <c r="O173" i="2"/>
  <c r="I174" i="2"/>
  <c r="G174" i="2"/>
  <c r="K174" i="2"/>
  <c r="O174" i="2"/>
  <c r="I175" i="2"/>
  <c r="G175" i="2"/>
  <c r="K175" i="2"/>
  <c r="O175" i="2"/>
  <c r="I176" i="2"/>
  <c r="G176" i="2"/>
  <c r="K176" i="2"/>
  <c r="O176" i="2"/>
  <c r="I177" i="2"/>
  <c r="G177" i="2"/>
  <c r="K177" i="2"/>
  <c r="O177" i="2"/>
  <c r="I178" i="2"/>
  <c r="G178" i="2"/>
  <c r="K178" i="2"/>
  <c r="O178" i="2"/>
  <c r="I179" i="2"/>
  <c r="G179" i="2"/>
  <c r="K179" i="2"/>
  <c r="O179" i="2"/>
  <c r="I180" i="2"/>
  <c r="G180" i="2"/>
  <c r="K180" i="2"/>
  <c r="O180" i="2"/>
  <c r="I181" i="2"/>
  <c r="G181" i="2"/>
  <c r="K181" i="2"/>
  <c r="O181" i="2"/>
  <c r="I182" i="2"/>
  <c r="G182" i="2"/>
  <c r="K182" i="2"/>
  <c r="O182" i="2"/>
  <c r="I183" i="2"/>
  <c r="G183" i="2"/>
  <c r="K183" i="2"/>
  <c r="O183" i="2"/>
  <c r="I184" i="2"/>
  <c r="G184" i="2"/>
  <c r="K184" i="2"/>
  <c r="O184" i="2"/>
  <c r="I185" i="2"/>
  <c r="G185" i="2"/>
  <c r="K185" i="2"/>
  <c r="O185" i="2"/>
  <c r="I186" i="2"/>
  <c r="G186" i="2"/>
  <c r="K186" i="2"/>
  <c r="O186" i="2"/>
  <c r="I187" i="2"/>
  <c r="G187" i="2"/>
  <c r="K187" i="2"/>
  <c r="O187" i="2"/>
  <c r="I188" i="2"/>
  <c r="G188" i="2"/>
  <c r="K188" i="2"/>
  <c r="O188" i="2"/>
  <c r="I189" i="2"/>
  <c r="G189" i="2"/>
  <c r="K189" i="2"/>
  <c r="O189" i="2"/>
  <c r="I190" i="2"/>
  <c r="G190" i="2"/>
  <c r="K190" i="2"/>
  <c r="O190" i="2"/>
  <c r="I191" i="2"/>
  <c r="G191" i="2"/>
  <c r="K191" i="2"/>
  <c r="O191" i="2"/>
  <c r="I192" i="2"/>
  <c r="G192" i="2"/>
  <c r="K192" i="2"/>
  <c r="O192" i="2"/>
  <c r="I193" i="2"/>
  <c r="G193" i="2"/>
  <c r="K193" i="2"/>
  <c r="O193" i="2"/>
  <c r="I194" i="2"/>
  <c r="G194" i="2"/>
  <c r="K194" i="2"/>
  <c r="O194" i="2"/>
  <c r="I195" i="2"/>
  <c r="G195" i="2"/>
  <c r="K195" i="2"/>
  <c r="O195" i="2"/>
  <c r="I196" i="2"/>
  <c r="G196" i="2"/>
  <c r="K196" i="2"/>
  <c r="O196" i="2"/>
  <c r="I197" i="2"/>
  <c r="G197" i="2"/>
  <c r="K197" i="2"/>
  <c r="O197" i="2"/>
  <c r="I198" i="2"/>
  <c r="G198" i="2"/>
  <c r="K198" i="2"/>
  <c r="O198" i="2"/>
  <c r="I199" i="2"/>
  <c r="G199" i="2"/>
  <c r="K199" i="2"/>
  <c r="O199" i="2"/>
  <c r="I200" i="2"/>
  <c r="G200" i="2"/>
  <c r="K200" i="2"/>
  <c r="O200" i="2"/>
  <c r="I201" i="2"/>
  <c r="G201" i="2"/>
  <c r="K201" i="2"/>
  <c r="O201" i="2"/>
  <c r="I202" i="2"/>
  <c r="G202" i="2"/>
  <c r="K202" i="2"/>
  <c r="O202" i="2"/>
  <c r="I203" i="2"/>
  <c r="G203" i="2"/>
  <c r="K203" i="2"/>
  <c r="O203" i="2"/>
  <c r="I204" i="2"/>
  <c r="G204" i="2"/>
  <c r="K204" i="2"/>
  <c r="O204" i="2"/>
  <c r="I205" i="2"/>
  <c r="G205" i="2"/>
  <c r="K205" i="2"/>
  <c r="O205" i="2"/>
  <c r="I206" i="2"/>
  <c r="G206" i="2"/>
  <c r="K206" i="2"/>
  <c r="O206" i="2"/>
  <c r="I207" i="2"/>
  <c r="G207" i="2"/>
  <c r="K207" i="2"/>
  <c r="O207" i="2"/>
  <c r="I208" i="2"/>
  <c r="G208" i="2"/>
  <c r="K208" i="2"/>
  <c r="O208" i="2"/>
  <c r="I209" i="2"/>
  <c r="G209" i="2"/>
  <c r="K209" i="2"/>
  <c r="O209" i="2"/>
  <c r="I210" i="2"/>
  <c r="G210" i="2"/>
  <c r="K210" i="2"/>
  <c r="O210" i="2"/>
  <c r="I211" i="2"/>
  <c r="G211" i="2"/>
  <c r="K211" i="2"/>
  <c r="O211" i="2"/>
  <c r="I212" i="2"/>
  <c r="G212" i="2"/>
  <c r="K212" i="2"/>
  <c r="O212" i="2"/>
  <c r="I213" i="2"/>
  <c r="G213" i="2"/>
  <c r="K213" i="2"/>
  <c r="O213" i="2"/>
  <c r="I214" i="2"/>
  <c r="G214" i="2"/>
  <c r="K214" i="2"/>
  <c r="O214" i="2"/>
  <c r="I215" i="2"/>
  <c r="G215" i="2"/>
  <c r="K215" i="2"/>
  <c r="O215" i="2"/>
  <c r="I216" i="2"/>
  <c r="G216" i="2"/>
  <c r="K216" i="2"/>
  <c r="O216" i="2"/>
  <c r="I217" i="2"/>
  <c r="G217" i="2"/>
  <c r="K217" i="2"/>
  <c r="O217" i="2"/>
  <c r="I218" i="2"/>
  <c r="G218" i="2"/>
  <c r="K218" i="2"/>
  <c r="O218" i="2"/>
  <c r="I219" i="2"/>
  <c r="G219" i="2"/>
  <c r="K219" i="2"/>
  <c r="O219" i="2"/>
  <c r="I220" i="2"/>
  <c r="G220" i="2"/>
  <c r="K220" i="2"/>
  <c r="O220" i="2"/>
  <c r="I221" i="2"/>
  <c r="G221" i="2"/>
  <c r="K221" i="2"/>
  <c r="O221" i="2"/>
  <c r="I222" i="2"/>
  <c r="G222" i="2"/>
  <c r="K222" i="2"/>
  <c r="O222" i="2"/>
  <c r="I223" i="2"/>
  <c r="G223" i="2"/>
  <c r="K223" i="2"/>
  <c r="O223" i="2"/>
  <c r="I224" i="2"/>
  <c r="G224" i="2"/>
  <c r="K224" i="2"/>
  <c r="O224" i="2"/>
  <c r="I225" i="2"/>
  <c r="G225" i="2"/>
  <c r="K225" i="2"/>
  <c r="O225" i="2"/>
  <c r="I226" i="2"/>
  <c r="G226" i="2"/>
  <c r="K226" i="2"/>
  <c r="O226" i="2"/>
  <c r="I227" i="2"/>
  <c r="G227" i="2"/>
  <c r="K227" i="2"/>
  <c r="O227" i="2"/>
  <c r="I228" i="2"/>
  <c r="G228" i="2"/>
  <c r="K228" i="2"/>
  <c r="O228" i="2"/>
  <c r="I229" i="2"/>
  <c r="G229" i="2"/>
  <c r="K229" i="2"/>
  <c r="O229" i="2"/>
  <c r="I230" i="2"/>
  <c r="G230" i="2"/>
  <c r="K230" i="2"/>
  <c r="O230" i="2"/>
  <c r="I231" i="2"/>
  <c r="G231" i="2"/>
  <c r="K231" i="2"/>
  <c r="O231" i="2"/>
  <c r="B23" i="2"/>
  <c r="B25" i="2"/>
  <c r="C229" i="2"/>
  <c r="D229" i="2"/>
  <c r="E229" i="2"/>
  <c r="F229" i="2"/>
  <c r="N229" i="2"/>
  <c r="R229" i="2"/>
  <c r="M229" i="2"/>
  <c r="Q229" i="2"/>
  <c r="C230" i="2"/>
  <c r="D230" i="2"/>
  <c r="E230" i="2"/>
  <c r="F230" i="2"/>
  <c r="N230" i="2"/>
  <c r="R230" i="2"/>
  <c r="M230" i="2"/>
  <c r="Q230" i="2"/>
  <c r="C231" i="2"/>
  <c r="D231" i="2"/>
  <c r="E231" i="2"/>
  <c r="F231" i="2"/>
  <c r="N231" i="2"/>
  <c r="R231" i="2"/>
  <c r="M231" i="2"/>
  <c r="Q231" i="2"/>
  <c r="B4" i="2"/>
  <c r="C1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10" i="2"/>
  <c r="C8" i="2"/>
  <c r="C7" i="2"/>
  <c r="C6" i="2"/>
  <c r="C5" i="2"/>
  <c r="C4" i="2"/>
  <c r="C22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D87" i="2"/>
  <c r="C88" i="2"/>
  <c r="C89" i="2"/>
  <c r="C90" i="2"/>
  <c r="C91" i="2"/>
  <c r="C92" i="2"/>
  <c r="C93" i="2"/>
  <c r="C94" i="2"/>
  <c r="C95" i="2"/>
  <c r="D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28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29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127" i="2"/>
  <c r="D119" i="2"/>
  <c r="D111" i="2"/>
  <c r="D103" i="2"/>
  <c r="D121" i="2"/>
  <c r="D113" i="2"/>
  <c r="D105" i="2"/>
  <c r="D97" i="2"/>
  <c r="D89" i="2"/>
  <c r="D28" i="2"/>
  <c r="D123" i="2"/>
  <c r="D115" i="2"/>
  <c r="D107" i="2"/>
  <c r="D99" i="2"/>
  <c r="D91" i="2"/>
  <c r="D125" i="2"/>
  <c r="D117" i="2"/>
  <c r="D109" i="2"/>
  <c r="D101" i="2"/>
  <c r="D93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3" i="2"/>
  <c r="N43" i="2"/>
  <c r="R43" i="2"/>
  <c r="F171" i="2"/>
  <c r="N171" i="2"/>
  <c r="R171" i="2"/>
  <c r="F181" i="2"/>
  <c r="N181" i="2"/>
  <c r="R181" i="2"/>
  <c r="F184" i="2"/>
  <c r="N184" i="2"/>
  <c r="R184" i="2"/>
  <c r="F191" i="2"/>
  <c r="N191" i="2"/>
  <c r="R191" i="2"/>
  <c r="F193" i="2"/>
  <c r="N193" i="2"/>
  <c r="R193" i="2"/>
  <c r="F183" i="2"/>
  <c r="N183" i="2"/>
  <c r="R183" i="2"/>
  <c r="F201" i="2"/>
  <c r="N201" i="2"/>
  <c r="R201" i="2"/>
  <c r="F213" i="2"/>
  <c r="N213" i="2"/>
  <c r="R213" i="2"/>
  <c r="F152" i="2"/>
  <c r="N152" i="2"/>
  <c r="R152" i="2"/>
  <c r="F169" i="2"/>
  <c r="N169" i="2"/>
  <c r="R169" i="2"/>
  <c r="F200" i="2"/>
  <c r="N200" i="2"/>
  <c r="R200" i="2"/>
  <c r="F209" i="2"/>
  <c r="N209" i="2"/>
  <c r="R209" i="2"/>
  <c r="F217" i="2"/>
  <c r="N217" i="2"/>
  <c r="R217" i="2"/>
  <c r="F227" i="2"/>
  <c r="N227" i="2"/>
  <c r="R227" i="2"/>
  <c r="F206" i="2"/>
  <c r="N206" i="2"/>
  <c r="R206" i="2"/>
  <c r="F198" i="2"/>
  <c r="N198" i="2"/>
  <c r="R198" i="2"/>
  <c r="F190" i="2"/>
  <c r="N190" i="2"/>
  <c r="R190" i="2"/>
  <c r="F154" i="2"/>
  <c r="N154" i="2"/>
  <c r="R154" i="2"/>
  <c r="F146" i="2"/>
  <c r="N146" i="2"/>
  <c r="R146" i="2"/>
  <c r="F138" i="2"/>
  <c r="N138" i="2"/>
  <c r="R138" i="2"/>
  <c r="F225" i="2"/>
  <c r="N225" i="2"/>
  <c r="R225" i="2"/>
  <c r="F226" i="2"/>
  <c r="N226" i="2"/>
  <c r="R226" i="2"/>
  <c r="F202" i="2"/>
  <c r="N202" i="2"/>
  <c r="R202" i="2"/>
  <c r="F222" i="2"/>
  <c r="N222" i="2"/>
  <c r="R222" i="2"/>
  <c r="F173" i="2"/>
  <c r="N173" i="2"/>
  <c r="R173" i="2"/>
  <c r="F161" i="2"/>
  <c r="N161" i="2"/>
  <c r="R161" i="2"/>
  <c r="F145" i="2"/>
  <c r="N145" i="2"/>
  <c r="R145" i="2"/>
  <c r="F141" i="2"/>
  <c r="N141" i="2"/>
  <c r="R141" i="2"/>
  <c r="F137" i="2"/>
  <c r="N137" i="2"/>
  <c r="R137" i="2"/>
  <c r="F204" i="2"/>
  <c r="N204" i="2"/>
  <c r="R204" i="2"/>
  <c r="F168" i="2"/>
  <c r="N168" i="2"/>
  <c r="R168" i="2"/>
  <c r="F156" i="2"/>
  <c r="N156" i="2"/>
  <c r="R156" i="2"/>
  <c r="F144" i="2"/>
  <c r="N144" i="2"/>
  <c r="R144" i="2"/>
  <c r="F224" i="2"/>
  <c r="N224" i="2"/>
  <c r="R224" i="2"/>
  <c r="F221" i="2"/>
  <c r="N221" i="2"/>
  <c r="R221" i="2"/>
  <c r="F196" i="2"/>
  <c r="N196" i="2"/>
  <c r="R196" i="2"/>
  <c r="F192" i="2"/>
  <c r="N192" i="2"/>
  <c r="R192" i="2"/>
  <c r="F176" i="2"/>
  <c r="N176" i="2"/>
  <c r="R176" i="2"/>
  <c r="F155" i="2"/>
  <c r="N155" i="2"/>
  <c r="R155" i="2"/>
  <c r="F143" i="2"/>
  <c r="N143" i="2"/>
  <c r="R143" i="2"/>
  <c r="F139" i="2"/>
  <c r="N139" i="2"/>
  <c r="R139" i="2"/>
  <c r="F135" i="2"/>
  <c r="N135" i="2"/>
  <c r="R135" i="2"/>
  <c r="F186" i="2"/>
  <c r="N186" i="2"/>
  <c r="R186" i="2"/>
  <c r="F162" i="2"/>
  <c r="N162" i="2"/>
  <c r="R162" i="2"/>
  <c r="F142" i="2"/>
  <c r="N142" i="2"/>
  <c r="R142" i="2"/>
  <c r="F165" i="2"/>
  <c r="N165" i="2"/>
  <c r="R165" i="2"/>
  <c r="F136" i="2"/>
  <c r="N136" i="2"/>
  <c r="R136" i="2"/>
  <c r="F187" i="2"/>
  <c r="N187" i="2"/>
  <c r="R187" i="2"/>
  <c r="F214" i="2"/>
  <c r="N214" i="2"/>
  <c r="R214" i="2"/>
  <c r="F205" i="2"/>
  <c r="N205" i="2"/>
  <c r="R205" i="2"/>
  <c r="F210" i="2"/>
  <c r="N210" i="2"/>
  <c r="R210" i="2"/>
  <c r="F194" i="2"/>
  <c r="N194" i="2"/>
  <c r="R194" i="2"/>
  <c r="F158" i="2"/>
  <c r="N158" i="2"/>
  <c r="R158" i="2"/>
  <c r="F134" i="2"/>
  <c r="N134" i="2"/>
  <c r="R134" i="2"/>
  <c r="F175" i="2"/>
  <c r="N175" i="2"/>
  <c r="R175" i="2"/>
  <c r="F157" i="2"/>
  <c r="N157" i="2"/>
  <c r="R157" i="2"/>
  <c r="F149" i="2"/>
  <c r="N149" i="2"/>
  <c r="R149" i="2"/>
  <c r="F223" i="2"/>
  <c r="N223" i="2"/>
  <c r="R223" i="2"/>
  <c r="F219" i="2"/>
  <c r="N219" i="2"/>
  <c r="R219" i="2"/>
  <c r="F220" i="2"/>
  <c r="N220" i="2"/>
  <c r="R220" i="2"/>
  <c r="F216" i="2"/>
  <c r="N216" i="2"/>
  <c r="R216" i="2"/>
  <c r="F212" i="2"/>
  <c r="N212" i="2"/>
  <c r="R212" i="2"/>
  <c r="F208" i="2"/>
  <c r="N208" i="2"/>
  <c r="R208" i="2"/>
  <c r="F172" i="2"/>
  <c r="N172" i="2"/>
  <c r="R172" i="2"/>
  <c r="F179" i="2"/>
  <c r="N179" i="2"/>
  <c r="R179" i="2"/>
  <c r="F167" i="2"/>
  <c r="N167" i="2"/>
  <c r="R167" i="2"/>
  <c r="F199" i="2"/>
  <c r="N199" i="2"/>
  <c r="R199" i="2"/>
  <c r="F228" i="2"/>
  <c r="N228" i="2"/>
  <c r="R228" i="2"/>
  <c r="F188" i="2"/>
  <c r="N188" i="2"/>
  <c r="R188" i="2"/>
  <c r="F160" i="2"/>
  <c r="N160" i="2"/>
  <c r="R160" i="2"/>
  <c r="F132" i="2"/>
  <c r="N132" i="2"/>
  <c r="R132" i="2"/>
  <c r="F215" i="2"/>
  <c r="N215" i="2"/>
  <c r="R215" i="2"/>
  <c r="F189" i="2"/>
  <c r="N189" i="2"/>
  <c r="R189" i="2"/>
  <c r="F159" i="2"/>
  <c r="N159" i="2"/>
  <c r="R159" i="2"/>
  <c r="F131" i="2"/>
  <c r="N131" i="2"/>
  <c r="R131" i="2"/>
  <c r="F182" i="2"/>
  <c r="N182" i="2"/>
  <c r="R182" i="2"/>
  <c r="F174" i="2"/>
  <c r="N174" i="2"/>
  <c r="R174" i="2"/>
  <c r="F166" i="2"/>
  <c r="N166" i="2"/>
  <c r="R166" i="2"/>
  <c r="F130" i="2"/>
  <c r="N130" i="2"/>
  <c r="R130" i="2"/>
  <c r="F218" i="2"/>
  <c r="N218" i="2"/>
  <c r="R218" i="2"/>
  <c r="F170" i="2"/>
  <c r="N170" i="2"/>
  <c r="R170" i="2"/>
  <c r="F150" i="2"/>
  <c r="N150" i="2"/>
  <c r="R150" i="2"/>
  <c r="F203" i="2"/>
  <c r="N203" i="2"/>
  <c r="R203" i="2"/>
  <c r="F151" i="2"/>
  <c r="N151" i="2"/>
  <c r="R151" i="2"/>
  <c r="F177" i="2"/>
  <c r="N177" i="2"/>
  <c r="R177" i="2"/>
  <c r="F153" i="2"/>
  <c r="N153" i="2"/>
  <c r="R153" i="2"/>
  <c r="F133" i="2"/>
  <c r="N133" i="2"/>
  <c r="R133" i="2"/>
  <c r="F129" i="2"/>
  <c r="N129" i="2"/>
  <c r="R129" i="2"/>
  <c r="F207" i="2"/>
  <c r="N207" i="2"/>
  <c r="R207" i="2"/>
  <c r="F164" i="2"/>
  <c r="N164" i="2"/>
  <c r="R164" i="2"/>
  <c r="F148" i="2"/>
  <c r="N148" i="2"/>
  <c r="R148" i="2"/>
  <c r="F195" i="2"/>
  <c r="N195" i="2"/>
  <c r="R195" i="2"/>
  <c r="F185" i="2"/>
  <c r="N185" i="2"/>
  <c r="R185" i="2"/>
  <c r="F180" i="2"/>
  <c r="N180" i="2"/>
  <c r="R180" i="2"/>
  <c r="F163" i="2"/>
  <c r="N163" i="2"/>
  <c r="R163" i="2"/>
  <c r="F147" i="2"/>
  <c r="N147" i="2"/>
  <c r="R147" i="2"/>
  <c r="F178" i="2"/>
  <c r="N178" i="2"/>
  <c r="R178" i="2"/>
  <c r="F140" i="2"/>
  <c r="N140" i="2"/>
  <c r="R140" i="2"/>
  <c r="F211" i="2"/>
  <c r="N211" i="2"/>
  <c r="R211" i="2"/>
  <c r="F197" i="2"/>
  <c r="N197" i="2"/>
  <c r="R197" i="2"/>
  <c r="E156" i="2"/>
  <c r="M156" i="2"/>
  <c r="Q156" i="2"/>
  <c r="E179" i="2"/>
  <c r="M179" i="2"/>
  <c r="Q179" i="2"/>
  <c r="E199" i="2"/>
  <c r="M199" i="2"/>
  <c r="Q199" i="2"/>
  <c r="E203" i="2"/>
  <c r="M203" i="2"/>
  <c r="Q203" i="2"/>
  <c r="E177" i="2"/>
  <c r="M177" i="2"/>
  <c r="Q177" i="2"/>
  <c r="E205" i="2"/>
  <c r="M205" i="2"/>
  <c r="Q205" i="2"/>
  <c r="E225" i="2"/>
  <c r="M225" i="2"/>
  <c r="Q225" i="2"/>
  <c r="E174" i="2"/>
  <c r="M174" i="2"/>
  <c r="Q174" i="2"/>
  <c r="E218" i="2"/>
  <c r="M218" i="2"/>
  <c r="Q218" i="2"/>
  <c r="E178" i="2"/>
  <c r="M178" i="2"/>
  <c r="Q178" i="2"/>
  <c r="E158" i="2"/>
  <c r="M158" i="2"/>
  <c r="Q158" i="2"/>
  <c r="E134" i="2"/>
  <c r="M134" i="2"/>
  <c r="Q134" i="2"/>
  <c r="E226" i="2"/>
  <c r="M226" i="2"/>
  <c r="Q226" i="2"/>
  <c r="E216" i="2"/>
  <c r="M216" i="2"/>
  <c r="Q216" i="2"/>
  <c r="E211" i="2"/>
  <c r="M211" i="2"/>
  <c r="Q211" i="2"/>
  <c r="E195" i="2"/>
  <c r="M195" i="2"/>
  <c r="Q195" i="2"/>
  <c r="E185" i="2"/>
  <c r="M185" i="2"/>
  <c r="Q185" i="2"/>
  <c r="E169" i="2"/>
  <c r="M169" i="2"/>
  <c r="Q169" i="2"/>
  <c r="E157" i="2"/>
  <c r="M157" i="2"/>
  <c r="Q157" i="2"/>
  <c r="E200" i="2"/>
  <c r="M200" i="2"/>
  <c r="Q200" i="2"/>
  <c r="E181" i="2"/>
  <c r="M181" i="2"/>
  <c r="Q181" i="2"/>
  <c r="E188" i="2"/>
  <c r="M188" i="2"/>
  <c r="Q188" i="2"/>
  <c r="E167" i="2"/>
  <c r="M167" i="2"/>
  <c r="Q167" i="2"/>
  <c r="E151" i="2"/>
  <c r="M151" i="2"/>
  <c r="Q151" i="2"/>
  <c r="E164" i="2"/>
  <c r="M164" i="2"/>
  <c r="Q164" i="2"/>
  <c r="E220" i="2"/>
  <c r="M220" i="2"/>
  <c r="Q220" i="2"/>
  <c r="E215" i="2"/>
  <c r="M215" i="2"/>
  <c r="Q215" i="2"/>
  <c r="E183" i="2"/>
  <c r="M183" i="2"/>
  <c r="Q183" i="2"/>
  <c r="E137" i="2"/>
  <c r="M137" i="2"/>
  <c r="Q137" i="2"/>
  <c r="E213" i="2"/>
  <c r="M213" i="2"/>
  <c r="Q213" i="2"/>
  <c r="E201" i="2"/>
  <c r="M201" i="2"/>
  <c r="Q201" i="2"/>
  <c r="E219" i="2"/>
  <c r="M219" i="2"/>
  <c r="Q219" i="2"/>
  <c r="E207" i="2"/>
  <c r="M207" i="2"/>
  <c r="Q207" i="2"/>
  <c r="E139" i="2"/>
  <c r="M139" i="2"/>
  <c r="Q139" i="2"/>
  <c r="E187" i="2"/>
  <c r="M187" i="2"/>
  <c r="Q187" i="2"/>
  <c r="E182" i="2"/>
  <c r="M182" i="2"/>
  <c r="Q182" i="2"/>
  <c r="E166" i="2"/>
  <c r="M166" i="2"/>
  <c r="Q166" i="2"/>
  <c r="E130" i="2"/>
  <c r="M130" i="2"/>
  <c r="Q130" i="2"/>
  <c r="E221" i="2"/>
  <c r="M221" i="2"/>
  <c r="Q221" i="2"/>
  <c r="E189" i="2"/>
  <c r="M189" i="2"/>
  <c r="Q189" i="2"/>
  <c r="E170" i="2"/>
  <c r="M170" i="2"/>
  <c r="Q170" i="2"/>
  <c r="E150" i="2"/>
  <c r="M150" i="2"/>
  <c r="Q150" i="2"/>
  <c r="E212" i="2"/>
  <c r="M212" i="2"/>
  <c r="Q212" i="2"/>
  <c r="E196" i="2"/>
  <c r="M196" i="2"/>
  <c r="Q196" i="2"/>
  <c r="E155" i="2"/>
  <c r="M155" i="2"/>
  <c r="Q155" i="2"/>
  <c r="E133" i="2"/>
  <c r="M133" i="2"/>
  <c r="Q133" i="2"/>
  <c r="E129" i="2"/>
  <c r="M129" i="2"/>
  <c r="Q129" i="2"/>
  <c r="E227" i="2"/>
  <c r="M227" i="2"/>
  <c r="Q227" i="2"/>
  <c r="E191" i="2"/>
  <c r="M191" i="2"/>
  <c r="Q191" i="2"/>
  <c r="E161" i="2"/>
  <c r="M161" i="2"/>
  <c r="Q161" i="2"/>
  <c r="E184" i="2"/>
  <c r="M184" i="2"/>
  <c r="Q184" i="2"/>
  <c r="E152" i="2"/>
  <c r="M152" i="2"/>
  <c r="Q152" i="2"/>
  <c r="E148" i="2"/>
  <c r="M148" i="2"/>
  <c r="Q148" i="2"/>
  <c r="E228" i="2"/>
  <c r="M228" i="2"/>
  <c r="Q228" i="2"/>
  <c r="E204" i="2"/>
  <c r="M204" i="2"/>
  <c r="Q204" i="2"/>
  <c r="E153" i="2"/>
  <c r="M153" i="2"/>
  <c r="Q153" i="2"/>
  <c r="E147" i="2"/>
  <c r="M147" i="2"/>
  <c r="Q147" i="2"/>
  <c r="E154" i="2"/>
  <c r="M154" i="2"/>
  <c r="Q154" i="2"/>
  <c r="E202" i="2"/>
  <c r="M202" i="2"/>
  <c r="Q202" i="2"/>
  <c r="E141" i="2"/>
  <c r="M141" i="2"/>
  <c r="Q141" i="2"/>
  <c r="E217" i="2"/>
  <c r="M217" i="2"/>
  <c r="Q217" i="2"/>
  <c r="E144" i="2"/>
  <c r="M144" i="2"/>
  <c r="Q144" i="2"/>
  <c r="E143" i="2"/>
  <c r="M143" i="2"/>
  <c r="Q143" i="2"/>
  <c r="E206" i="2"/>
  <c r="M206" i="2"/>
  <c r="Q206" i="2"/>
  <c r="E198" i="2"/>
  <c r="M198" i="2"/>
  <c r="Q198" i="2"/>
  <c r="E210" i="2"/>
  <c r="M210" i="2"/>
  <c r="Q210" i="2"/>
  <c r="E194" i="2"/>
  <c r="M194" i="2"/>
  <c r="Q194" i="2"/>
  <c r="E186" i="2"/>
  <c r="M186" i="2"/>
  <c r="Q186" i="2"/>
  <c r="E162" i="2"/>
  <c r="M162" i="2"/>
  <c r="Q162" i="2"/>
  <c r="E142" i="2"/>
  <c r="M142" i="2"/>
  <c r="Q142" i="2"/>
  <c r="E224" i="2"/>
  <c r="M224" i="2"/>
  <c r="Q224" i="2"/>
  <c r="E208" i="2"/>
  <c r="M208" i="2"/>
  <c r="Q208" i="2"/>
  <c r="E192" i="2"/>
  <c r="M192" i="2"/>
  <c r="Q192" i="2"/>
  <c r="E165" i="2"/>
  <c r="M165" i="2"/>
  <c r="Q165" i="2"/>
  <c r="E193" i="2"/>
  <c r="M193" i="2"/>
  <c r="Q193" i="2"/>
  <c r="E172" i="2"/>
  <c r="M172" i="2"/>
  <c r="Q172" i="2"/>
  <c r="E160" i="2"/>
  <c r="M160" i="2"/>
  <c r="Q160" i="2"/>
  <c r="E140" i="2"/>
  <c r="M140" i="2"/>
  <c r="Q140" i="2"/>
  <c r="E136" i="2"/>
  <c r="M136" i="2"/>
  <c r="Q136" i="2"/>
  <c r="E132" i="2"/>
  <c r="M132" i="2"/>
  <c r="Q132" i="2"/>
  <c r="E223" i="2"/>
  <c r="M223" i="2"/>
  <c r="Q223" i="2"/>
  <c r="E149" i="2"/>
  <c r="M149" i="2"/>
  <c r="Q149" i="2"/>
  <c r="E175" i="2"/>
  <c r="M175" i="2"/>
  <c r="Q175" i="2"/>
  <c r="E171" i="2"/>
  <c r="M171" i="2"/>
  <c r="Q171" i="2"/>
  <c r="E159" i="2"/>
  <c r="M159" i="2"/>
  <c r="Q159" i="2"/>
  <c r="E131" i="2"/>
  <c r="M131" i="2"/>
  <c r="Q131" i="2"/>
  <c r="E176" i="2"/>
  <c r="M176" i="2"/>
  <c r="Q176" i="2"/>
  <c r="E222" i="2"/>
  <c r="M222" i="2"/>
  <c r="Q222" i="2"/>
  <c r="E214" i="2"/>
  <c r="M214" i="2"/>
  <c r="Q214" i="2"/>
  <c r="E190" i="2"/>
  <c r="M190" i="2"/>
  <c r="Q190" i="2"/>
  <c r="E146" i="2"/>
  <c r="M146" i="2"/>
  <c r="Q146" i="2"/>
  <c r="E138" i="2"/>
  <c r="M138" i="2"/>
  <c r="Q138" i="2"/>
  <c r="E197" i="2"/>
  <c r="M197" i="2"/>
  <c r="Q197" i="2"/>
  <c r="E163" i="2"/>
  <c r="M163" i="2"/>
  <c r="Q163" i="2"/>
  <c r="E173" i="2"/>
  <c r="M173" i="2"/>
  <c r="Q173" i="2"/>
  <c r="E145" i="2"/>
  <c r="M145" i="2"/>
  <c r="Q145" i="2"/>
  <c r="E209" i="2"/>
  <c r="M209" i="2"/>
  <c r="Q209" i="2"/>
  <c r="E168" i="2"/>
  <c r="M168" i="2"/>
  <c r="Q168" i="2"/>
  <c r="E135" i="2"/>
  <c r="M135" i="2"/>
  <c r="Q135" i="2"/>
  <c r="E180" i="2"/>
  <c r="M180" i="2"/>
  <c r="Q180" i="2"/>
  <c r="C12" i="2"/>
  <c r="F29" i="2"/>
  <c r="N29" i="2"/>
  <c r="R29" i="2"/>
  <c r="F93" i="2"/>
  <c r="N93" i="2"/>
  <c r="R93" i="2"/>
  <c r="F61" i="2"/>
  <c r="N61" i="2"/>
  <c r="R61" i="2"/>
  <c r="F125" i="2"/>
  <c r="N125" i="2"/>
  <c r="R125" i="2"/>
  <c r="F37" i="2"/>
  <c r="N37" i="2"/>
  <c r="R37" i="2"/>
  <c r="F69" i="2"/>
  <c r="N69" i="2"/>
  <c r="R69" i="2"/>
  <c r="F101" i="2"/>
  <c r="N101" i="2"/>
  <c r="R101" i="2"/>
  <c r="F55" i="2"/>
  <c r="N55" i="2"/>
  <c r="R55" i="2"/>
  <c r="F38" i="2"/>
  <c r="N38" i="2"/>
  <c r="R38" i="2"/>
  <c r="F70" i="2"/>
  <c r="N70" i="2"/>
  <c r="R70" i="2"/>
  <c r="F102" i="2"/>
  <c r="N102" i="2"/>
  <c r="R102" i="2"/>
  <c r="F45" i="2"/>
  <c r="N45" i="2"/>
  <c r="R45" i="2"/>
  <c r="F77" i="2"/>
  <c r="N77" i="2"/>
  <c r="R77" i="2"/>
  <c r="F109" i="2"/>
  <c r="N109" i="2"/>
  <c r="R109" i="2"/>
  <c r="F87" i="2"/>
  <c r="N87" i="2"/>
  <c r="R87" i="2"/>
  <c r="F51" i="2"/>
  <c r="N51" i="2"/>
  <c r="R51" i="2"/>
  <c r="F53" i="2"/>
  <c r="N53" i="2"/>
  <c r="R53" i="2"/>
  <c r="F85" i="2"/>
  <c r="N85" i="2"/>
  <c r="R85" i="2"/>
  <c r="F117" i="2"/>
  <c r="N117" i="2"/>
  <c r="R117" i="2"/>
  <c r="F119" i="2"/>
  <c r="N119" i="2"/>
  <c r="R119" i="2"/>
  <c r="F99" i="2"/>
  <c r="N99" i="2"/>
  <c r="R99" i="2"/>
  <c r="F54" i="2"/>
  <c r="N54" i="2"/>
  <c r="R54" i="2"/>
  <c r="F86" i="2"/>
  <c r="N86" i="2"/>
  <c r="R86" i="2"/>
  <c r="F118" i="2"/>
  <c r="N118" i="2"/>
  <c r="R118" i="2"/>
  <c r="F108" i="2"/>
  <c r="N108" i="2"/>
  <c r="R108" i="2"/>
  <c r="F124" i="2"/>
  <c r="N124" i="2"/>
  <c r="R124" i="2"/>
  <c r="F32" i="2"/>
  <c r="N32" i="2"/>
  <c r="R32" i="2"/>
  <c r="F40" i="2"/>
  <c r="N40" i="2"/>
  <c r="R40" i="2"/>
  <c r="F48" i="2"/>
  <c r="N48" i="2"/>
  <c r="R48" i="2"/>
  <c r="F56" i="2"/>
  <c r="N56" i="2"/>
  <c r="R56" i="2"/>
  <c r="F64" i="2"/>
  <c r="N64" i="2"/>
  <c r="R64" i="2"/>
  <c r="F72" i="2"/>
  <c r="N72" i="2"/>
  <c r="R72" i="2"/>
  <c r="F80" i="2"/>
  <c r="N80" i="2"/>
  <c r="R80" i="2"/>
  <c r="F88" i="2"/>
  <c r="N88" i="2"/>
  <c r="R88" i="2"/>
  <c r="F96" i="2"/>
  <c r="N96" i="2"/>
  <c r="R96" i="2"/>
  <c r="F104" i="2"/>
  <c r="N104" i="2"/>
  <c r="R104" i="2"/>
  <c r="F112" i="2"/>
  <c r="N112" i="2"/>
  <c r="R112" i="2"/>
  <c r="F120" i="2"/>
  <c r="N120" i="2"/>
  <c r="R120" i="2"/>
  <c r="F128" i="2"/>
  <c r="N128" i="2"/>
  <c r="R128" i="2"/>
  <c r="F36" i="2"/>
  <c r="N36" i="2"/>
  <c r="R36" i="2"/>
  <c r="F44" i="2"/>
  <c r="N44" i="2"/>
  <c r="R44" i="2"/>
  <c r="F52" i="2"/>
  <c r="N52" i="2"/>
  <c r="R52" i="2"/>
  <c r="F60" i="2"/>
  <c r="N60" i="2"/>
  <c r="R60" i="2"/>
  <c r="F68" i="2"/>
  <c r="N68" i="2"/>
  <c r="R68" i="2"/>
  <c r="F76" i="2"/>
  <c r="N76" i="2"/>
  <c r="R76" i="2"/>
  <c r="F84" i="2"/>
  <c r="N84" i="2"/>
  <c r="R84" i="2"/>
  <c r="F92" i="2"/>
  <c r="N92" i="2"/>
  <c r="R92" i="2"/>
  <c r="F100" i="2"/>
  <c r="N100" i="2"/>
  <c r="R100" i="2"/>
  <c r="F116" i="2"/>
  <c r="N116" i="2"/>
  <c r="R116" i="2"/>
  <c r="F41" i="2"/>
  <c r="N41" i="2"/>
  <c r="R41" i="2"/>
  <c r="F57" i="2"/>
  <c r="N57" i="2"/>
  <c r="R57" i="2"/>
  <c r="F73" i="2"/>
  <c r="N73" i="2"/>
  <c r="R73" i="2"/>
  <c r="F89" i="2"/>
  <c r="N89" i="2"/>
  <c r="R89" i="2"/>
  <c r="F105" i="2"/>
  <c r="N105" i="2"/>
  <c r="R105" i="2"/>
  <c r="F121" i="2"/>
  <c r="N121" i="2"/>
  <c r="R121" i="2"/>
  <c r="F31" i="2"/>
  <c r="N31" i="2"/>
  <c r="R31" i="2"/>
  <c r="F63" i="2"/>
  <c r="N63" i="2"/>
  <c r="R63" i="2"/>
  <c r="F95" i="2"/>
  <c r="N95" i="2"/>
  <c r="R95" i="2"/>
  <c r="F127" i="2"/>
  <c r="N127" i="2"/>
  <c r="R127" i="2"/>
  <c r="F67" i="2"/>
  <c r="N67" i="2"/>
  <c r="R67" i="2"/>
  <c r="F123" i="2"/>
  <c r="N123" i="2"/>
  <c r="R123" i="2"/>
  <c r="F34" i="2"/>
  <c r="N34" i="2"/>
  <c r="R34" i="2"/>
  <c r="F50" i="2"/>
  <c r="N50" i="2"/>
  <c r="R50" i="2"/>
  <c r="F66" i="2"/>
  <c r="N66" i="2"/>
  <c r="R66" i="2"/>
  <c r="F82" i="2"/>
  <c r="N82" i="2"/>
  <c r="R82" i="2"/>
  <c r="F98" i="2"/>
  <c r="N98" i="2"/>
  <c r="R98" i="2"/>
  <c r="F114" i="2"/>
  <c r="N114" i="2"/>
  <c r="R114" i="2"/>
  <c r="F28" i="2"/>
  <c r="N28" i="2"/>
  <c r="R28" i="2"/>
  <c r="F59" i="2"/>
  <c r="N59" i="2"/>
  <c r="R59" i="2"/>
  <c r="F91" i="2"/>
  <c r="N91" i="2"/>
  <c r="R91" i="2"/>
  <c r="F39" i="2"/>
  <c r="N39" i="2"/>
  <c r="R39" i="2"/>
  <c r="F71" i="2"/>
  <c r="N71" i="2"/>
  <c r="R71" i="2"/>
  <c r="F103" i="2"/>
  <c r="N103" i="2"/>
  <c r="R103" i="2"/>
  <c r="F75" i="2"/>
  <c r="N75" i="2"/>
  <c r="R75" i="2"/>
  <c r="F30" i="2"/>
  <c r="N30" i="2"/>
  <c r="R30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107" i="2"/>
  <c r="N107" i="2"/>
  <c r="R107" i="2"/>
  <c r="F33" i="2"/>
  <c r="N33" i="2"/>
  <c r="R33" i="2"/>
  <c r="F49" i="2"/>
  <c r="N49" i="2"/>
  <c r="R49" i="2"/>
  <c r="F65" i="2"/>
  <c r="N65" i="2"/>
  <c r="R65" i="2"/>
  <c r="F81" i="2"/>
  <c r="N81" i="2"/>
  <c r="R81" i="2"/>
  <c r="F97" i="2"/>
  <c r="N97" i="2"/>
  <c r="R97" i="2"/>
  <c r="F113" i="2"/>
  <c r="N113" i="2"/>
  <c r="R113" i="2"/>
  <c r="F47" i="2"/>
  <c r="N47" i="2"/>
  <c r="R47" i="2"/>
  <c r="F79" i="2"/>
  <c r="N79" i="2"/>
  <c r="R79" i="2"/>
  <c r="F111" i="2"/>
  <c r="N111" i="2"/>
  <c r="R111" i="2"/>
  <c r="F35" i="2"/>
  <c r="N35" i="2"/>
  <c r="R35" i="2"/>
  <c r="F83" i="2"/>
  <c r="N83" i="2"/>
  <c r="R83" i="2"/>
  <c r="F42" i="2"/>
  <c r="N42" i="2"/>
  <c r="R42" i="2"/>
  <c r="F58" i="2"/>
  <c r="N58" i="2"/>
  <c r="R58" i="2"/>
  <c r="F74" i="2"/>
  <c r="N74" i="2"/>
  <c r="R74" i="2"/>
  <c r="F90" i="2"/>
  <c r="N90" i="2"/>
  <c r="R90" i="2"/>
  <c r="F106" i="2"/>
  <c r="N106" i="2"/>
  <c r="R106" i="2"/>
  <c r="F122" i="2"/>
  <c r="N122" i="2"/>
  <c r="R122" i="2"/>
  <c r="F115" i="2"/>
  <c r="N115" i="2"/>
  <c r="R115" i="2"/>
  <c r="E29" i="2"/>
  <c r="M29" i="2"/>
  <c r="Q29" i="2"/>
  <c r="E33" i="2"/>
  <c r="M33" i="2"/>
  <c r="Q33" i="2"/>
  <c r="E37" i="2"/>
  <c r="M37" i="2"/>
  <c r="Q37" i="2"/>
  <c r="E41" i="2"/>
  <c r="M41" i="2"/>
  <c r="Q41" i="2"/>
  <c r="E45" i="2"/>
  <c r="M45" i="2"/>
  <c r="Q45" i="2"/>
  <c r="E49" i="2"/>
  <c r="M49" i="2"/>
  <c r="Q49" i="2"/>
  <c r="E53" i="2"/>
  <c r="M53" i="2"/>
  <c r="Q53" i="2"/>
  <c r="E57" i="2"/>
  <c r="M57" i="2"/>
  <c r="Q57" i="2"/>
  <c r="E61" i="2"/>
  <c r="M61" i="2"/>
  <c r="Q61" i="2"/>
  <c r="E65" i="2"/>
  <c r="M65" i="2"/>
  <c r="Q65" i="2"/>
  <c r="E69" i="2"/>
  <c r="M69" i="2"/>
  <c r="Q69" i="2"/>
  <c r="E73" i="2"/>
  <c r="M73" i="2"/>
  <c r="Q73" i="2"/>
  <c r="E77" i="2"/>
  <c r="M77" i="2"/>
  <c r="Q77" i="2"/>
  <c r="E81" i="2"/>
  <c r="M81" i="2"/>
  <c r="Q81" i="2"/>
  <c r="E85" i="2"/>
  <c r="M85" i="2"/>
  <c r="Q85" i="2"/>
  <c r="E89" i="2"/>
  <c r="M89" i="2"/>
  <c r="Q89" i="2"/>
  <c r="E93" i="2"/>
  <c r="M93" i="2"/>
  <c r="Q93" i="2"/>
  <c r="E97" i="2"/>
  <c r="M97" i="2"/>
  <c r="Q97" i="2"/>
  <c r="E101" i="2"/>
  <c r="M101" i="2"/>
  <c r="Q101" i="2"/>
  <c r="E105" i="2"/>
  <c r="M105" i="2"/>
  <c r="Q105" i="2"/>
  <c r="E109" i="2"/>
  <c r="M109" i="2"/>
  <c r="Q109" i="2"/>
  <c r="E113" i="2"/>
  <c r="M113" i="2"/>
  <c r="Q113" i="2"/>
  <c r="E117" i="2"/>
  <c r="M117" i="2"/>
  <c r="Q117" i="2"/>
  <c r="E121" i="2"/>
  <c r="M121" i="2"/>
  <c r="Q121" i="2"/>
  <c r="E125" i="2"/>
  <c r="M125" i="2"/>
  <c r="Q125" i="2"/>
  <c r="E28" i="2"/>
  <c r="M28" i="2"/>
  <c r="Q28" i="2"/>
  <c r="E128" i="2"/>
  <c r="M128" i="2"/>
  <c r="Q128" i="2"/>
  <c r="E30" i="2"/>
  <c r="M30" i="2"/>
  <c r="Q3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36" i="2"/>
  <c r="M36" i="2"/>
  <c r="Q36" i="2"/>
  <c r="E44" i="2"/>
  <c r="M44" i="2"/>
  <c r="Q44" i="2"/>
  <c r="E48" i="2"/>
  <c r="M48" i="2"/>
  <c r="Q48" i="2"/>
  <c r="E56" i="2"/>
  <c r="M56" i="2"/>
  <c r="Q56" i="2"/>
  <c r="E64" i="2"/>
  <c r="M64" i="2"/>
  <c r="Q64" i="2"/>
  <c r="E76" i="2"/>
  <c r="M76" i="2"/>
  <c r="Q76" i="2"/>
  <c r="E84" i="2"/>
  <c r="M84" i="2"/>
  <c r="Q84" i="2"/>
  <c r="E92" i="2"/>
  <c r="M92" i="2"/>
  <c r="Q92" i="2"/>
  <c r="E100" i="2"/>
  <c r="M100" i="2"/>
  <c r="Q100" i="2"/>
  <c r="E108" i="2"/>
  <c r="M108" i="2"/>
  <c r="Q108" i="2"/>
  <c r="E112" i="2"/>
  <c r="M112" i="2"/>
  <c r="Q112" i="2"/>
  <c r="E120" i="2"/>
  <c r="M120" i="2"/>
  <c r="Q120" i="2"/>
  <c r="E31" i="2"/>
  <c r="M31" i="2"/>
  <c r="Q31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32" i="2"/>
  <c r="M32" i="2"/>
  <c r="Q32" i="2"/>
  <c r="E40" i="2"/>
  <c r="M40" i="2"/>
  <c r="Q40" i="2"/>
  <c r="E52" i="2"/>
  <c r="M52" i="2"/>
  <c r="Q52" i="2"/>
  <c r="E60" i="2"/>
  <c r="M60" i="2"/>
  <c r="Q60" i="2"/>
  <c r="E68" i="2"/>
  <c r="M68" i="2"/>
  <c r="Q68" i="2"/>
  <c r="E72" i="2"/>
  <c r="M72" i="2"/>
  <c r="Q72" i="2"/>
  <c r="E80" i="2"/>
  <c r="M80" i="2"/>
  <c r="Q80" i="2"/>
  <c r="E88" i="2"/>
  <c r="M88" i="2"/>
  <c r="Q88" i="2"/>
  <c r="E96" i="2"/>
  <c r="M96" i="2"/>
  <c r="Q96" i="2"/>
  <c r="E104" i="2"/>
  <c r="M104" i="2"/>
  <c r="Q104" i="2"/>
  <c r="E116" i="2"/>
  <c r="M116" i="2"/>
  <c r="Q116" i="2"/>
  <c r="E124" i="2"/>
  <c r="M124" i="2"/>
  <c r="Q124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<sst xmlns="http://schemas.openxmlformats.org/spreadsheetml/2006/main" count="165" uniqueCount="140">
  <si>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</si>
  <si>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</si>
  <si>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</si>
  <si>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</si>
  <si>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</si>
  <si>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</si>
  <si>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</si>
  <si>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</si>
  <si>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</si>
  <si>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</si>
  <si>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</si>
  <si>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</si>
  <si>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</si>
  <si>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</si>
  <si>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</si>
  <si>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</si>
  <si>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</si>
  <si>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</si>
  <si>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</si>
  <si>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</si>
  <si>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</si>
  <si>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</si>
  <si>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</si>
  <si>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</si>
  <si>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</si>
  <si>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</si>
  <si>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</si>
  <si>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</si>
  <si>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</si>
  <si>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</si>
  <si>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</si>
  <si>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</si>
  <si>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</si>
  <si>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</si>
  <si>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</si>
  <si>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</si>
  <si>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</si>
  <si>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</si>
  <si>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</si>
  <si>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</si>
  <si>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</si>
  <si>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</si>
  <si>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</si>
  <si>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</si>
  <si>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</si>
  <si>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</si>
  <si>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</si>
  <si>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</si>
  <si>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</si>
  <si>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</si>
  <si>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</si>
  <si>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</si>
  <si>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</si>
  <si>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</si>
  <si>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</si>
  <si>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</si>
  <si>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</si>
  <si>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</si>
  <si>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</si>
  <si>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</si>
  <si>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</si>
  <si>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</si>
  <si>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</si>
  <si>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</si>
  <si>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</si>
  <si>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</si>
  <si>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</si>
  <si>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</si>
  <si>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</si>
  <si>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</si>
  <si>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</si>
  <si>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</si>
  <si>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</si>
  <si>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</si>
  <si>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</si>
  <si>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</si>
  <si>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</si>
  <si>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</si>
  <si>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</si>
  <si>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</si>
  <si>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</si>
  <si>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</si>
  <si>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</si>
  <si>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</si>
  <si>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</si>
  <si>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</si>
  <si>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</si>
  <si>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</si>
  <si>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</si>
  <si>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</si>
  <si>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</si>
  <si>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</si>
  <si>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</si>
  <si>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</si>
  <si>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</si>
  <si>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</si>
  <si>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</si>
  <si>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</si>
  <si>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</si>
  <si>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</si>
  <si>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</si>
  <si>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</si>
  <si>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</si>
  <si>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</si>
  <si>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</si>
  <si>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</si>
  <si>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</si>
  <si>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</si>
  <si>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</si>
  <si>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</si>
  <si>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</si>
  <si>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</si>
  <si>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</si>
  <si>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</si>
  <si>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</si>
  <si>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</si>
  <si>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</si>
  <si>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ty(i)</t>
  </si>
  <si>
    <t>tx(i)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</si>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</sst>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164" fontId="0" fillId="4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6.667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</c:v>
                </c:pt>
                <c:pt idx="161">
                  <c:v>8.0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9.0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10.0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0.0</c:v>
                </c:pt>
                <c:pt idx="1">
                  <c:v>34.212375</c:v>
                </c:pt>
                <c:pt idx="2">
                  <c:v>68.1795</c:v>
                </c:pt>
                <c:pt idx="3">
                  <c:v>101.901375</c:v>
                </c:pt>
                <c:pt idx="4">
                  <c:v>135.378</c:v>
                </c:pt>
                <c:pt idx="5">
                  <c:v>168.609375</c:v>
                </c:pt>
                <c:pt idx="6">
                  <c:v>201.5955</c:v>
                </c:pt>
                <c:pt idx="7">
                  <c:v>234.336375</c:v>
                </c:pt>
                <c:pt idx="8">
                  <c:v>266.832</c:v>
                </c:pt>
                <c:pt idx="9">
                  <c:v>299.0823750000001</c:v>
                </c:pt>
                <c:pt idx="10">
                  <c:v>331.0875</c:v>
                </c:pt>
                <c:pt idx="11">
                  <c:v>362.8473750000001</c:v>
                </c:pt>
                <c:pt idx="12">
                  <c:v>394.362</c:v>
                </c:pt>
                <c:pt idx="13">
                  <c:v>425.631375</c:v>
                </c:pt>
                <c:pt idx="14">
                  <c:v>456.6555</c:v>
                </c:pt>
                <c:pt idx="15">
                  <c:v>487.4343750000001</c:v>
                </c:pt>
                <c:pt idx="16">
                  <c:v>517.968</c:v>
                </c:pt>
                <c:pt idx="17">
                  <c:v>548.256375</c:v>
                </c:pt>
                <c:pt idx="18">
                  <c:v>578.2995</c:v>
                </c:pt>
                <c:pt idx="19">
                  <c:v>608.097375</c:v>
                </c:pt>
                <c:pt idx="20">
                  <c:v>637.6500000000001</c:v>
                </c:pt>
                <c:pt idx="21">
                  <c:v>666.9573750000001</c:v>
                </c:pt>
                <c:pt idx="22">
                  <c:v>696.0195000000001</c:v>
                </c:pt>
                <c:pt idx="23">
                  <c:v>724.8363750000001</c:v>
                </c:pt>
                <c:pt idx="24">
                  <c:v>753.4080000000001</c:v>
                </c:pt>
                <c:pt idx="25">
                  <c:v>781.734375</c:v>
                </c:pt>
                <c:pt idx="26">
                  <c:v>809.8155</c:v>
                </c:pt>
                <c:pt idx="27">
                  <c:v>837.651375</c:v>
                </c:pt>
                <c:pt idx="28">
                  <c:v>865.242</c:v>
                </c:pt>
                <c:pt idx="29">
                  <c:v>892.587375</c:v>
                </c:pt>
                <c:pt idx="30">
                  <c:v>919.6875000000002</c:v>
                </c:pt>
                <c:pt idx="31">
                  <c:v>946.542375</c:v>
                </c:pt>
                <c:pt idx="32">
                  <c:v>973.152</c:v>
                </c:pt>
                <c:pt idx="33">
                  <c:v>999.516375</c:v>
                </c:pt>
                <c:pt idx="34">
                  <c:v>1025.6355</c:v>
                </c:pt>
                <c:pt idx="35">
                  <c:v>1051.509375</c:v>
                </c:pt>
                <c:pt idx="36">
                  <c:v>1077.138</c:v>
                </c:pt>
                <c:pt idx="37">
                  <c:v>1102.521375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1201.602375</c:v>
                </c:pt>
                <c:pt idx="42">
                  <c:v>1225.7595</c:v>
                </c:pt>
                <c:pt idx="43">
                  <c:v>1249.671375</c:v>
                </c:pt>
                <c:pt idx="44">
                  <c:v>1273.338</c:v>
                </c:pt>
                <c:pt idx="45">
                  <c:v>1296.759375</c:v>
                </c:pt>
                <c:pt idx="46">
                  <c:v>1319.9355</c:v>
                </c:pt>
                <c:pt idx="47">
                  <c:v>1342.866375</c:v>
                </c:pt>
                <c:pt idx="48">
                  <c:v>1365.552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</c:v>
                </c:pt>
                <c:pt idx="56">
                  <c:v>1538.208</c:v>
                </c:pt>
                <c:pt idx="57">
                  <c:v>1558.686375</c:v>
                </c:pt>
                <c:pt idx="58">
                  <c:v>1578.9195</c:v>
                </c:pt>
                <c:pt idx="59">
                  <c:v>1598.907375</c:v>
                </c:pt>
                <c:pt idx="60">
                  <c:v>1618.65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1695.168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</c:v>
                </c:pt>
                <c:pt idx="68">
                  <c:v>1767.762</c:v>
                </c:pt>
                <c:pt idx="69">
                  <c:v>1785.297375</c:v>
                </c:pt>
                <c:pt idx="70">
                  <c:v>1802.5875</c:v>
                </c:pt>
                <c:pt idx="71">
                  <c:v>1819.632375</c:v>
                </c:pt>
                <c:pt idx="72">
                  <c:v>1836.432</c:v>
                </c:pt>
                <c:pt idx="73">
                  <c:v>1852.986375</c:v>
                </c:pt>
                <c:pt idx="74">
                  <c:v>1869.2955</c:v>
                </c:pt>
                <c:pt idx="75">
                  <c:v>1885.359375</c:v>
                </c:pt>
                <c:pt idx="76">
                  <c:v>1901.178</c:v>
                </c:pt>
                <c:pt idx="77">
                  <c:v>1916.751375</c:v>
                </c:pt>
                <c:pt idx="78">
                  <c:v>1932.0795</c:v>
                </c:pt>
                <c:pt idx="79">
                  <c:v>1947.162375</c:v>
                </c:pt>
                <c:pt idx="80">
                  <c:v>1962.0</c:v>
                </c:pt>
                <c:pt idx="81">
                  <c:v>1976.592375</c:v>
                </c:pt>
                <c:pt idx="82">
                  <c:v>1990.9395</c:v>
                </c:pt>
                <c:pt idx="83">
                  <c:v>2005.041375</c:v>
                </c:pt>
                <c:pt idx="84">
                  <c:v>2018.898</c:v>
                </c:pt>
                <c:pt idx="85">
                  <c:v>2032.509375</c:v>
                </c:pt>
                <c:pt idx="86">
                  <c:v>2045.8755</c:v>
                </c:pt>
                <c:pt idx="87">
                  <c:v>2058.996375</c:v>
                </c:pt>
                <c:pt idx="88">
                  <c:v>2071.872</c:v>
                </c:pt>
                <c:pt idx="89">
                  <c:v>2084.502375</c:v>
                </c:pt>
                <c:pt idx="90">
                  <c:v>2096.8875</c:v>
                </c:pt>
                <c:pt idx="91">
                  <c:v>2109.027375</c:v>
                </c:pt>
                <c:pt idx="92">
                  <c:v>2120.922</c:v>
                </c:pt>
                <c:pt idx="93">
                  <c:v>2132.571375</c:v>
                </c:pt>
                <c:pt idx="94">
                  <c:v>2143.9755</c:v>
                </c:pt>
                <c:pt idx="95">
                  <c:v>2155.134375000001</c:v>
                </c:pt>
                <c:pt idx="96">
                  <c:v>2166.048000000001</c:v>
                </c:pt>
                <c:pt idx="97">
                  <c:v>2176.716375</c:v>
                </c:pt>
                <c:pt idx="98">
                  <c:v>2187.1395</c:v>
                </c:pt>
                <c:pt idx="99">
                  <c:v>2197.317375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2235.576375000001</c:v>
                </c:pt>
                <c:pt idx="104">
                  <c:v>2244.528</c:v>
                </c:pt>
                <c:pt idx="105">
                  <c:v>2253.234375</c:v>
                </c:pt>
                <c:pt idx="106">
                  <c:v>2261.6955</c:v>
                </c:pt>
                <c:pt idx="107">
                  <c:v>2269.911375</c:v>
                </c:pt>
                <c:pt idx="108">
                  <c:v>2277.882</c:v>
                </c:pt>
                <c:pt idx="109">
                  <c:v>2285.607375000001</c:v>
                </c:pt>
                <c:pt idx="110">
                  <c:v>2293.087500000001</c:v>
                </c:pt>
                <c:pt idx="111">
                  <c:v>2300.322375</c:v>
                </c:pt>
                <c:pt idx="112">
                  <c:v>2307.312</c:v>
                </c:pt>
                <c:pt idx="113">
                  <c:v>2314.056375</c:v>
                </c:pt>
                <c:pt idx="114">
                  <c:v>2320.5555</c:v>
                </c:pt>
                <c:pt idx="115">
                  <c:v>2326.809375</c:v>
                </c:pt>
                <c:pt idx="116">
                  <c:v>2332.818</c:v>
                </c:pt>
                <c:pt idx="117">
                  <c:v>2338.581375</c:v>
                </c:pt>
                <c:pt idx="118">
                  <c:v>2344.0995</c:v>
                </c:pt>
                <c:pt idx="119">
                  <c:v>2349.372375</c:v>
                </c:pt>
                <c:pt idx="120">
                  <c:v>2354.400000000001</c:v>
                </c:pt>
                <c:pt idx="121">
                  <c:v>2359.182375</c:v>
                </c:pt>
                <c:pt idx="122">
                  <c:v>2363.7195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</c:v>
                </c:pt>
                <c:pt idx="127">
                  <c:v>2382.726375</c:v>
                </c:pt>
                <c:pt idx="128">
                  <c:v>2385.791999999999</c:v>
                </c:pt>
                <c:pt idx="129">
                  <c:v>2388.612375</c:v>
                </c:pt>
                <c:pt idx="130">
                  <c:v>2391.1875</c:v>
                </c:pt>
                <c:pt idx="131">
                  <c:v>2393.517375</c:v>
                </c:pt>
                <c:pt idx="132">
                  <c:v>2395.602</c:v>
                </c:pt>
                <c:pt idx="133">
                  <c:v>2398.01089455</c:v>
                </c:pt>
                <c:pt idx="134">
                  <c:v>2399.0355</c:v>
                </c:pt>
                <c:pt idx="135">
                  <c:v>2400.384375</c:v>
                </c:pt>
                <c:pt idx="136">
                  <c:v>2401.488</c:v>
                </c:pt>
                <c:pt idx="137">
                  <c:v>2402.346375000001</c:v>
                </c:pt>
                <c:pt idx="138">
                  <c:v>2402.9595</c:v>
                </c:pt>
                <c:pt idx="139">
                  <c:v>2403.327375</c:v>
                </c:pt>
                <c:pt idx="140">
                  <c:v>2403.45</c:v>
                </c:pt>
                <c:pt idx="141">
                  <c:v>2403.327375000001</c:v>
                </c:pt>
                <c:pt idx="142">
                  <c:v>2402.9595</c:v>
                </c:pt>
                <c:pt idx="143">
                  <c:v>2402.346375000001</c:v>
                </c:pt>
                <c:pt idx="144">
                  <c:v>2401.488</c:v>
                </c:pt>
                <c:pt idx="145">
                  <c:v>2400.384375000001</c:v>
                </c:pt>
                <c:pt idx="146">
                  <c:v>2399.0355</c:v>
                </c:pt>
                <c:pt idx="147">
                  <c:v>2397.441375</c:v>
                </c:pt>
                <c:pt idx="148">
                  <c:v>2395.602000000001</c:v>
                </c:pt>
                <c:pt idx="149">
                  <c:v>2393.517375</c:v>
                </c:pt>
                <c:pt idx="150">
                  <c:v>2391.1875</c:v>
                </c:pt>
                <c:pt idx="151">
                  <c:v>2388.612375</c:v>
                </c:pt>
                <c:pt idx="152">
                  <c:v>2385.792</c:v>
                </c:pt>
                <c:pt idx="153">
                  <c:v>2382.726375</c:v>
                </c:pt>
                <c:pt idx="154">
                  <c:v>2379.4155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</c:v>
                </c:pt>
                <c:pt idx="158">
                  <c:v>2363.7195</c:v>
                </c:pt>
                <c:pt idx="159">
                  <c:v>2359.182375</c:v>
                </c:pt>
                <c:pt idx="160">
                  <c:v>2354.400000981001</c:v>
                </c:pt>
                <c:pt idx="161">
                  <c:v>2354.4</c:v>
                </c:pt>
                <c:pt idx="162">
                  <c:v>2300.322375</c:v>
                </c:pt>
                <c:pt idx="163">
                  <c:v>2245.999500000001</c:v>
                </c:pt>
                <c:pt idx="164">
                  <c:v>2191.431375</c:v>
                </c:pt>
                <c:pt idx="165">
                  <c:v>2136.618</c:v>
                </c:pt>
                <c:pt idx="166">
                  <c:v>2081.559375</c:v>
                </c:pt>
                <c:pt idx="167">
                  <c:v>2026.255499999999</c:v>
                </c:pt>
                <c:pt idx="168">
                  <c:v>1970.706375</c:v>
                </c:pt>
                <c:pt idx="169">
                  <c:v>1914.912</c:v>
                </c:pt>
                <c:pt idx="170">
                  <c:v>1858.872375000001</c:v>
                </c:pt>
                <c:pt idx="171">
                  <c:v>1802.587500000001</c:v>
                </c:pt>
                <c:pt idx="172">
                  <c:v>1746.057374999999</c:v>
                </c:pt>
                <c:pt idx="173">
                  <c:v>1689.282</c:v>
                </c:pt>
                <c:pt idx="174">
                  <c:v>1632.261375</c:v>
                </c:pt>
                <c:pt idx="175">
                  <c:v>1574.995500000001</c:v>
                </c:pt>
                <c:pt idx="176">
                  <c:v>1517.484375</c:v>
                </c:pt>
                <c:pt idx="177">
                  <c:v>1459.728</c:v>
                </c:pt>
                <c:pt idx="178">
                  <c:v>1401.726375</c:v>
                </c:pt>
                <c:pt idx="179">
                  <c:v>1343.4795</c:v>
                </c:pt>
                <c:pt idx="180">
                  <c:v>1284.987375000001</c:v>
                </c:pt>
                <c:pt idx="181">
                  <c:v>1226.25</c:v>
                </c:pt>
                <c:pt idx="182">
                  <c:v>1167.267374999999</c:v>
                </c:pt>
                <c:pt idx="183">
                  <c:v>1108.039500000001</c:v>
                </c:pt>
                <c:pt idx="184">
                  <c:v>1048.566374999999</c:v>
                </c:pt>
                <c:pt idx="185">
                  <c:v>988.8480000000013</c:v>
                </c:pt>
                <c:pt idx="186">
                  <c:v>928.8843750000005</c:v>
                </c:pt>
                <c:pt idx="187">
                  <c:v>868.6754999999998</c:v>
                </c:pt>
                <c:pt idx="188">
                  <c:v>808.2213750000007</c:v>
                </c:pt>
                <c:pt idx="189">
                  <c:v>747.5219999999993</c:v>
                </c:pt>
                <c:pt idx="190">
                  <c:v>686.5773750000003</c:v>
                </c:pt>
                <c:pt idx="191">
                  <c:v>625.3875000000007</c:v>
                </c:pt>
                <c:pt idx="192">
                  <c:v>563.9523749999994</c:v>
                </c:pt>
                <c:pt idx="193">
                  <c:v>502.2720000000015</c:v>
                </c:pt>
                <c:pt idx="194">
                  <c:v>440.3463750000003</c:v>
                </c:pt>
                <c:pt idx="195">
                  <c:v>378.1755000000007</c:v>
                </c:pt>
                <c:pt idx="196">
                  <c:v>315.7593750000005</c:v>
                </c:pt>
                <c:pt idx="197">
                  <c:v>253.0979999999986</c:v>
                </c:pt>
                <c:pt idx="198">
                  <c:v>190.1913750000001</c:v>
                </c:pt>
                <c:pt idx="199">
                  <c:v>127.0395000000001</c:v>
                </c:pt>
                <c:pt idx="200">
                  <c:v>63.6423750000008</c:v>
                </c:pt>
                <c:pt idx="20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60232"/>
        <c:axId val="2130461848"/>
      </c:scatterChart>
      <c:valAx>
        <c:axId val="213046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61848"/>
        <c:crosses val="autoZero"/>
        <c:crossBetween val="midCat"/>
      </c:valAx>
      <c:valAx>
        <c:axId val="21304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6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4"/>
          <c:y val="0.061624649859944"/>
          <c:w val="0.787759376545323"/>
          <c:h val="0.876750700280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0.0</c:v>
                </c:pt>
                <c:pt idx="1">
                  <c:v>0.175</c:v>
                </c:pt>
                <c:pt idx="2">
                  <c:v>0.35</c:v>
                </c:pt>
                <c:pt idx="3">
                  <c:v>0.525</c:v>
                </c:pt>
                <c:pt idx="4">
                  <c:v>0.7</c:v>
                </c:pt>
                <c:pt idx="5">
                  <c:v>0.875</c:v>
                </c:pt>
                <c:pt idx="6">
                  <c:v>1.05</c:v>
                </c:pt>
                <c:pt idx="7">
                  <c:v>1.225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1.925</c:v>
                </c:pt>
                <c:pt idx="12">
                  <c:v>2.1</c:v>
                </c:pt>
                <c:pt idx="13">
                  <c:v>2.275</c:v>
                </c:pt>
                <c:pt idx="14">
                  <c:v>2.45</c:v>
                </c:pt>
                <c:pt idx="15">
                  <c:v>2.625</c:v>
                </c:pt>
                <c:pt idx="16">
                  <c:v>2.8</c:v>
                </c:pt>
                <c:pt idx="17">
                  <c:v>2.975</c:v>
                </c:pt>
                <c:pt idx="18">
                  <c:v>3.15</c:v>
                </c:pt>
                <c:pt idx="19">
                  <c:v>3.325</c:v>
                </c:pt>
                <c:pt idx="20">
                  <c:v>3.5</c:v>
                </c:pt>
                <c:pt idx="21">
                  <c:v>3.675</c:v>
                </c:pt>
                <c:pt idx="22">
                  <c:v>3.85</c:v>
                </c:pt>
                <c:pt idx="23">
                  <c:v>4.024999999999999</c:v>
                </c:pt>
                <c:pt idx="24">
                  <c:v>4.199999999999999</c:v>
                </c:pt>
                <c:pt idx="25">
                  <c:v>4.375</c:v>
                </c:pt>
                <c:pt idx="26">
                  <c:v>4.55</c:v>
                </c:pt>
                <c:pt idx="27">
                  <c:v>4.725</c:v>
                </c:pt>
                <c:pt idx="28">
                  <c:v>4.899999999999999</c:v>
                </c:pt>
                <c:pt idx="29">
                  <c:v>5.074999999999999</c:v>
                </c:pt>
                <c:pt idx="30">
                  <c:v>5.25</c:v>
                </c:pt>
                <c:pt idx="31">
                  <c:v>5.425</c:v>
                </c:pt>
                <c:pt idx="32">
                  <c:v>5.6</c:v>
                </c:pt>
                <c:pt idx="33">
                  <c:v>5.774999999999999</c:v>
                </c:pt>
                <c:pt idx="34">
                  <c:v>5.95</c:v>
                </c:pt>
                <c:pt idx="35">
                  <c:v>6.125</c:v>
                </c:pt>
                <c:pt idx="36">
                  <c:v>6.3</c:v>
                </c:pt>
                <c:pt idx="37">
                  <c:v>6.475</c:v>
                </c:pt>
                <c:pt idx="38">
                  <c:v>6.649999999999999</c:v>
                </c:pt>
                <c:pt idx="39">
                  <c:v>6.824999999999999</c:v>
                </c:pt>
                <c:pt idx="40">
                  <c:v>7.0</c:v>
                </c:pt>
                <c:pt idx="41">
                  <c:v>7.175</c:v>
                </c:pt>
                <c:pt idx="42">
                  <c:v>7.35</c:v>
                </c:pt>
                <c:pt idx="43">
                  <c:v>7.524999999999999</c:v>
                </c:pt>
                <c:pt idx="44">
                  <c:v>7.699999999999999</c:v>
                </c:pt>
                <c:pt idx="45">
                  <c:v>7.874999999999999</c:v>
                </c:pt>
                <c:pt idx="46">
                  <c:v>8.049999999999998</c:v>
                </c:pt>
                <c:pt idx="47">
                  <c:v>8.225</c:v>
                </c:pt>
                <c:pt idx="48">
                  <c:v>8.399999999999998</c:v>
                </c:pt>
                <c:pt idx="49">
                  <c:v>8.575</c:v>
                </c:pt>
                <c:pt idx="50">
                  <c:v>8.75</c:v>
                </c:pt>
                <c:pt idx="51">
                  <c:v>8.924999999999998</c:v>
                </c:pt>
                <c:pt idx="52">
                  <c:v>9.1</c:v>
                </c:pt>
                <c:pt idx="53">
                  <c:v>9.274999999999998</c:v>
                </c:pt>
                <c:pt idx="54">
                  <c:v>9.45</c:v>
                </c:pt>
                <c:pt idx="55">
                  <c:v>9.625</c:v>
                </c:pt>
                <c:pt idx="56">
                  <c:v>9.799999999999998</c:v>
                </c:pt>
                <c:pt idx="57">
                  <c:v>9.975</c:v>
                </c:pt>
                <c:pt idx="58">
                  <c:v>10.15</c:v>
                </c:pt>
                <c:pt idx="59">
                  <c:v>10.325</c:v>
                </c:pt>
                <c:pt idx="60">
                  <c:v>10.5</c:v>
                </c:pt>
                <c:pt idx="61">
                  <c:v>10.675</c:v>
                </c:pt>
                <c:pt idx="62">
                  <c:v>10.85</c:v>
                </c:pt>
                <c:pt idx="63">
                  <c:v>11.025</c:v>
                </c:pt>
                <c:pt idx="64">
                  <c:v>11.2</c:v>
                </c:pt>
                <c:pt idx="65">
                  <c:v>11.375</c:v>
                </c:pt>
                <c:pt idx="66">
                  <c:v>11.55</c:v>
                </c:pt>
                <c:pt idx="67">
                  <c:v>11.725</c:v>
                </c:pt>
                <c:pt idx="68">
                  <c:v>11.9</c:v>
                </c:pt>
                <c:pt idx="69">
                  <c:v>12.075</c:v>
                </c:pt>
                <c:pt idx="70">
                  <c:v>12.25</c:v>
                </c:pt>
                <c:pt idx="71">
                  <c:v>12.425</c:v>
                </c:pt>
                <c:pt idx="72">
                  <c:v>12.6</c:v>
                </c:pt>
                <c:pt idx="73">
                  <c:v>12.775</c:v>
                </c:pt>
                <c:pt idx="74">
                  <c:v>12.95</c:v>
                </c:pt>
                <c:pt idx="75">
                  <c:v>13.125</c:v>
                </c:pt>
                <c:pt idx="76">
                  <c:v>13.3</c:v>
                </c:pt>
                <c:pt idx="77">
                  <c:v>13.475</c:v>
                </c:pt>
                <c:pt idx="78">
                  <c:v>13.65</c:v>
                </c:pt>
                <c:pt idx="79">
                  <c:v>13.825</c:v>
                </c:pt>
                <c:pt idx="80">
                  <c:v>14.0</c:v>
                </c:pt>
                <c:pt idx="81">
                  <c:v>14.175</c:v>
                </c:pt>
                <c:pt idx="82">
                  <c:v>14.35</c:v>
                </c:pt>
                <c:pt idx="83">
                  <c:v>14.525</c:v>
                </c:pt>
                <c:pt idx="84">
                  <c:v>14.7</c:v>
                </c:pt>
                <c:pt idx="85">
                  <c:v>14.875</c:v>
                </c:pt>
                <c:pt idx="86">
                  <c:v>15.05</c:v>
                </c:pt>
                <c:pt idx="87">
                  <c:v>15.225</c:v>
                </c:pt>
                <c:pt idx="88">
                  <c:v>15.4</c:v>
                </c:pt>
                <c:pt idx="89">
                  <c:v>15.575</c:v>
                </c:pt>
                <c:pt idx="90">
                  <c:v>15.75</c:v>
                </c:pt>
                <c:pt idx="91">
                  <c:v>15.925</c:v>
                </c:pt>
                <c:pt idx="92">
                  <c:v>16.1</c:v>
                </c:pt>
                <c:pt idx="93">
                  <c:v>16.275</c:v>
                </c:pt>
                <c:pt idx="94">
                  <c:v>16.45</c:v>
                </c:pt>
                <c:pt idx="95">
                  <c:v>16.625</c:v>
                </c:pt>
                <c:pt idx="96">
                  <c:v>16.8</c:v>
                </c:pt>
                <c:pt idx="97">
                  <c:v>16.975</c:v>
                </c:pt>
                <c:pt idx="98">
                  <c:v>17.15</c:v>
                </c:pt>
                <c:pt idx="99">
                  <c:v>17.325</c:v>
                </c:pt>
                <c:pt idx="100">
                  <c:v>17.5</c:v>
                </c:pt>
                <c:pt idx="101">
                  <c:v>17.675</c:v>
                </c:pt>
                <c:pt idx="102">
                  <c:v>17.85</c:v>
                </c:pt>
                <c:pt idx="103">
                  <c:v>18.025</c:v>
                </c:pt>
                <c:pt idx="104">
                  <c:v>18.2</c:v>
                </c:pt>
                <c:pt idx="105">
                  <c:v>18.375</c:v>
                </c:pt>
                <c:pt idx="106">
                  <c:v>18.55</c:v>
                </c:pt>
                <c:pt idx="107">
                  <c:v>18.725</c:v>
                </c:pt>
                <c:pt idx="108">
                  <c:v>18.9</c:v>
                </c:pt>
                <c:pt idx="109">
                  <c:v>19.075</c:v>
                </c:pt>
                <c:pt idx="110">
                  <c:v>19.25</c:v>
                </c:pt>
                <c:pt idx="111">
                  <c:v>19.425</c:v>
                </c:pt>
                <c:pt idx="112">
                  <c:v>19.6</c:v>
                </c:pt>
                <c:pt idx="113">
                  <c:v>19.775</c:v>
                </c:pt>
                <c:pt idx="114">
                  <c:v>19.95</c:v>
                </c:pt>
                <c:pt idx="115">
                  <c:v>20.125</c:v>
                </c:pt>
                <c:pt idx="116">
                  <c:v>20.3</c:v>
                </c:pt>
                <c:pt idx="117">
                  <c:v>20.475</c:v>
                </c:pt>
                <c:pt idx="118">
                  <c:v>20.65</c:v>
                </c:pt>
                <c:pt idx="119">
                  <c:v>20.825</c:v>
                </c:pt>
                <c:pt idx="120">
                  <c:v>21.0</c:v>
                </c:pt>
                <c:pt idx="121">
                  <c:v>21.175</c:v>
                </c:pt>
                <c:pt idx="122">
                  <c:v>21.35</c:v>
                </c:pt>
                <c:pt idx="123">
                  <c:v>21.525</c:v>
                </c:pt>
                <c:pt idx="124">
                  <c:v>21.7</c:v>
                </c:pt>
                <c:pt idx="125">
                  <c:v>21.875</c:v>
                </c:pt>
                <c:pt idx="126">
                  <c:v>22.05</c:v>
                </c:pt>
                <c:pt idx="127">
                  <c:v>22.225</c:v>
                </c:pt>
                <c:pt idx="128">
                  <c:v>22.4</c:v>
                </c:pt>
                <c:pt idx="129">
                  <c:v>22.575</c:v>
                </c:pt>
                <c:pt idx="130">
                  <c:v>22.75</c:v>
                </c:pt>
                <c:pt idx="131">
                  <c:v>22.925</c:v>
                </c:pt>
                <c:pt idx="132">
                  <c:v>23.1</c:v>
                </c:pt>
                <c:pt idx="133">
                  <c:v>23.275</c:v>
                </c:pt>
                <c:pt idx="134">
                  <c:v>23.45</c:v>
                </c:pt>
                <c:pt idx="135">
                  <c:v>23.625</c:v>
                </c:pt>
                <c:pt idx="136">
                  <c:v>23.8</c:v>
                </c:pt>
                <c:pt idx="137">
                  <c:v>23.975</c:v>
                </c:pt>
                <c:pt idx="138">
                  <c:v>24.15</c:v>
                </c:pt>
                <c:pt idx="139">
                  <c:v>24.325</c:v>
                </c:pt>
                <c:pt idx="140">
                  <c:v>24.5</c:v>
                </c:pt>
                <c:pt idx="141">
                  <c:v>24.675</c:v>
                </c:pt>
                <c:pt idx="142">
                  <c:v>24.85</c:v>
                </c:pt>
                <c:pt idx="143">
                  <c:v>25.025</c:v>
                </c:pt>
                <c:pt idx="144">
                  <c:v>25.2</c:v>
                </c:pt>
                <c:pt idx="145">
                  <c:v>25.375</c:v>
                </c:pt>
                <c:pt idx="146">
                  <c:v>25.55</c:v>
                </c:pt>
                <c:pt idx="147">
                  <c:v>25.725</c:v>
                </c:pt>
                <c:pt idx="148">
                  <c:v>25.9</c:v>
                </c:pt>
                <c:pt idx="149">
                  <c:v>26.075</c:v>
                </c:pt>
                <c:pt idx="150">
                  <c:v>26.25</c:v>
                </c:pt>
                <c:pt idx="151">
                  <c:v>26.425</c:v>
                </c:pt>
                <c:pt idx="152">
                  <c:v>26.6</c:v>
                </c:pt>
                <c:pt idx="153">
                  <c:v>26.775</c:v>
                </c:pt>
                <c:pt idx="154">
                  <c:v>26.95</c:v>
                </c:pt>
                <c:pt idx="155">
                  <c:v>27.125</c:v>
                </c:pt>
                <c:pt idx="156">
                  <c:v>27.3</c:v>
                </c:pt>
                <c:pt idx="157">
                  <c:v>27.475</c:v>
                </c:pt>
                <c:pt idx="158">
                  <c:v>27.65</c:v>
                </c:pt>
                <c:pt idx="159">
                  <c:v>27.825</c:v>
                </c:pt>
                <c:pt idx="160">
                  <c:v>28.0</c:v>
                </c:pt>
                <c:pt idx="161">
                  <c:v>28.175</c:v>
                </c:pt>
                <c:pt idx="162">
                  <c:v>28.35</c:v>
                </c:pt>
                <c:pt idx="163">
                  <c:v>28.525</c:v>
                </c:pt>
                <c:pt idx="164">
                  <c:v>28.7</c:v>
                </c:pt>
                <c:pt idx="165">
                  <c:v>28.875</c:v>
                </c:pt>
                <c:pt idx="166">
                  <c:v>29.05</c:v>
                </c:pt>
                <c:pt idx="167">
                  <c:v>29.225</c:v>
                </c:pt>
                <c:pt idx="168">
                  <c:v>29.4</c:v>
                </c:pt>
                <c:pt idx="169">
                  <c:v>29.575</c:v>
                </c:pt>
                <c:pt idx="170">
                  <c:v>29.75</c:v>
                </c:pt>
                <c:pt idx="171">
                  <c:v>29.925</c:v>
                </c:pt>
                <c:pt idx="172">
                  <c:v>30.1</c:v>
                </c:pt>
                <c:pt idx="173">
                  <c:v>30.275</c:v>
                </c:pt>
                <c:pt idx="174">
                  <c:v>30.45</c:v>
                </c:pt>
                <c:pt idx="175">
                  <c:v>30.625</c:v>
                </c:pt>
                <c:pt idx="176">
                  <c:v>30.8</c:v>
                </c:pt>
                <c:pt idx="177">
                  <c:v>30.975</c:v>
                </c:pt>
                <c:pt idx="178">
                  <c:v>31.15</c:v>
                </c:pt>
                <c:pt idx="179">
                  <c:v>31.325</c:v>
                </c:pt>
                <c:pt idx="180">
                  <c:v>31.5</c:v>
                </c:pt>
                <c:pt idx="181">
                  <c:v>31.675</c:v>
                </c:pt>
                <c:pt idx="182">
                  <c:v>31.85</c:v>
                </c:pt>
                <c:pt idx="183">
                  <c:v>32.025</c:v>
                </c:pt>
                <c:pt idx="184">
                  <c:v>32.2</c:v>
                </c:pt>
                <c:pt idx="185">
                  <c:v>32.375</c:v>
                </c:pt>
                <c:pt idx="186">
                  <c:v>32.55</c:v>
                </c:pt>
                <c:pt idx="187">
                  <c:v>32.725</c:v>
                </c:pt>
                <c:pt idx="188">
                  <c:v>32.9</c:v>
                </c:pt>
                <c:pt idx="189">
                  <c:v>33.075</c:v>
                </c:pt>
                <c:pt idx="190">
                  <c:v>33.25</c:v>
                </c:pt>
                <c:pt idx="191">
                  <c:v>33.425</c:v>
                </c:pt>
                <c:pt idx="192">
                  <c:v>33.6</c:v>
                </c:pt>
                <c:pt idx="193">
                  <c:v>33.775</c:v>
                </c:pt>
                <c:pt idx="194">
                  <c:v>33.95</c:v>
                </c:pt>
                <c:pt idx="195">
                  <c:v>34.125</c:v>
                </c:pt>
                <c:pt idx="196">
                  <c:v>34.3</c:v>
                </c:pt>
                <c:pt idx="197">
                  <c:v>34.475</c:v>
                </c:pt>
                <c:pt idx="198">
                  <c:v>34.65</c:v>
                </c:pt>
                <c:pt idx="199">
                  <c:v>34.825</c:v>
                </c:pt>
                <c:pt idx="200">
                  <c:v>35.0</c:v>
                </c:pt>
              </c:numCache>
            </c:numRef>
          </c:xVal>
          <c:yVal>
            <c:numRef>
              <c:f>'SIM 2 Penyangga'!$F$28:$F$228</c:f>
              <c:numCache>
                <c:formatCode>0.000</c:formatCode>
                <c:ptCount val="201"/>
                <c:pt idx="0">
                  <c:v>5605.714285714285</c:v>
                </c:pt>
                <c:pt idx="1">
                  <c:v>5605.714285714285</c:v>
                </c:pt>
                <c:pt idx="2">
                  <c:v>5605.714285714285</c:v>
                </c:pt>
                <c:pt idx="3">
                  <c:v>5605.714285714285</c:v>
                </c:pt>
                <c:pt idx="4">
                  <c:v>5605.714285714285</c:v>
                </c:pt>
                <c:pt idx="5">
                  <c:v>5605.714285714285</c:v>
                </c:pt>
                <c:pt idx="6">
                  <c:v>5605.714285714285</c:v>
                </c:pt>
                <c:pt idx="7">
                  <c:v>5605.714285714285</c:v>
                </c:pt>
                <c:pt idx="8">
                  <c:v>5605.714285714285</c:v>
                </c:pt>
                <c:pt idx="9">
                  <c:v>5605.714285714285</c:v>
                </c:pt>
                <c:pt idx="10">
                  <c:v>5605.714285714285</c:v>
                </c:pt>
                <c:pt idx="11">
                  <c:v>5605.714285714285</c:v>
                </c:pt>
                <c:pt idx="12">
                  <c:v>5605.714285714285</c:v>
                </c:pt>
                <c:pt idx="13">
                  <c:v>5605.714285714285</c:v>
                </c:pt>
                <c:pt idx="14">
                  <c:v>5605.714285714285</c:v>
                </c:pt>
                <c:pt idx="15">
                  <c:v>5605.714285714285</c:v>
                </c:pt>
                <c:pt idx="16">
                  <c:v>5605.714285714285</c:v>
                </c:pt>
                <c:pt idx="17">
                  <c:v>5605.714285714285</c:v>
                </c:pt>
                <c:pt idx="18">
                  <c:v>5605.714285714285</c:v>
                </c:pt>
                <c:pt idx="19">
                  <c:v>5605.714285714285</c:v>
                </c:pt>
                <c:pt idx="20">
                  <c:v>5605.714285714285</c:v>
                </c:pt>
                <c:pt idx="21">
                  <c:v>5605.714285714285</c:v>
                </c:pt>
                <c:pt idx="22">
                  <c:v>5605.714285714285</c:v>
                </c:pt>
                <c:pt idx="23">
                  <c:v>5605.714285714285</c:v>
                </c:pt>
                <c:pt idx="24">
                  <c:v>5605.714285714285</c:v>
                </c:pt>
                <c:pt idx="25">
                  <c:v>5605.714285714285</c:v>
                </c:pt>
                <c:pt idx="26">
                  <c:v>5605.714285714285</c:v>
                </c:pt>
                <c:pt idx="27">
                  <c:v>5605.714285714285</c:v>
                </c:pt>
                <c:pt idx="28">
                  <c:v>5605.714285714285</c:v>
                </c:pt>
                <c:pt idx="29">
                  <c:v>5605.714285714285</c:v>
                </c:pt>
                <c:pt idx="30">
                  <c:v>5605.714285714285</c:v>
                </c:pt>
                <c:pt idx="31">
                  <c:v>5605.714285714285</c:v>
                </c:pt>
                <c:pt idx="32">
                  <c:v>5605.714285714285</c:v>
                </c:pt>
                <c:pt idx="33">
                  <c:v>5605.714285714285</c:v>
                </c:pt>
                <c:pt idx="34">
                  <c:v>5605.714285714285</c:v>
                </c:pt>
                <c:pt idx="35">
                  <c:v>5605.714285714285</c:v>
                </c:pt>
                <c:pt idx="36">
                  <c:v>5605.714285714285</c:v>
                </c:pt>
                <c:pt idx="37">
                  <c:v>5605.714285714285</c:v>
                </c:pt>
                <c:pt idx="38">
                  <c:v>5605.714285714285</c:v>
                </c:pt>
                <c:pt idx="39">
                  <c:v>5605.714285714285</c:v>
                </c:pt>
                <c:pt idx="40">
                  <c:v>5605.714285714285</c:v>
                </c:pt>
                <c:pt idx="41">
                  <c:v>5605.714285714285</c:v>
                </c:pt>
                <c:pt idx="42">
                  <c:v>5605.714285714285</c:v>
                </c:pt>
                <c:pt idx="43">
                  <c:v>5605.714285714285</c:v>
                </c:pt>
                <c:pt idx="44">
                  <c:v>5605.714285714285</c:v>
                </c:pt>
                <c:pt idx="45">
                  <c:v>5605.714285714285</c:v>
                </c:pt>
                <c:pt idx="46">
                  <c:v>5605.714285714285</c:v>
                </c:pt>
                <c:pt idx="47">
                  <c:v>5605.714285714285</c:v>
                </c:pt>
                <c:pt idx="48">
                  <c:v>5605.714285714285</c:v>
                </c:pt>
                <c:pt idx="49">
                  <c:v>5605.714285714285</c:v>
                </c:pt>
                <c:pt idx="50">
                  <c:v>5605.714285714285</c:v>
                </c:pt>
                <c:pt idx="51">
                  <c:v>5605.714285714285</c:v>
                </c:pt>
                <c:pt idx="52">
                  <c:v>5605.714285714285</c:v>
                </c:pt>
                <c:pt idx="53">
                  <c:v>5605.714285714285</c:v>
                </c:pt>
                <c:pt idx="54">
                  <c:v>5605.714285714285</c:v>
                </c:pt>
                <c:pt idx="55">
                  <c:v>5605.714285714285</c:v>
                </c:pt>
                <c:pt idx="56">
                  <c:v>5605.714285714285</c:v>
                </c:pt>
                <c:pt idx="57">
                  <c:v>5605.714285714285</c:v>
                </c:pt>
                <c:pt idx="58">
                  <c:v>5605.714285714285</c:v>
                </c:pt>
                <c:pt idx="59">
                  <c:v>5605.714285714285</c:v>
                </c:pt>
                <c:pt idx="60">
                  <c:v>5605.714285714285</c:v>
                </c:pt>
                <c:pt idx="61">
                  <c:v>5605.714285714285</c:v>
                </c:pt>
                <c:pt idx="62">
                  <c:v>5605.714285714285</c:v>
                </c:pt>
                <c:pt idx="63">
                  <c:v>5605.714285714285</c:v>
                </c:pt>
                <c:pt idx="64">
                  <c:v>5605.714285714285</c:v>
                </c:pt>
                <c:pt idx="65">
                  <c:v>5605.714285714285</c:v>
                </c:pt>
                <c:pt idx="66">
                  <c:v>5605.714285714285</c:v>
                </c:pt>
                <c:pt idx="67">
                  <c:v>5605.714285714285</c:v>
                </c:pt>
                <c:pt idx="68">
                  <c:v>5605.714285714285</c:v>
                </c:pt>
                <c:pt idx="69">
                  <c:v>5605.714285714285</c:v>
                </c:pt>
                <c:pt idx="70">
                  <c:v>5605.714285714285</c:v>
                </c:pt>
                <c:pt idx="71">
                  <c:v>5605.714285714285</c:v>
                </c:pt>
                <c:pt idx="72">
                  <c:v>5605.714285714285</c:v>
                </c:pt>
                <c:pt idx="73">
                  <c:v>5605.714285714285</c:v>
                </c:pt>
                <c:pt idx="74">
                  <c:v>5605.714285714285</c:v>
                </c:pt>
                <c:pt idx="75">
                  <c:v>5605.714285714285</c:v>
                </c:pt>
                <c:pt idx="76">
                  <c:v>5605.714285714285</c:v>
                </c:pt>
                <c:pt idx="77">
                  <c:v>5605.714285714285</c:v>
                </c:pt>
                <c:pt idx="78">
                  <c:v>5605.714285714285</c:v>
                </c:pt>
                <c:pt idx="79">
                  <c:v>5605.714285714285</c:v>
                </c:pt>
                <c:pt idx="80">
                  <c:v>5605.714285714285</c:v>
                </c:pt>
                <c:pt idx="81">
                  <c:v>5605.714285714285</c:v>
                </c:pt>
                <c:pt idx="82">
                  <c:v>5605.714285714285</c:v>
                </c:pt>
                <c:pt idx="83">
                  <c:v>5605.714285714285</c:v>
                </c:pt>
                <c:pt idx="84">
                  <c:v>5605.714285714285</c:v>
                </c:pt>
                <c:pt idx="85">
                  <c:v>5605.714285714285</c:v>
                </c:pt>
                <c:pt idx="86">
                  <c:v>-4204.285714285715</c:v>
                </c:pt>
                <c:pt idx="87">
                  <c:v>-4204.285714285715</c:v>
                </c:pt>
                <c:pt idx="88">
                  <c:v>-4204.285714285715</c:v>
                </c:pt>
                <c:pt idx="89">
                  <c:v>-4204.285714285715</c:v>
                </c:pt>
                <c:pt idx="90">
                  <c:v>-4204.285714285715</c:v>
                </c:pt>
                <c:pt idx="91">
                  <c:v>-4204.285714285715</c:v>
                </c:pt>
                <c:pt idx="92">
                  <c:v>-4204.285714285715</c:v>
                </c:pt>
                <c:pt idx="93">
                  <c:v>-4204.285714285715</c:v>
                </c:pt>
                <c:pt idx="94">
                  <c:v>-4204.285714285715</c:v>
                </c:pt>
                <c:pt idx="95">
                  <c:v>-4204.285714285715</c:v>
                </c:pt>
                <c:pt idx="96">
                  <c:v>-4204.285714285715</c:v>
                </c:pt>
                <c:pt idx="97">
                  <c:v>-4204.285714285715</c:v>
                </c:pt>
                <c:pt idx="98">
                  <c:v>-4204.285714285715</c:v>
                </c:pt>
                <c:pt idx="99">
                  <c:v>-4204.285714285715</c:v>
                </c:pt>
                <c:pt idx="100">
                  <c:v>-4204.285714285715</c:v>
                </c:pt>
                <c:pt idx="101">
                  <c:v>-4204.285714285715</c:v>
                </c:pt>
                <c:pt idx="102">
                  <c:v>-4204.285714285715</c:v>
                </c:pt>
                <c:pt idx="103">
                  <c:v>-4204.285714285715</c:v>
                </c:pt>
                <c:pt idx="104">
                  <c:v>-4204.285714285715</c:v>
                </c:pt>
                <c:pt idx="105">
                  <c:v>-4204.285714285715</c:v>
                </c:pt>
                <c:pt idx="106">
                  <c:v>-4204.285714285715</c:v>
                </c:pt>
                <c:pt idx="107">
                  <c:v>-4204.285714285715</c:v>
                </c:pt>
                <c:pt idx="108">
                  <c:v>-4204.285714285715</c:v>
                </c:pt>
                <c:pt idx="109">
                  <c:v>-4204.285714285715</c:v>
                </c:pt>
                <c:pt idx="110">
                  <c:v>-4204.285714285715</c:v>
                </c:pt>
                <c:pt idx="111">
                  <c:v>-4204.285714285715</c:v>
                </c:pt>
                <c:pt idx="112">
                  <c:v>-4204.285714285715</c:v>
                </c:pt>
                <c:pt idx="113">
                  <c:v>-4204.285714285715</c:v>
                </c:pt>
                <c:pt idx="114">
                  <c:v>-4204.285714285715</c:v>
                </c:pt>
                <c:pt idx="115">
                  <c:v>-4204.285714285715</c:v>
                </c:pt>
                <c:pt idx="116">
                  <c:v>-4204.285714285715</c:v>
                </c:pt>
                <c:pt idx="117">
                  <c:v>-4204.285714285715</c:v>
                </c:pt>
                <c:pt idx="118">
                  <c:v>-4204.285714285715</c:v>
                </c:pt>
                <c:pt idx="119">
                  <c:v>-4204.285714285715</c:v>
                </c:pt>
                <c:pt idx="120">
                  <c:v>-4204.285714285715</c:v>
                </c:pt>
                <c:pt idx="121">
                  <c:v>-4204.285714285715</c:v>
                </c:pt>
                <c:pt idx="122">
                  <c:v>-4204.285714285715</c:v>
                </c:pt>
                <c:pt idx="123">
                  <c:v>-4204.285714285715</c:v>
                </c:pt>
                <c:pt idx="124">
                  <c:v>-4204.285714285715</c:v>
                </c:pt>
                <c:pt idx="125">
                  <c:v>-4204.285714285715</c:v>
                </c:pt>
                <c:pt idx="126">
                  <c:v>-4204.285714285715</c:v>
                </c:pt>
                <c:pt idx="127">
                  <c:v>-4204.285714285715</c:v>
                </c:pt>
                <c:pt idx="128">
                  <c:v>-4204.285714285715</c:v>
                </c:pt>
                <c:pt idx="129">
                  <c:v>-4204.285714285715</c:v>
                </c:pt>
                <c:pt idx="130">
                  <c:v>-4204.285714285715</c:v>
                </c:pt>
                <c:pt idx="131">
                  <c:v>-4204.285714285715</c:v>
                </c:pt>
                <c:pt idx="132">
                  <c:v>-4204.285714285715</c:v>
                </c:pt>
                <c:pt idx="133">
                  <c:v>-4204.285714285715</c:v>
                </c:pt>
                <c:pt idx="134">
                  <c:v>-4204.285714285715</c:v>
                </c:pt>
                <c:pt idx="135">
                  <c:v>-4204.285714285715</c:v>
                </c:pt>
                <c:pt idx="136">
                  <c:v>-4204.285714285715</c:v>
                </c:pt>
                <c:pt idx="137">
                  <c:v>-4204.285714285715</c:v>
                </c:pt>
                <c:pt idx="138">
                  <c:v>-4204.285714285715</c:v>
                </c:pt>
                <c:pt idx="139">
                  <c:v>-4204.285714285715</c:v>
                </c:pt>
                <c:pt idx="140">
                  <c:v>-4204.285714285715</c:v>
                </c:pt>
                <c:pt idx="141">
                  <c:v>-4204.285714285715</c:v>
                </c:pt>
                <c:pt idx="142">
                  <c:v>-4204.285714285715</c:v>
                </c:pt>
                <c:pt idx="143">
                  <c:v>-4204.285714285715</c:v>
                </c:pt>
                <c:pt idx="144">
                  <c:v>-4204.285714285715</c:v>
                </c:pt>
                <c:pt idx="145">
                  <c:v>-4204.285714285715</c:v>
                </c:pt>
                <c:pt idx="146">
                  <c:v>-4204.285714285715</c:v>
                </c:pt>
                <c:pt idx="147">
                  <c:v>-4204.285714285715</c:v>
                </c:pt>
                <c:pt idx="148">
                  <c:v>-4204.285714285715</c:v>
                </c:pt>
                <c:pt idx="149">
                  <c:v>-4204.285714285715</c:v>
                </c:pt>
                <c:pt idx="150">
                  <c:v>-4204.285714285715</c:v>
                </c:pt>
                <c:pt idx="151">
                  <c:v>-4204.285714285715</c:v>
                </c:pt>
                <c:pt idx="152">
                  <c:v>-4204.285714285715</c:v>
                </c:pt>
                <c:pt idx="153">
                  <c:v>-4204.285714285715</c:v>
                </c:pt>
                <c:pt idx="154">
                  <c:v>-4204.285714285715</c:v>
                </c:pt>
                <c:pt idx="155">
                  <c:v>-4204.285714285715</c:v>
                </c:pt>
                <c:pt idx="156">
                  <c:v>-4204.285714285715</c:v>
                </c:pt>
                <c:pt idx="157">
                  <c:v>-4204.285714285715</c:v>
                </c:pt>
                <c:pt idx="158">
                  <c:v>-4204.285714285715</c:v>
                </c:pt>
                <c:pt idx="159">
                  <c:v>-4204.285714285715</c:v>
                </c:pt>
                <c:pt idx="160">
                  <c:v>-4204.285714285715</c:v>
                </c:pt>
                <c:pt idx="161">
                  <c:v>-4204.285714285715</c:v>
                </c:pt>
                <c:pt idx="162">
                  <c:v>-4204.285714285715</c:v>
                </c:pt>
                <c:pt idx="163">
                  <c:v>-4204.285714285715</c:v>
                </c:pt>
                <c:pt idx="164">
                  <c:v>-4204.285714285715</c:v>
                </c:pt>
                <c:pt idx="165">
                  <c:v>-4204.285714285715</c:v>
                </c:pt>
                <c:pt idx="166">
                  <c:v>-4204.285714285715</c:v>
                </c:pt>
                <c:pt idx="167">
                  <c:v>-4204.285714285715</c:v>
                </c:pt>
                <c:pt idx="168">
                  <c:v>-4204.285714285715</c:v>
                </c:pt>
                <c:pt idx="169">
                  <c:v>-4204.285714285715</c:v>
                </c:pt>
                <c:pt idx="170">
                  <c:v>-4204.285714285715</c:v>
                </c:pt>
                <c:pt idx="171">
                  <c:v>-4204.285714285715</c:v>
                </c:pt>
                <c:pt idx="172">
                  <c:v>-4204.285714285715</c:v>
                </c:pt>
                <c:pt idx="173">
                  <c:v>-4204.285714285715</c:v>
                </c:pt>
                <c:pt idx="174">
                  <c:v>-4204.285714285715</c:v>
                </c:pt>
                <c:pt idx="175">
                  <c:v>-4204.285714285715</c:v>
                </c:pt>
                <c:pt idx="176">
                  <c:v>-4204.285714285715</c:v>
                </c:pt>
                <c:pt idx="177">
                  <c:v>-4204.285714285715</c:v>
                </c:pt>
                <c:pt idx="178">
                  <c:v>-4204.285714285715</c:v>
                </c:pt>
                <c:pt idx="179">
                  <c:v>-4204.285714285715</c:v>
                </c:pt>
                <c:pt idx="180">
                  <c:v>-4204.285714285715</c:v>
                </c:pt>
                <c:pt idx="181">
                  <c:v>-4204.285714285715</c:v>
                </c:pt>
                <c:pt idx="182">
                  <c:v>-4204.285714285715</c:v>
                </c:pt>
                <c:pt idx="183">
                  <c:v>-4204.285714285715</c:v>
                </c:pt>
                <c:pt idx="184">
                  <c:v>-4204.285714285715</c:v>
                </c:pt>
                <c:pt idx="185">
                  <c:v>-4204.285714285715</c:v>
                </c:pt>
                <c:pt idx="186">
                  <c:v>-4204.285714285715</c:v>
                </c:pt>
                <c:pt idx="187">
                  <c:v>-4204.285714285715</c:v>
                </c:pt>
                <c:pt idx="188">
                  <c:v>-4204.285714285715</c:v>
                </c:pt>
                <c:pt idx="189">
                  <c:v>-4204.285714285715</c:v>
                </c:pt>
                <c:pt idx="190">
                  <c:v>-4204.285714285715</c:v>
                </c:pt>
                <c:pt idx="191">
                  <c:v>-4204.285714285715</c:v>
                </c:pt>
                <c:pt idx="192">
                  <c:v>-4204.285714285715</c:v>
                </c:pt>
                <c:pt idx="193">
                  <c:v>-4204.285714285715</c:v>
                </c:pt>
                <c:pt idx="194">
                  <c:v>-4204.285714285715</c:v>
                </c:pt>
                <c:pt idx="195">
                  <c:v>-4204.285714285715</c:v>
                </c:pt>
                <c:pt idx="196">
                  <c:v>-4204.285714285715</c:v>
                </c:pt>
                <c:pt idx="197">
                  <c:v>-4204.285714285715</c:v>
                </c:pt>
                <c:pt idx="198">
                  <c:v>-4204.285714285715</c:v>
                </c:pt>
                <c:pt idx="199">
                  <c:v>-4204.285714285715</c:v>
                </c:pt>
                <c:pt idx="200">
                  <c:v>-4204.285714285715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0.0</c:v>
                </c:pt>
                <c:pt idx="1">
                  <c:v>0.175</c:v>
                </c:pt>
                <c:pt idx="2">
                  <c:v>0.35</c:v>
                </c:pt>
                <c:pt idx="3">
                  <c:v>0.525</c:v>
                </c:pt>
                <c:pt idx="4">
                  <c:v>0.7</c:v>
                </c:pt>
                <c:pt idx="5">
                  <c:v>0.875</c:v>
                </c:pt>
                <c:pt idx="6">
                  <c:v>1.05</c:v>
                </c:pt>
                <c:pt idx="7">
                  <c:v>1.225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1.925</c:v>
                </c:pt>
                <c:pt idx="12">
                  <c:v>2.1</c:v>
                </c:pt>
                <c:pt idx="13">
                  <c:v>2.275</c:v>
                </c:pt>
                <c:pt idx="14">
                  <c:v>2.45</c:v>
                </c:pt>
                <c:pt idx="15">
                  <c:v>2.625</c:v>
                </c:pt>
                <c:pt idx="16">
                  <c:v>2.8</c:v>
                </c:pt>
                <c:pt idx="17">
                  <c:v>2.975</c:v>
                </c:pt>
                <c:pt idx="18">
                  <c:v>3.15</c:v>
                </c:pt>
                <c:pt idx="19">
                  <c:v>3.325</c:v>
                </c:pt>
                <c:pt idx="20">
                  <c:v>3.5</c:v>
                </c:pt>
                <c:pt idx="21">
                  <c:v>3.675</c:v>
                </c:pt>
                <c:pt idx="22">
                  <c:v>3.85</c:v>
                </c:pt>
                <c:pt idx="23">
                  <c:v>4.024999999999999</c:v>
                </c:pt>
                <c:pt idx="24">
                  <c:v>4.199999999999999</c:v>
                </c:pt>
                <c:pt idx="25">
                  <c:v>4.375</c:v>
                </c:pt>
                <c:pt idx="26">
                  <c:v>4.55</c:v>
                </c:pt>
                <c:pt idx="27">
                  <c:v>4.725</c:v>
                </c:pt>
                <c:pt idx="28">
                  <c:v>4.899999999999999</c:v>
                </c:pt>
                <c:pt idx="29">
                  <c:v>5.074999999999999</c:v>
                </c:pt>
                <c:pt idx="30">
                  <c:v>5.25</c:v>
                </c:pt>
                <c:pt idx="31">
                  <c:v>5.425</c:v>
                </c:pt>
                <c:pt idx="32">
                  <c:v>5.6</c:v>
                </c:pt>
                <c:pt idx="33">
                  <c:v>5.774999999999999</c:v>
                </c:pt>
                <c:pt idx="34">
                  <c:v>5.95</c:v>
                </c:pt>
                <c:pt idx="35">
                  <c:v>6.125</c:v>
                </c:pt>
                <c:pt idx="36">
                  <c:v>6.3</c:v>
                </c:pt>
                <c:pt idx="37">
                  <c:v>6.475</c:v>
                </c:pt>
                <c:pt idx="38">
                  <c:v>6.649999999999999</c:v>
                </c:pt>
                <c:pt idx="39">
                  <c:v>6.824999999999999</c:v>
                </c:pt>
                <c:pt idx="40">
                  <c:v>7.0</c:v>
                </c:pt>
                <c:pt idx="41">
                  <c:v>7.175</c:v>
                </c:pt>
                <c:pt idx="42">
                  <c:v>7.35</c:v>
                </c:pt>
                <c:pt idx="43">
                  <c:v>7.524999999999999</c:v>
                </c:pt>
                <c:pt idx="44">
                  <c:v>7.699999999999999</c:v>
                </c:pt>
                <c:pt idx="45">
                  <c:v>7.874999999999999</c:v>
                </c:pt>
                <c:pt idx="46">
                  <c:v>8.049999999999998</c:v>
                </c:pt>
                <c:pt idx="47">
                  <c:v>8.225</c:v>
                </c:pt>
                <c:pt idx="48">
                  <c:v>8.399999999999998</c:v>
                </c:pt>
                <c:pt idx="49">
                  <c:v>8.575</c:v>
                </c:pt>
                <c:pt idx="50">
                  <c:v>8.75</c:v>
                </c:pt>
                <c:pt idx="51">
                  <c:v>8.924999999999998</c:v>
                </c:pt>
                <c:pt idx="52">
                  <c:v>9.1</c:v>
                </c:pt>
                <c:pt idx="53">
                  <c:v>9.274999999999998</c:v>
                </c:pt>
                <c:pt idx="54">
                  <c:v>9.45</c:v>
                </c:pt>
                <c:pt idx="55">
                  <c:v>9.625</c:v>
                </c:pt>
                <c:pt idx="56">
                  <c:v>9.799999999999998</c:v>
                </c:pt>
                <c:pt idx="57">
                  <c:v>9.975</c:v>
                </c:pt>
                <c:pt idx="58">
                  <c:v>10.15</c:v>
                </c:pt>
                <c:pt idx="59">
                  <c:v>10.325</c:v>
                </c:pt>
                <c:pt idx="60">
                  <c:v>10.5</c:v>
                </c:pt>
                <c:pt idx="61">
                  <c:v>10.675</c:v>
                </c:pt>
                <c:pt idx="62">
                  <c:v>10.85</c:v>
                </c:pt>
                <c:pt idx="63">
                  <c:v>11.025</c:v>
                </c:pt>
                <c:pt idx="64">
                  <c:v>11.2</c:v>
                </c:pt>
                <c:pt idx="65">
                  <c:v>11.375</c:v>
                </c:pt>
                <c:pt idx="66">
                  <c:v>11.55</c:v>
                </c:pt>
                <c:pt idx="67">
                  <c:v>11.725</c:v>
                </c:pt>
                <c:pt idx="68">
                  <c:v>11.9</c:v>
                </c:pt>
                <c:pt idx="69">
                  <c:v>12.075</c:v>
                </c:pt>
                <c:pt idx="70">
                  <c:v>12.25</c:v>
                </c:pt>
                <c:pt idx="71">
                  <c:v>12.425</c:v>
                </c:pt>
                <c:pt idx="72">
                  <c:v>12.6</c:v>
                </c:pt>
                <c:pt idx="73">
                  <c:v>12.775</c:v>
                </c:pt>
                <c:pt idx="74">
                  <c:v>12.95</c:v>
                </c:pt>
                <c:pt idx="75">
                  <c:v>13.125</c:v>
                </c:pt>
                <c:pt idx="76">
                  <c:v>13.3</c:v>
                </c:pt>
                <c:pt idx="77">
                  <c:v>13.475</c:v>
                </c:pt>
                <c:pt idx="78">
                  <c:v>13.65</c:v>
                </c:pt>
                <c:pt idx="79">
                  <c:v>13.825</c:v>
                </c:pt>
                <c:pt idx="80">
                  <c:v>14.0</c:v>
                </c:pt>
                <c:pt idx="81">
                  <c:v>14.175</c:v>
                </c:pt>
                <c:pt idx="82">
                  <c:v>14.35</c:v>
                </c:pt>
                <c:pt idx="83">
                  <c:v>14.525</c:v>
                </c:pt>
                <c:pt idx="84">
                  <c:v>14.7</c:v>
                </c:pt>
                <c:pt idx="85">
                  <c:v>14.875</c:v>
                </c:pt>
                <c:pt idx="86">
                  <c:v>15.05</c:v>
                </c:pt>
                <c:pt idx="87">
                  <c:v>15.225</c:v>
                </c:pt>
                <c:pt idx="88">
                  <c:v>15.4</c:v>
                </c:pt>
                <c:pt idx="89">
                  <c:v>15.575</c:v>
                </c:pt>
                <c:pt idx="90">
                  <c:v>15.75</c:v>
                </c:pt>
                <c:pt idx="91">
                  <c:v>15.925</c:v>
                </c:pt>
                <c:pt idx="92">
                  <c:v>16.1</c:v>
                </c:pt>
                <c:pt idx="93">
                  <c:v>16.275</c:v>
                </c:pt>
                <c:pt idx="94">
                  <c:v>16.45</c:v>
                </c:pt>
                <c:pt idx="95">
                  <c:v>16.625</c:v>
                </c:pt>
                <c:pt idx="96">
                  <c:v>16.8</c:v>
                </c:pt>
                <c:pt idx="97">
                  <c:v>16.975</c:v>
                </c:pt>
                <c:pt idx="98">
                  <c:v>17.15</c:v>
                </c:pt>
                <c:pt idx="99">
                  <c:v>17.325</c:v>
                </c:pt>
                <c:pt idx="100">
                  <c:v>17.5</c:v>
                </c:pt>
                <c:pt idx="101">
                  <c:v>17.675</c:v>
                </c:pt>
                <c:pt idx="102">
                  <c:v>17.85</c:v>
                </c:pt>
                <c:pt idx="103">
                  <c:v>18.025</c:v>
                </c:pt>
                <c:pt idx="104">
                  <c:v>18.2</c:v>
                </c:pt>
                <c:pt idx="105">
                  <c:v>18.375</c:v>
                </c:pt>
                <c:pt idx="106">
                  <c:v>18.55</c:v>
                </c:pt>
                <c:pt idx="107">
                  <c:v>18.725</c:v>
                </c:pt>
                <c:pt idx="108">
                  <c:v>18.9</c:v>
                </c:pt>
                <c:pt idx="109">
                  <c:v>19.075</c:v>
                </c:pt>
                <c:pt idx="110">
                  <c:v>19.25</c:v>
                </c:pt>
                <c:pt idx="111">
                  <c:v>19.425</c:v>
                </c:pt>
                <c:pt idx="112">
                  <c:v>19.6</c:v>
                </c:pt>
                <c:pt idx="113">
                  <c:v>19.775</c:v>
                </c:pt>
                <c:pt idx="114">
                  <c:v>19.95</c:v>
                </c:pt>
                <c:pt idx="115">
                  <c:v>20.125</c:v>
                </c:pt>
                <c:pt idx="116">
                  <c:v>20.3</c:v>
                </c:pt>
                <c:pt idx="117">
                  <c:v>20.475</c:v>
                </c:pt>
                <c:pt idx="118">
                  <c:v>20.65</c:v>
                </c:pt>
                <c:pt idx="119">
                  <c:v>20.825</c:v>
                </c:pt>
                <c:pt idx="120">
                  <c:v>21.0</c:v>
                </c:pt>
                <c:pt idx="121">
                  <c:v>21.175</c:v>
                </c:pt>
                <c:pt idx="122">
                  <c:v>21.35</c:v>
                </c:pt>
                <c:pt idx="123">
                  <c:v>21.525</c:v>
                </c:pt>
                <c:pt idx="124">
                  <c:v>21.7</c:v>
                </c:pt>
                <c:pt idx="125">
                  <c:v>21.875</c:v>
                </c:pt>
                <c:pt idx="126">
                  <c:v>22.05</c:v>
                </c:pt>
                <c:pt idx="127">
                  <c:v>22.225</c:v>
                </c:pt>
                <c:pt idx="128">
                  <c:v>22.4</c:v>
                </c:pt>
                <c:pt idx="129">
                  <c:v>22.575</c:v>
                </c:pt>
                <c:pt idx="130">
                  <c:v>22.75</c:v>
                </c:pt>
                <c:pt idx="131">
                  <c:v>22.925</c:v>
                </c:pt>
                <c:pt idx="132">
                  <c:v>23.1</c:v>
                </c:pt>
                <c:pt idx="133">
                  <c:v>23.275</c:v>
                </c:pt>
                <c:pt idx="134">
                  <c:v>23.45</c:v>
                </c:pt>
                <c:pt idx="135">
                  <c:v>23.625</c:v>
                </c:pt>
                <c:pt idx="136">
                  <c:v>23.8</c:v>
                </c:pt>
                <c:pt idx="137">
                  <c:v>23.975</c:v>
                </c:pt>
                <c:pt idx="138">
                  <c:v>24.15</c:v>
                </c:pt>
                <c:pt idx="139">
                  <c:v>24.325</c:v>
                </c:pt>
                <c:pt idx="140">
                  <c:v>24.5</c:v>
                </c:pt>
                <c:pt idx="141">
                  <c:v>24.675</c:v>
                </c:pt>
                <c:pt idx="142">
                  <c:v>24.85</c:v>
                </c:pt>
                <c:pt idx="143">
                  <c:v>25.025</c:v>
                </c:pt>
                <c:pt idx="144">
                  <c:v>25.2</c:v>
                </c:pt>
                <c:pt idx="145">
                  <c:v>25.375</c:v>
                </c:pt>
                <c:pt idx="146">
                  <c:v>25.55</c:v>
                </c:pt>
                <c:pt idx="147">
                  <c:v>25.725</c:v>
                </c:pt>
                <c:pt idx="148">
                  <c:v>25.9</c:v>
                </c:pt>
                <c:pt idx="149">
                  <c:v>26.075</c:v>
                </c:pt>
                <c:pt idx="150">
                  <c:v>26.25</c:v>
                </c:pt>
                <c:pt idx="151">
                  <c:v>26.425</c:v>
                </c:pt>
                <c:pt idx="152">
                  <c:v>26.6</c:v>
                </c:pt>
                <c:pt idx="153">
                  <c:v>26.775</c:v>
                </c:pt>
                <c:pt idx="154">
                  <c:v>26.95</c:v>
                </c:pt>
                <c:pt idx="155">
                  <c:v>27.125</c:v>
                </c:pt>
                <c:pt idx="156">
                  <c:v>27.3</c:v>
                </c:pt>
                <c:pt idx="157">
                  <c:v>27.475</c:v>
                </c:pt>
                <c:pt idx="158">
                  <c:v>27.65</c:v>
                </c:pt>
                <c:pt idx="159">
                  <c:v>27.825</c:v>
                </c:pt>
                <c:pt idx="160">
                  <c:v>28.0</c:v>
                </c:pt>
                <c:pt idx="161">
                  <c:v>28.175</c:v>
                </c:pt>
                <c:pt idx="162">
                  <c:v>28.35</c:v>
                </c:pt>
                <c:pt idx="163">
                  <c:v>28.525</c:v>
                </c:pt>
                <c:pt idx="164">
                  <c:v>28.7</c:v>
                </c:pt>
                <c:pt idx="165">
                  <c:v>28.875</c:v>
                </c:pt>
                <c:pt idx="166">
                  <c:v>29.05</c:v>
                </c:pt>
                <c:pt idx="167">
                  <c:v>29.225</c:v>
                </c:pt>
                <c:pt idx="168">
                  <c:v>29.4</c:v>
                </c:pt>
                <c:pt idx="169">
                  <c:v>29.575</c:v>
                </c:pt>
                <c:pt idx="170">
                  <c:v>29.75</c:v>
                </c:pt>
                <c:pt idx="171">
                  <c:v>29.925</c:v>
                </c:pt>
                <c:pt idx="172">
                  <c:v>30.1</c:v>
                </c:pt>
                <c:pt idx="173">
                  <c:v>30.275</c:v>
                </c:pt>
                <c:pt idx="174">
                  <c:v>30.45</c:v>
                </c:pt>
                <c:pt idx="175">
                  <c:v>30.625</c:v>
                </c:pt>
                <c:pt idx="176">
                  <c:v>30.8</c:v>
                </c:pt>
                <c:pt idx="177">
                  <c:v>30.975</c:v>
                </c:pt>
                <c:pt idx="178">
                  <c:v>31.15</c:v>
                </c:pt>
                <c:pt idx="179">
                  <c:v>31.325</c:v>
                </c:pt>
                <c:pt idx="180">
                  <c:v>31.5</c:v>
                </c:pt>
                <c:pt idx="181">
                  <c:v>31.675</c:v>
                </c:pt>
                <c:pt idx="182">
                  <c:v>31.85</c:v>
                </c:pt>
                <c:pt idx="183">
                  <c:v>32.025</c:v>
                </c:pt>
                <c:pt idx="184">
                  <c:v>32.2</c:v>
                </c:pt>
                <c:pt idx="185">
                  <c:v>32.375</c:v>
                </c:pt>
                <c:pt idx="186">
                  <c:v>32.55</c:v>
                </c:pt>
                <c:pt idx="187">
                  <c:v>32.725</c:v>
                </c:pt>
                <c:pt idx="188">
                  <c:v>32.9</c:v>
                </c:pt>
                <c:pt idx="189">
                  <c:v>33.075</c:v>
                </c:pt>
                <c:pt idx="190">
                  <c:v>33.25</c:v>
                </c:pt>
                <c:pt idx="191">
                  <c:v>33.425</c:v>
                </c:pt>
                <c:pt idx="192">
                  <c:v>33.6</c:v>
                </c:pt>
                <c:pt idx="193">
                  <c:v>33.775</c:v>
                </c:pt>
                <c:pt idx="194">
                  <c:v>33.95</c:v>
                </c:pt>
                <c:pt idx="195">
                  <c:v>34.125</c:v>
                </c:pt>
                <c:pt idx="196">
                  <c:v>34.3</c:v>
                </c:pt>
                <c:pt idx="197">
                  <c:v>34.475</c:v>
                </c:pt>
                <c:pt idx="198">
                  <c:v>34.65</c:v>
                </c:pt>
                <c:pt idx="199">
                  <c:v>34.825</c:v>
                </c:pt>
                <c:pt idx="200">
                  <c:v>35.0</c:v>
                </c:pt>
              </c:numCache>
            </c:numRef>
          </c:xVal>
          <c:yVal>
            <c:numRef>
              <c:f>'SIM 2 Penyangga'!$E$28:$E$228</c:f>
              <c:numCache>
                <c:formatCode>0.000</c:formatCode>
                <c:ptCount val="201"/>
                <c:pt idx="0">
                  <c:v>15751.70678571429</c:v>
                </c:pt>
                <c:pt idx="1">
                  <c:v>15650.24686071429</c:v>
                </c:pt>
                <c:pt idx="2">
                  <c:v>15548.78693571429</c:v>
                </c:pt>
                <c:pt idx="3">
                  <c:v>15447.32701071429</c:v>
                </c:pt>
                <c:pt idx="4">
                  <c:v>15345.86708571429</c:v>
                </c:pt>
                <c:pt idx="5">
                  <c:v>15244.40716071429</c:v>
                </c:pt>
                <c:pt idx="6">
                  <c:v>15142.94723571429</c:v>
                </c:pt>
                <c:pt idx="7">
                  <c:v>15041.48731071429</c:v>
                </c:pt>
                <c:pt idx="8">
                  <c:v>14940.02738571429</c:v>
                </c:pt>
                <c:pt idx="9">
                  <c:v>14838.56746071429</c:v>
                </c:pt>
                <c:pt idx="10">
                  <c:v>14737.10753571429</c:v>
                </c:pt>
                <c:pt idx="11">
                  <c:v>14635.64761071429</c:v>
                </c:pt>
                <c:pt idx="12">
                  <c:v>14534.18768571429</c:v>
                </c:pt>
                <c:pt idx="13">
                  <c:v>14432.72776071429</c:v>
                </c:pt>
                <c:pt idx="14">
                  <c:v>14331.26783571429</c:v>
                </c:pt>
                <c:pt idx="15">
                  <c:v>14229.80791071429</c:v>
                </c:pt>
                <c:pt idx="16">
                  <c:v>14128.34798571429</c:v>
                </c:pt>
                <c:pt idx="17">
                  <c:v>14026.88806071429</c:v>
                </c:pt>
                <c:pt idx="18">
                  <c:v>13925.42813571429</c:v>
                </c:pt>
                <c:pt idx="19">
                  <c:v>13823.96821071429</c:v>
                </c:pt>
                <c:pt idx="20">
                  <c:v>13722.50828571429</c:v>
                </c:pt>
                <c:pt idx="21">
                  <c:v>13621.04836071429</c:v>
                </c:pt>
                <c:pt idx="22">
                  <c:v>13519.58843571429</c:v>
                </c:pt>
                <c:pt idx="23">
                  <c:v>13418.12851071429</c:v>
                </c:pt>
                <c:pt idx="24">
                  <c:v>13316.66858571429</c:v>
                </c:pt>
                <c:pt idx="25">
                  <c:v>13215.20866071429</c:v>
                </c:pt>
                <c:pt idx="26">
                  <c:v>13113.74873571429</c:v>
                </c:pt>
                <c:pt idx="27">
                  <c:v>13012.28881071429</c:v>
                </c:pt>
                <c:pt idx="28">
                  <c:v>12910.82888571429</c:v>
                </c:pt>
                <c:pt idx="29">
                  <c:v>12809.36896071429</c:v>
                </c:pt>
                <c:pt idx="30">
                  <c:v>12707.90903571428</c:v>
                </c:pt>
                <c:pt idx="31">
                  <c:v>12606.44911071429</c:v>
                </c:pt>
                <c:pt idx="32">
                  <c:v>12504.98918571429</c:v>
                </c:pt>
                <c:pt idx="33">
                  <c:v>12403.52926071429</c:v>
                </c:pt>
                <c:pt idx="34">
                  <c:v>12302.06933571429</c:v>
                </c:pt>
                <c:pt idx="35">
                  <c:v>12200.60941071429</c:v>
                </c:pt>
                <c:pt idx="36">
                  <c:v>12099.14948571429</c:v>
                </c:pt>
                <c:pt idx="37">
                  <c:v>11997.68956071429</c:v>
                </c:pt>
                <c:pt idx="38">
                  <c:v>11896.22963571429</c:v>
                </c:pt>
                <c:pt idx="39">
                  <c:v>11794.76971071429</c:v>
                </c:pt>
                <c:pt idx="40">
                  <c:v>11693.30978571429</c:v>
                </c:pt>
                <c:pt idx="41">
                  <c:v>11591.84986071429</c:v>
                </c:pt>
                <c:pt idx="42">
                  <c:v>11490.38993571429</c:v>
                </c:pt>
                <c:pt idx="43">
                  <c:v>11388.93001071429</c:v>
                </c:pt>
                <c:pt idx="44">
                  <c:v>11287.47008571429</c:v>
                </c:pt>
                <c:pt idx="45">
                  <c:v>11186.01016071429</c:v>
                </c:pt>
                <c:pt idx="46">
                  <c:v>11084.55023571429</c:v>
                </c:pt>
                <c:pt idx="47">
                  <c:v>10983.09031071429</c:v>
                </c:pt>
                <c:pt idx="48">
                  <c:v>10881.63038571429</c:v>
                </c:pt>
                <c:pt idx="49">
                  <c:v>10780.17046071429</c:v>
                </c:pt>
                <c:pt idx="50">
                  <c:v>10678.71053571429</c:v>
                </c:pt>
                <c:pt idx="51">
                  <c:v>10577.25061071429</c:v>
                </c:pt>
                <c:pt idx="52">
                  <c:v>10475.79068571429</c:v>
                </c:pt>
                <c:pt idx="53">
                  <c:v>10374.33076071429</c:v>
                </c:pt>
                <c:pt idx="54">
                  <c:v>10272.87083571429</c:v>
                </c:pt>
                <c:pt idx="55">
                  <c:v>10171.41091071429</c:v>
                </c:pt>
                <c:pt idx="56">
                  <c:v>10069.95098571429</c:v>
                </c:pt>
                <c:pt idx="57">
                  <c:v>9968.491060714284</c:v>
                </c:pt>
                <c:pt idx="58">
                  <c:v>9867.031135714287</c:v>
                </c:pt>
                <c:pt idx="59">
                  <c:v>9765.571210714286</c:v>
                </c:pt>
                <c:pt idx="60">
                  <c:v>9664.111285714285</c:v>
                </c:pt>
                <c:pt idx="61">
                  <c:v>9562.651360714287</c:v>
                </c:pt>
                <c:pt idx="62">
                  <c:v>9461.191435714285</c:v>
                </c:pt>
                <c:pt idx="63">
                  <c:v>9359.731510714285</c:v>
                </c:pt>
                <c:pt idx="64">
                  <c:v>9258.271585714286</c:v>
                </c:pt>
                <c:pt idx="65">
                  <c:v>9156.811660714285</c:v>
                </c:pt>
                <c:pt idx="66">
                  <c:v>9055.351735714288</c:v>
                </c:pt>
                <c:pt idx="67">
                  <c:v>8953.891810714285</c:v>
                </c:pt>
                <c:pt idx="68">
                  <c:v>8852.431885714286</c:v>
                </c:pt>
                <c:pt idx="69">
                  <c:v>8750.971960714287</c:v>
                </c:pt>
                <c:pt idx="70">
                  <c:v>8649.512035714285</c:v>
                </c:pt>
                <c:pt idx="71">
                  <c:v>8548.052110714285</c:v>
                </c:pt>
                <c:pt idx="72">
                  <c:v>8446.592185714285</c:v>
                </c:pt>
                <c:pt idx="73">
                  <c:v>8345.132260714286</c:v>
                </c:pt>
                <c:pt idx="74">
                  <c:v>8243.672335714285</c:v>
                </c:pt>
                <c:pt idx="75">
                  <c:v>8142.212410714286</c:v>
                </c:pt>
                <c:pt idx="76">
                  <c:v>8040.752485714286</c:v>
                </c:pt>
                <c:pt idx="77">
                  <c:v>7939.292560714286</c:v>
                </c:pt>
                <c:pt idx="78">
                  <c:v>7837.832635714286</c:v>
                </c:pt>
                <c:pt idx="79">
                  <c:v>7736.372710714286</c:v>
                </c:pt>
                <c:pt idx="80">
                  <c:v>7634.912785714287</c:v>
                </c:pt>
                <c:pt idx="81">
                  <c:v>7533.452860714287</c:v>
                </c:pt>
                <c:pt idx="82">
                  <c:v>7431.992935714286</c:v>
                </c:pt>
                <c:pt idx="83">
                  <c:v>7330.533010714287</c:v>
                </c:pt>
                <c:pt idx="84">
                  <c:v>7229.073085714286</c:v>
                </c:pt>
                <c:pt idx="85">
                  <c:v>7127.613160714287</c:v>
                </c:pt>
                <c:pt idx="86">
                  <c:v>-2783.846764285714</c:v>
                </c:pt>
                <c:pt idx="87">
                  <c:v>-2885.306689285713</c:v>
                </c:pt>
                <c:pt idx="88">
                  <c:v>-2986.766614285714</c:v>
                </c:pt>
                <c:pt idx="89">
                  <c:v>-3088.226539285713</c:v>
                </c:pt>
                <c:pt idx="90">
                  <c:v>-3189.686464285713</c:v>
                </c:pt>
                <c:pt idx="91">
                  <c:v>-3291.146389285714</c:v>
                </c:pt>
                <c:pt idx="92">
                  <c:v>-3392.606314285713</c:v>
                </c:pt>
                <c:pt idx="93">
                  <c:v>-3494.066239285714</c:v>
                </c:pt>
                <c:pt idx="94">
                  <c:v>-3595.526164285713</c:v>
                </c:pt>
                <c:pt idx="95">
                  <c:v>-3696.986089285714</c:v>
                </c:pt>
                <c:pt idx="96">
                  <c:v>-3798.446014285713</c:v>
                </c:pt>
                <c:pt idx="97">
                  <c:v>-3899.905939285713</c:v>
                </c:pt>
                <c:pt idx="98">
                  <c:v>-4001.365864285714</c:v>
                </c:pt>
                <c:pt idx="99">
                  <c:v>-4102.825789285714</c:v>
                </c:pt>
                <c:pt idx="100">
                  <c:v>-4204.285714285714</c:v>
                </c:pt>
                <c:pt idx="101">
                  <c:v>-4305.74563928571</c:v>
                </c:pt>
                <c:pt idx="102">
                  <c:v>-4407.205564285713</c:v>
                </c:pt>
                <c:pt idx="103">
                  <c:v>-4508.665489285713</c:v>
                </c:pt>
                <c:pt idx="104">
                  <c:v>-4610.125414285712</c:v>
                </c:pt>
                <c:pt idx="105">
                  <c:v>-4711.585339285715</c:v>
                </c:pt>
                <c:pt idx="106">
                  <c:v>-4813.045264285712</c:v>
                </c:pt>
                <c:pt idx="107">
                  <c:v>-4914.505189285711</c:v>
                </c:pt>
                <c:pt idx="108">
                  <c:v>-5015.965114285714</c:v>
                </c:pt>
                <c:pt idx="109">
                  <c:v>-5117.425039285713</c:v>
                </c:pt>
                <c:pt idx="110">
                  <c:v>-5218.884964285713</c:v>
                </c:pt>
                <c:pt idx="111">
                  <c:v>-5320.344889285714</c:v>
                </c:pt>
                <c:pt idx="112">
                  <c:v>-5421.804814285713</c:v>
                </c:pt>
                <c:pt idx="113">
                  <c:v>-5523.264739285712</c:v>
                </c:pt>
                <c:pt idx="114">
                  <c:v>-5624.724664285715</c:v>
                </c:pt>
                <c:pt idx="115">
                  <c:v>-5726.184589285714</c:v>
                </c:pt>
                <c:pt idx="116">
                  <c:v>-5827.644514285711</c:v>
                </c:pt>
                <c:pt idx="117">
                  <c:v>-5929.104439285714</c:v>
                </c:pt>
                <c:pt idx="118">
                  <c:v>-6030.564364285713</c:v>
                </c:pt>
                <c:pt idx="119">
                  <c:v>-6132.024289285713</c:v>
                </c:pt>
                <c:pt idx="120">
                  <c:v>-6233.484214285716</c:v>
                </c:pt>
                <c:pt idx="121">
                  <c:v>-6334.944139285713</c:v>
                </c:pt>
                <c:pt idx="122">
                  <c:v>-6436.404064285712</c:v>
                </c:pt>
                <c:pt idx="123">
                  <c:v>-6537.863989285715</c:v>
                </c:pt>
                <c:pt idx="124">
                  <c:v>-6639.323914285714</c:v>
                </c:pt>
                <c:pt idx="125">
                  <c:v>-6740.783839285714</c:v>
                </c:pt>
                <c:pt idx="126">
                  <c:v>-6842.243764285713</c:v>
                </c:pt>
                <c:pt idx="127">
                  <c:v>-6943.703689285714</c:v>
                </c:pt>
                <c:pt idx="128">
                  <c:v>-7045.163614285713</c:v>
                </c:pt>
                <c:pt idx="129">
                  <c:v>-7146.623539285712</c:v>
                </c:pt>
                <c:pt idx="130">
                  <c:v>-7248.083464285715</c:v>
                </c:pt>
                <c:pt idx="131">
                  <c:v>-7349.543389285713</c:v>
                </c:pt>
                <c:pt idx="132">
                  <c:v>-7451.003314285712</c:v>
                </c:pt>
                <c:pt idx="133">
                  <c:v>-7552.463239285714</c:v>
                </c:pt>
                <c:pt idx="134">
                  <c:v>-7653.923164285713</c:v>
                </c:pt>
                <c:pt idx="135">
                  <c:v>-7755.383089285713</c:v>
                </c:pt>
                <c:pt idx="136">
                  <c:v>-7856.843014285714</c:v>
                </c:pt>
                <c:pt idx="137">
                  <c:v>-7958.302939285713</c:v>
                </c:pt>
                <c:pt idx="138">
                  <c:v>-8059.762864285712</c:v>
                </c:pt>
                <c:pt idx="139">
                  <c:v>-8161.222789285715</c:v>
                </c:pt>
                <c:pt idx="140">
                  <c:v>-8262.682714285715</c:v>
                </c:pt>
                <c:pt idx="141">
                  <c:v>-8364.142639285712</c:v>
                </c:pt>
                <c:pt idx="142">
                  <c:v>-8465.602564285715</c:v>
                </c:pt>
                <c:pt idx="143">
                  <c:v>-8567.062489285714</c:v>
                </c:pt>
                <c:pt idx="144">
                  <c:v>-8668.522414285713</c:v>
                </c:pt>
                <c:pt idx="145">
                  <c:v>-8769.982339285716</c:v>
                </c:pt>
                <c:pt idx="146">
                  <c:v>-8871.442264285713</c:v>
                </c:pt>
                <c:pt idx="147">
                  <c:v>-8972.902189285713</c:v>
                </c:pt>
                <c:pt idx="148">
                  <c:v>-9074.362114285716</c:v>
                </c:pt>
                <c:pt idx="149">
                  <c:v>-9175.822039285715</c:v>
                </c:pt>
                <c:pt idx="150">
                  <c:v>-9277.281964285714</c:v>
                </c:pt>
                <c:pt idx="151">
                  <c:v>-9378.741889285713</c:v>
                </c:pt>
                <c:pt idx="152">
                  <c:v>-9480.201814285714</c:v>
                </c:pt>
                <c:pt idx="153">
                  <c:v>-9581.661739285713</c:v>
                </c:pt>
                <c:pt idx="154">
                  <c:v>-9683.121664285713</c:v>
                </c:pt>
                <c:pt idx="155">
                  <c:v>-9784.581589285715</c:v>
                </c:pt>
                <c:pt idx="156">
                  <c:v>-9886.041514285713</c:v>
                </c:pt>
                <c:pt idx="157">
                  <c:v>-9987.501439285712</c:v>
                </c:pt>
                <c:pt idx="158">
                  <c:v>-10088.96136428571</c:v>
                </c:pt>
                <c:pt idx="159">
                  <c:v>-10190.42128928571</c:v>
                </c:pt>
                <c:pt idx="160">
                  <c:v>-10291.88121428571</c:v>
                </c:pt>
                <c:pt idx="161">
                  <c:v>-10393.34113928571</c:v>
                </c:pt>
                <c:pt idx="162">
                  <c:v>-10494.80106428571</c:v>
                </c:pt>
                <c:pt idx="163">
                  <c:v>-10596.26098928571</c:v>
                </c:pt>
                <c:pt idx="164">
                  <c:v>-10697.72091428571</c:v>
                </c:pt>
                <c:pt idx="165">
                  <c:v>-10799.18083928571</c:v>
                </c:pt>
                <c:pt idx="166">
                  <c:v>-10900.64076428571</c:v>
                </c:pt>
                <c:pt idx="167">
                  <c:v>-11002.10068928571</c:v>
                </c:pt>
                <c:pt idx="168">
                  <c:v>-11103.56061428571</c:v>
                </c:pt>
                <c:pt idx="169">
                  <c:v>-11205.02053928571</c:v>
                </c:pt>
                <c:pt idx="170">
                  <c:v>-11306.48046428571</c:v>
                </c:pt>
                <c:pt idx="171">
                  <c:v>-11407.94038928571</c:v>
                </c:pt>
                <c:pt idx="172">
                  <c:v>-11509.40031428571</c:v>
                </c:pt>
                <c:pt idx="173">
                  <c:v>-11610.86023928571</c:v>
                </c:pt>
                <c:pt idx="174">
                  <c:v>-11712.32016428571</c:v>
                </c:pt>
                <c:pt idx="175">
                  <c:v>-11813.78008928571</c:v>
                </c:pt>
                <c:pt idx="176">
                  <c:v>-11915.24001428572</c:v>
                </c:pt>
                <c:pt idx="177">
                  <c:v>-12016.69993928571</c:v>
                </c:pt>
                <c:pt idx="178">
                  <c:v>-12118.15986428571</c:v>
                </c:pt>
                <c:pt idx="179">
                  <c:v>-12219.61978928571</c:v>
                </c:pt>
                <c:pt idx="180">
                  <c:v>-12321.07971428571</c:v>
                </c:pt>
                <c:pt idx="181">
                  <c:v>-12422.53963928571</c:v>
                </c:pt>
                <c:pt idx="182">
                  <c:v>-12523.99956428571</c:v>
                </c:pt>
                <c:pt idx="183">
                  <c:v>-12625.45948928571</c:v>
                </c:pt>
                <c:pt idx="184">
                  <c:v>-12726.91941428571</c:v>
                </c:pt>
                <c:pt idx="185">
                  <c:v>-12828.37933928572</c:v>
                </c:pt>
                <c:pt idx="186">
                  <c:v>-12929.83926428571</c:v>
                </c:pt>
                <c:pt idx="187">
                  <c:v>-13031.29918928572</c:v>
                </c:pt>
                <c:pt idx="188">
                  <c:v>-13132.75911428571</c:v>
                </c:pt>
                <c:pt idx="189">
                  <c:v>-13234.21903928571</c:v>
                </c:pt>
                <c:pt idx="190">
                  <c:v>-13335.67896428571</c:v>
                </c:pt>
                <c:pt idx="191">
                  <c:v>-13437.13888928571</c:v>
                </c:pt>
                <c:pt idx="192">
                  <c:v>-13538.59881428571</c:v>
                </c:pt>
                <c:pt idx="193">
                  <c:v>-13640.05873928571</c:v>
                </c:pt>
                <c:pt idx="194">
                  <c:v>-13741.51866428571</c:v>
                </c:pt>
                <c:pt idx="195">
                  <c:v>-13842.97858928571</c:v>
                </c:pt>
                <c:pt idx="196">
                  <c:v>-13944.43851428571</c:v>
                </c:pt>
                <c:pt idx="197">
                  <c:v>-14045.89843928571</c:v>
                </c:pt>
                <c:pt idx="198">
                  <c:v>-14147.35836428572</c:v>
                </c:pt>
                <c:pt idx="199">
                  <c:v>-14248.81828928571</c:v>
                </c:pt>
                <c:pt idx="200">
                  <c:v>-14350.27821428571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48936"/>
        <c:axId val="2094302408"/>
      </c:scatterChart>
      <c:valAx>
        <c:axId val="212834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02408"/>
        <c:crosses val="autoZero"/>
        <c:crossBetween val="midCat"/>
      </c:valAx>
      <c:valAx>
        <c:axId val="209430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8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0.0</c:v>
                </c:pt>
                <c:pt idx="1">
                  <c:v>0.175</c:v>
                </c:pt>
                <c:pt idx="2">
                  <c:v>0.35</c:v>
                </c:pt>
                <c:pt idx="3">
                  <c:v>0.525</c:v>
                </c:pt>
                <c:pt idx="4">
                  <c:v>0.7</c:v>
                </c:pt>
                <c:pt idx="5">
                  <c:v>0.875</c:v>
                </c:pt>
                <c:pt idx="6">
                  <c:v>1.05</c:v>
                </c:pt>
                <c:pt idx="7">
                  <c:v>1.225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1.925</c:v>
                </c:pt>
                <c:pt idx="12">
                  <c:v>2.1</c:v>
                </c:pt>
                <c:pt idx="13">
                  <c:v>2.275</c:v>
                </c:pt>
                <c:pt idx="14">
                  <c:v>2.45</c:v>
                </c:pt>
                <c:pt idx="15">
                  <c:v>2.625</c:v>
                </c:pt>
                <c:pt idx="16">
                  <c:v>2.8</c:v>
                </c:pt>
                <c:pt idx="17">
                  <c:v>2.975</c:v>
                </c:pt>
                <c:pt idx="18">
                  <c:v>3.15</c:v>
                </c:pt>
                <c:pt idx="19">
                  <c:v>3.325</c:v>
                </c:pt>
                <c:pt idx="20">
                  <c:v>3.5</c:v>
                </c:pt>
                <c:pt idx="21">
                  <c:v>3.675</c:v>
                </c:pt>
                <c:pt idx="22">
                  <c:v>3.85</c:v>
                </c:pt>
                <c:pt idx="23">
                  <c:v>4.024999999999999</c:v>
                </c:pt>
                <c:pt idx="24">
                  <c:v>4.199999999999999</c:v>
                </c:pt>
                <c:pt idx="25">
                  <c:v>4.375</c:v>
                </c:pt>
                <c:pt idx="26">
                  <c:v>4.55</c:v>
                </c:pt>
                <c:pt idx="27">
                  <c:v>4.725</c:v>
                </c:pt>
                <c:pt idx="28">
                  <c:v>4.899999999999999</c:v>
                </c:pt>
                <c:pt idx="29">
                  <c:v>5.074999999999999</c:v>
                </c:pt>
                <c:pt idx="30">
                  <c:v>5.25</c:v>
                </c:pt>
                <c:pt idx="31">
                  <c:v>5.425</c:v>
                </c:pt>
                <c:pt idx="32">
                  <c:v>5.6</c:v>
                </c:pt>
                <c:pt idx="33">
                  <c:v>5.774999999999999</c:v>
                </c:pt>
                <c:pt idx="34">
                  <c:v>5.95</c:v>
                </c:pt>
                <c:pt idx="35">
                  <c:v>6.125</c:v>
                </c:pt>
                <c:pt idx="36">
                  <c:v>6.3</c:v>
                </c:pt>
                <c:pt idx="37">
                  <c:v>6.475</c:v>
                </c:pt>
                <c:pt idx="38">
                  <c:v>6.649999999999999</c:v>
                </c:pt>
                <c:pt idx="39">
                  <c:v>6.824999999999999</c:v>
                </c:pt>
                <c:pt idx="40">
                  <c:v>7.0</c:v>
                </c:pt>
                <c:pt idx="41">
                  <c:v>7.175</c:v>
                </c:pt>
                <c:pt idx="42">
                  <c:v>7.35</c:v>
                </c:pt>
                <c:pt idx="43">
                  <c:v>7.524999999999999</c:v>
                </c:pt>
                <c:pt idx="44">
                  <c:v>7.699999999999999</c:v>
                </c:pt>
                <c:pt idx="45">
                  <c:v>7.874999999999999</c:v>
                </c:pt>
                <c:pt idx="46">
                  <c:v>8.049999999999998</c:v>
                </c:pt>
                <c:pt idx="47">
                  <c:v>8.225</c:v>
                </c:pt>
                <c:pt idx="48">
                  <c:v>8.399999999999998</c:v>
                </c:pt>
                <c:pt idx="49">
                  <c:v>8.575</c:v>
                </c:pt>
                <c:pt idx="50">
                  <c:v>8.75</c:v>
                </c:pt>
                <c:pt idx="51">
                  <c:v>8.924999999999998</c:v>
                </c:pt>
                <c:pt idx="52">
                  <c:v>9.1</c:v>
                </c:pt>
                <c:pt idx="53">
                  <c:v>9.274999999999998</c:v>
                </c:pt>
                <c:pt idx="54">
                  <c:v>9.45</c:v>
                </c:pt>
                <c:pt idx="55">
                  <c:v>9.625</c:v>
                </c:pt>
                <c:pt idx="56">
                  <c:v>9.799999999999998</c:v>
                </c:pt>
                <c:pt idx="57">
                  <c:v>9.975</c:v>
                </c:pt>
                <c:pt idx="58">
                  <c:v>10.15</c:v>
                </c:pt>
                <c:pt idx="59">
                  <c:v>10.325</c:v>
                </c:pt>
                <c:pt idx="60">
                  <c:v>10.5</c:v>
                </c:pt>
                <c:pt idx="61">
                  <c:v>10.675</c:v>
                </c:pt>
                <c:pt idx="62">
                  <c:v>10.85</c:v>
                </c:pt>
                <c:pt idx="63">
                  <c:v>11.025</c:v>
                </c:pt>
                <c:pt idx="64">
                  <c:v>11.2</c:v>
                </c:pt>
                <c:pt idx="65">
                  <c:v>11.375</c:v>
                </c:pt>
                <c:pt idx="66">
                  <c:v>11.55</c:v>
                </c:pt>
                <c:pt idx="67">
                  <c:v>11.725</c:v>
                </c:pt>
                <c:pt idx="68">
                  <c:v>11.9</c:v>
                </c:pt>
                <c:pt idx="69">
                  <c:v>12.075</c:v>
                </c:pt>
                <c:pt idx="70">
                  <c:v>12.25</c:v>
                </c:pt>
                <c:pt idx="71">
                  <c:v>12.425</c:v>
                </c:pt>
                <c:pt idx="72">
                  <c:v>12.6</c:v>
                </c:pt>
                <c:pt idx="73">
                  <c:v>12.775</c:v>
                </c:pt>
                <c:pt idx="74">
                  <c:v>12.95</c:v>
                </c:pt>
                <c:pt idx="75">
                  <c:v>13.125</c:v>
                </c:pt>
                <c:pt idx="76">
                  <c:v>13.3</c:v>
                </c:pt>
                <c:pt idx="77">
                  <c:v>13.475</c:v>
                </c:pt>
                <c:pt idx="78">
                  <c:v>13.65</c:v>
                </c:pt>
                <c:pt idx="79">
                  <c:v>13.825</c:v>
                </c:pt>
                <c:pt idx="80">
                  <c:v>14.0</c:v>
                </c:pt>
                <c:pt idx="81">
                  <c:v>14.175</c:v>
                </c:pt>
                <c:pt idx="82">
                  <c:v>14.35</c:v>
                </c:pt>
                <c:pt idx="83">
                  <c:v>14.525</c:v>
                </c:pt>
                <c:pt idx="84">
                  <c:v>14.7</c:v>
                </c:pt>
                <c:pt idx="85">
                  <c:v>14.875</c:v>
                </c:pt>
                <c:pt idx="86">
                  <c:v>15.05</c:v>
                </c:pt>
                <c:pt idx="87">
                  <c:v>15.225</c:v>
                </c:pt>
                <c:pt idx="88">
                  <c:v>15.4</c:v>
                </c:pt>
                <c:pt idx="89">
                  <c:v>15.575</c:v>
                </c:pt>
                <c:pt idx="90">
                  <c:v>15.75</c:v>
                </c:pt>
                <c:pt idx="91">
                  <c:v>15.925</c:v>
                </c:pt>
                <c:pt idx="92">
                  <c:v>16.1</c:v>
                </c:pt>
                <c:pt idx="93">
                  <c:v>16.275</c:v>
                </c:pt>
                <c:pt idx="94">
                  <c:v>16.45</c:v>
                </c:pt>
                <c:pt idx="95">
                  <c:v>16.625</c:v>
                </c:pt>
                <c:pt idx="96">
                  <c:v>16.8</c:v>
                </c:pt>
                <c:pt idx="97">
                  <c:v>16.975</c:v>
                </c:pt>
                <c:pt idx="98">
                  <c:v>17.15</c:v>
                </c:pt>
                <c:pt idx="99">
                  <c:v>17.325</c:v>
                </c:pt>
                <c:pt idx="100">
                  <c:v>17.5</c:v>
                </c:pt>
                <c:pt idx="101">
                  <c:v>17.675</c:v>
                </c:pt>
                <c:pt idx="102">
                  <c:v>17.85</c:v>
                </c:pt>
                <c:pt idx="103">
                  <c:v>18.025</c:v>
                </c:pt>
                <c:pt idx="104">
                  <c:v>18.2</c:v>
                </c:pt>
                <c:pt idx="105">
                  <c:v>18.375</c:v>
                </c:pt>
                <c:pt idx="106">
                  <c:v>18.55</c:v>
                </c:pt>
                <c:pt idx="107">
                  <c:v>18.725</c:v>
                </c:pt>
                <c:pt idx="108">
                  <c:v>18.9</c:v>
                </c:pt>
                <c:pt idx="109">
                  <c:v>19.075</c:v>
                </c:pt>
                <c:pt idx="110">
                  <c:v>19.25</c:v>
                </c:pt>
                <c:pt idx="111">
                  <c:v>19.425</c:v>
                </c:pt>
                <c:pt idx="112">
                  <c:v>19.6</c:v>
                </c:pt>
                <c:pt idx="113">
                  <c:v>19.775</c:v>
                </c:pt>
                <c:pt idx="114">
                  <c:v>19.95</c:v>
                </c:pt>
                <c:pt idx="115">
                  <c:v>20.125</c:v>
                </c:pt>
                <c:pt idx="116">
                  <c:v>20.3</c:v>
                </c:pt>
                <c:pt idx="117">
                  <c:v>20.475</c:v>
                </c:pt>
                <c:pt idx="118">
                  <c:v>20.65</c:v>
                </c:pt>
                <c:pt idx="119">
                  <c:v>20.825</c:v>
                </c:pt>
                <c:pt idx="120">
                  <c:v>21.0</c:v>
                </c:pt>
                <c:pt idx="121">
                  <c:v>21.175</c:v>
                </c:pt>
                <c:pt idx="122">
                  <c:v>21.35</c:v>
                </c:pt>
                <c:pt idx="123">
                  <c:v>21.525</c:v>
                </c:pt>
                <c:pt idx="124">
                  <c:v>21.7</c:v>
                </c:pt>
                <c:pt idx="125">
                  <c:v>21.875</c:v>
                </c:pt>
                <c:pt idx="126">
                  <c:v>22.05</c:v>
                </c:pt>
                <c:pt idx="127">
                  <c:v>22.225</c:v>
                </c:pt>
                <c:pt idx="128">
                  <c:v>22.4</c:v>
                </c:pt>
                <c:pt idx="129">
                  <c:v>22.575</c:v>
                </c:pt>
                <c:pt idx="130">
                  <c:v>22.75</c:v>
                </c:pt>
                <c:pt idx="131">
                  <c:v>22.925</c:v>
                </c:pt>
                <c:pt idx="132">
                  <c:v>23.1</c:v>
                </c:pt>
                <c:pt idx="133">
                  <c:v>23.275</c:v>
                </c:pt>
                <c:pt idx="134">
                  <c:v>23.45</c:v>
                </c:pt>
                <c:pt idx="135">
                  <c:v>23.625</c:v>
                </c:pt>
                <c:pt idx="136">
                  <c:v>23.8</c:v>
                </c:pt>
                <c:pt idx="137">
                  <c:v>23.975</c:v>
                </c:pt>
                <c:pt idx="138">
                  <c:v>24.15</c:v>
                </c:pt>
                <c:pt idx="139">
                  <c:v>24.325</c:v>
                </c:pt>
                <c:pt idx="140">
                  <c:v>24.5</c:v>
                </c:pt>
                <c:pt idx="141">
                  <c:v>24.675</c:v>
                </c:pt>
                <c:pt idx="142">
                  <c:v>24.85</c:v>
                </c:pt>
                <c:pt idx="143">
                  <c:v>25.025</c:v>
                </c:pt>
                <c:pt idx="144">
                  <c:v>25.2</c:v>
                </c:pt>
                <c:pt idx="145">
                  <c:v>25.375</c:v>
                </c:pt>
                <c:pt idx="146">
                  <c:v>25.55</c:v>
                </c:pt>
                <c:pt idx="147">
                  <c:v>25.725</c:v>
                </c:pt>
                <c:pt idx="148">
                  <c:v>25.9</c:v>
                </c:pt>
                <c:pt idx="149">
                  <c:v>26.075</c:v>
                </c:pt>
                <c:pt idx="150">
                  <c:v>26.25</c:v>
                </c:pt>
                <c:pt idx="151">
                  <c:v>26.425</c:v>
                </c:pt>
                <c:pt idx="152">
                  <c:v>26.6</c:v>
                </c:pt>
                <c:pt idx="153">
                  <c:v>26.775</c:v>
                </c:pt>
                <c:pt idx="154">
                  <c:v>26.95</c:v>
                </c:pt>
                <c:pt idx="155">
                  <c:v>27.125</c:v>
                </c:pt>
                <c:pt idx="156">
                  <c:v>27.3</c:v>
                </c:pt>
                <c:pt idx="157">
                  <c:v>27.475</c:v>
                </c:pt>
                <c:pt idx="158">
                  <c:v>27.65</c:v>
                </c:pt>
                <c:pt idx="159">
                  <c:v>27.825</c:v>
                </c:pt>
                <c:pt idx="160">
                  <c:v>28.0</c:v>
                </c:pt>
                <c:pt idx="161">
                  <c:v>28.175</c:v>
                </c:pt>
                <c:pt idx="162">
                  <c:v>28.35</c:v>
                </c:pt>
                <c:pt idx="163">
                  <c:v>28.525</c:v>
                </c:pt>
                <c:pt idx="164">
                  <c:v>28.7</c:v>
                </c:pt>
                <c:pt idx="165">
                  <c:v>28.875</c:v>
                </c:pt>
                <c:pt idx="166">
                  <c:v>29.05</c:v>
                </c:pt>
                <c:pt idx="167">
                  <c:v>29.225</c:v>
                </c:pt>
                <c:pt idx="168">
                  <c:v>29.4</c:v>
                </c:pt>
                <c:pt idx="169">
                  <c:v>29.575</c:v>
                </c:pt>
                <c:pt idx="170">
                  <c:v>29.75</c:v>
                </c:pt>
                <c:pt idx="171">
                  <c:v>29.925</c:v>
                </c:pt>
                <c:pt idx="172">
                  <c:v>30.1</c:v>
                </c:pt>
                <c:pt idx="173">
                  <c:v>30.275</c:v>
                </c:pt>
                <c:pt idx="174">
                  <c:v>30.45</c:v>
                </c:pt>
                <c:pt idx="175">
                  <c:v>30.625</c:v>
                </c:pt>
                <c:pt idx="176">
                  <c:v>30.8</c:v>
                </c:pt>
                <c:pt idx="177">
                  <c:v>30.975</c:v>
                </c:pt>
                <c:pt idx="178">
                  <c:v>31.15</c:v>
                </c:pt>
                <c:pt idx="179">
                  <c:v>31.325</c:v>
                </c:pt>
                <c:pt idx="180">
                  <c:v>31.5</c:v>
                </c:pt>
                <c:pt idx="181">
                  <c:v>31.675</c:v>
                </c:pt>
                <c:pt idx="182">
                  <c:v>31.85</c:v>
                </c:pt>
                <c:pt idx="183">
                  <c:v>32.025</c:v>
                </c:pt>
                <c:pt idx="184">
                  <c:v>32.2</c:v>
                </c:pt>
                <c:pt idx="185">
                  <c:v>32.375</c:v>
                </c:pt>
                <c:pt idx="186">
                  <c:v>32.55</c:v>
                </c:pt>
                <c:pt idx="187">
                  <c:v>32.725</c:v>
                </c:pt>
                <c:pt idx="188">
                  <c:v>32.9</c:v>
                </c:pt>
                <c:pt idx="189">
                  <c:v>33.075</c:v>
                </c:pt>
                <c:pt idx="190">
                  <c:v>33.25</c:v>
                </c:pt>
                <c:pt idx="191">
                  <c:v>33.425</c:v>
                </c:pt>
                <c:pt idx="192">
                  <c:v>33.6</c:v>
                </c:pt>
                <c:pt idx="193">
                  <c:v>33.775</c:v>
                </c:pt>
                <c:pt idx="194">
                  <c:v>33.95</c:v>
                </c:pt>
                <c:pt idx="195">
                  <c:v>34.125</c:v>
                </c:pt>
                <c:pt idx="196">
                  <c:v>34.3</c:v>
                </c:pt>
                <c:pt idx="197">
                  <c:v>34.475</c:v>
                </c:pt>
                <c:pt idx="198">
                  <c:v>34.65</c:v>
                </c:pt>
                <c:pt idx="199">
                  <c:v>34.825</c:v>
                </c:pt>
                <c:pt idx="200">
                  <c:v>35.0</c:v>
                </c:pt>
              </c:numCache>
            </c:numRef>
          </c:xVal>
          <c:yVal>
            <c:numRef>
              <c:f>'SIM 2 Penyangga'!$G$28:$G$228</c:f>
              <c:numCache>
                <c:formatCode>0.000</c:formatCode>
                <c:ptCount val="201"/>
                <c:pt idx="0">
                  <c:v>0.0</c:v>
                </c:pt>
                <c:pt idx="1">
                  <c:v>2747.6709440625</c:v>
                </c:pt>
                <c:pt idx="2">
                  <c:v>5477.58640125</c:v>
                </c:pt>
                <c:pt idx="3">
                  <c:v>8189.746371562498</c:v>
                </c:pt>
                <c:pt idx="4">
                  <c:v>10884.150855</c:v>
                </c:pt>
                <c:pt idx="5">
                  <c:v>13560.7998515625</c:v>
                </c:pt>
                <c:pt idx="6">
                  <c:v>16219.69336125</c:v>
                </c:pt>
                <c:pt idx="7">
                  <c:v>18860.8313840625</c:v>
                </c:pt>
                <c:pt idx="8">
                  <c:v>21484.21392</c:v>
                </c:pt>
                <c:pt idx="9">
                  <c:v>24089.8409690625</c:v>
                </c:pt>
                <c:pt idx="10">
                  <c:v>26677.71253125</c:v>
                </c:pt>
                <c:pt idx="11">
                  <c:v>29247.8286065625</c:v>
                </c:pt>
                <c:pt idx="12">
                  <c:v>31800.189195</c:v>
                </c:pt>
                <c:pt idx="13">
                  <c:v>34334.7942965625</c:v>
                </c:pt>
                <c:pt idx="14">
                  <c:v>36851.64391125</c:v>
                </c:pt>
                <c:pt idx="15">
                  <c:v>39350.7380390625</c:v>
                </c:pt>
                <c:pt idx="16">
                  <c:v>41832.07668</c:v>
                </c:pt>
                <c:pt idx="17">
                  <c:v>44295.6598340625</c:v>
                </c:pt>
                <c:pt idx="18">
                  <c:v>46741.48750125</c:v>
                </c:pt>
                <c:pt idx="19">
                  <c:v>49169.5596815625</c:v>
                </c:pt>
                <c:pt idx="20">
                  <c:v>51579.876375</c:v>
                </c:pt>
                <c:pt idx="21">
                  <c:v>53972.4375815625</c:v>
                </c:pt>
                <c:pt idx="22">
                  <c:v>56347.24330125</c:v>
                </c:pt>
                <c:pt idx="23">
                  <c:v>58704.2935340625</c:v>
                </c:pt>
                <c:pt idx="24">
                  <c:v>61043.58827999998</c:v>
                </c:pt>
                <c:pt idx="25">
                  <c:v>63365.12753906251</c:v>
                </c:pt>
                <c:pt idx="26">
                  <c:v>65668.91131124999</c:v>
                </c:pt>
                <c:pt idx="27">
                  <c:v>67954.9395965625</c:v>
                </c:pt>
                <c:pt idx="28">
                  <c:v>70223.212395</c:v>
                </c:pt>
                <c:pt idx="29">
                  <c:v>72473.72970656249</c:v>
                </c:pt>
                <c:pt idx="30">
                  <c:v>74706.49153125001</c:v>
                </c:pt>
                <c:pt idx="31">
                  <c:v>76921.4978690625</c:v>
                </c:pt>
                <c:pt idx="32">
                  <c:v>79118.74872</c:v>
                </c:pt>
                <c:pt idx="33">
                  <c:v>81298.24408406249</c:v>
                </c:pt>
                <c:pt idx="34">
                  <c:v>83459.98396124999</c:v>
                </c:pt>
                <c:pt idx="35">
                  <c:v>85603.96835156251</c:v>
                </c:pt>
                <c:pt idx="36">
                  <c:v>87730.19725500001</c:v>
                </c:pt>
                <c:pt idx="37">
                  <c:v>89838.6706715625</c:v>
                </c:pt>
                <c:pt idx="38">
                  <c:v>91929.38860125</c:v>
                </c:pt>
                <c:pt idx="39">
                  <c:v>94002.3510440625</c:v>
                </c:pt>
                <c:pt idx="40">
                  <c:v>96057.558</c:v>
                </c:pt>
                <c:pt idx="41">
                  <c:v>98095.0094690625</c:v>
                </c:pt>
                <c:pt idx="42">
                  <c:v>100114.70545125</c:v>
                </c:pt>
                <c:pt idx="43">
                  <c:v>102116.6459465625</c:v>
                </c:pt>
                <c:pt idx="44">
                  <c:v>104100.830955</c:v>
                </c:pt>
                <c:pt idx="45">
                  <c:v>106067.2604765625</c:v>
                </c:pt>
                <c:pt idx="46">
                  <c:v>108015.93451125</c:v>
                </c:pt>
                <c:pt idx="47">
                  <c:v>109946.8530590625</c:v>
                </c:pt>
                <c:pt idx="48">
                  <c:v>111860.01612</c:v>
                </c:pt>
                <c:pt idx="49">
                  <c:v>113755.4236940625</c:v>
                </c:pt>
                <c:pt idx="50">
                  <c:v>115633.07578125</c:v>
                </c:pt>
                <c:pt idx="51">
                  <c:v>117492.9723815625</c:v>
                </c:pt>
                <c:pt idx="52">
                  <c:v>119335.113495</c:v>
                </c:pt>
                <c:pt idx="53">
                  <c:v>121159.4991215625</c:v>
                </c:pt>
                <c:pt idx="54">
                  <c:v>122966.12926125</c:v>
                </c:pt>
                <c:pt idx="55">
                  <c:v>124755.0039140625</c:v>
                </c:pt>
                <c:pt idx="56">
                  <c:v>126526.12308</c:v>
                </c:pt>
                <c:pt idx="57">
                  <c:v>128279.4867590625</c:v>
                </c:pt>
                <c:pt idx="58">
                  <c:v>130015.09495125</c:v>
                </c:pt>
                <c:pt idx="59">
                  <c:v>131732.9476565625</c:v>
                </c:pt>
                <c:pt idx="60">
                  <c:v>133433.044875</c:v>
                </c:pt>
                <c:pt idx="61">
                  <c:v>135115.3866065625</c:v>
                </c:pt>
                <c:pt idx="62">
                  <c:v>136779.97285125</c:v>
                </c:pt>
                <c:pt idx="63">
                  <c:v>138426.8036090625</c:v>
                </c:pt>
                <c:pt idx="64">
                  <c:v>140055.87888</c:v>
                </c:pt>
                <c:pt idx="65">
                  <c:v>141667.1986640625</c:v>
                </c:pt>
                <c:pt idx="66">
                  <c:v>143260.76296125</c:v>
                </c:pt>
                <c:pt idx="67">
                  <c:v>144836.5717715625</c:v>
                </c:pt>
                <c:pt idx="68">
                  <c:v>146394.625095</c:v>
                </c:pt>
                <c:pt idx="69">
                  <c:v>147934.9229315625</c:v>
                </c:pt>
                <c:pt idx="70">
                  <c:v>149457.46528125</c:v>
                </c:pt>
                <c:pt idx="71">
                  <c:v>150962.2521440625</c:v>
                </c:pt>
                <c:pt idx="72">
                  <c:v>152449.28352</c:v>
                </c:pt>
                <c:pt idx="73">
                  <c:v>153918.5594090625</c:v>
                </c:pt>
                <c:pt idx="74">
                  <c:v>155370.07981125</c:v>
                </c:pt>
                <c:pt idx="75">
                  <c:v>156803.8447265625</c:v>
                </c:pt>
                <c:pt idx="76">
                  <c:v>158219.854155</c:v>
                </c:pt>
                <c:pt idx="77">
                  <c:v>159618.1080965625</c:v>
                </c:pt>
                <c:pt idx="78">
                  <c:v>160998.60655125</c:v>
                </c:pt>
                <c:pt idx="79">
                  <c:v>162361.3495190625</c:v>
                </c:pt>
                <c:pt idx="80">
                  <c:v>163706.337</c:v>
                </c:pt>
                <c:pt idx="81">
                  <c:v>165033.5689940625</c:v>
                </c:pt>
                <c:pt idx="82">
                  <c:v>166343.04550125</c:v>
                </c:pt>
                <c:pt idx="83">
                  <c:v>167634.7665215625</c:v>
                </c:pt>
                <c:pt idx="84">
                  <c:v>168908.732055</c:v>
                </c:pt>
                <c:pt idx="85">
                  <c:v>170164.9421015625</c:v>
                </c:pt>
                <c:pt idx="86">
                  <c:v>170912.89666125</c:v>
                </c:pt>
                <c:pt idx="87">
                  <c:v>170416.8457340625</c:v>
                </c:pt>
                <c:pt idx="88">
                  <c:v>169903.03932</c:v>
                </c:pt>
                <c:pt idx="89">
                  <c:v>169371.4774190625</c:v>
                </c:pt>
                <c:pt idx="90">
                  <c:v>168822.16003125</c:v>
                </c:pt>
                <c:pt idx="91">
                  <c:v>168255.0871565625</c:v>
                </c:pt>
                <c:pt idx="92">
                  <c:v>167670.258795</c:v>
                </c:pt>
                <c:pt idx="93">
                  <c:v>167067.6749465625</c:v>
                </c:pt>
                <c:pt idx="94">
                  <c:v>166447.33561125</c:v>
                </c:pt>
                <c:pt idx="95">
                  <c:v>165809.2407890625</c:v>
                </c:pt>
                <c:pt idx="96">
                  <c:v>165153.39048</c:v>
                </c:pt>
                <c:pt idx="97">
                  <c:v>164479.7846840626</c:v>
                </c:pt>
                <c:pt idx="98">
                  <c:v>163788.42340125</c:v>
                </c:pt>
                <c:pt idx="99">
                  <c:v>163079.3066315625</c:v>
                </c:pt>
                <c:pt idx="100">
                  <c:v>162352.434375</c:v>
                </c:pt>
                <c:pt idx="101">
                  <c:v>161607.8066315625</c:v>
                </c:pt>
                <c:pt idx="102">
                  <c:v>160845.42340125</c:v>
                </c:pt>
                <c:pt idx="103">
                  <c:v>160065.2846840625</c:v>
                </c:pt>
                <c:pt idx="104">
                  <c:v>159267.39048</c:v>
                </c:pt>
                <c:pt idx="105">
                  <c:v>158451.7407890624</c:v>
                </c:pt>
                <c:pt idx="106">
                  <c:v>157618.33561125</c:v>
                </c:pt>
                <c:pt idx="107">
                  <c:v>156767.1749465625</c:v>
                </c:pt>
                <c:pt idx="108">
                  <c:v>155898.258795</c:v>
                </c:pt>
                <c:pt idx="109">
                  <c:v>155011.5871565625</c:v>
                </c:pt>
                <c:pt idx="110">
                  <c:v>154107.16003125</c:v>
                </c:pt>
                <c:pt idx="111">
                  <c:v>153184.9774190625</c:v>
                </c:pt>
                <c:pt idx="112">
                  <c:v>152245.03932</c:v>
                </c:pt>
                <c:pt idx="113">
                  <c:v>151287.3457340625</c:v>
                </c:pt>
                <c:pt idx="114">
                  <c:v>150311.89666125</c:v>
                </c:pt>
                <c:pt idx="115">
                  <c:v>149318.6921015625</c:v>
                </c:pt>
                <c:pt idx="116">
                  <c:v>148307.732055</c:v>
                </c:pt>
                <c:pt idx="117">
                  <c:v>147279.0165215626</c:v>
                </c:pt>
                <c:pt idx="118">
                  <c:v>146232.54550125</c:v>
                </c:pt>
                <c:pt idx="119">
                  <c:v>145168.3189940625</c:v>
                </c:pt>
                <c:pt idx="120">
                  <c:v>144086.337</c:v>
                </c:pt>
                <c:pt idx="121">
                  <c:v>142986.5995190625</c:v>
                </c:pt>
                <c:pt idx="122">
                  <c:v>141869.10655125</c:v>
                </c:pt>
                <c:pt idx="123">
                  <c:v>140733.8580965625</c:v>
                </c:pt>
                <c:pt idx="124">
                  <c:v>139580.854155</c:v>
                </c:pt>
                <c:pt idx="125">
                  <c:v>138410.0947265625</c:v>
                </c:pt>
                <c:pt idx="126">
                  <c:v>137221.57981125</c:v>
                </c:pt>
                <c:pt idx="127">
                  <c:v>136015.3094090626</c:v>
                </c:pt>
                <c:pt idx="128">
                  <c:v>134791.28352</c:v>
                </c:pt>
                <c:pt idx="129">
                  <c:v>133549.5021440625</c:v>
                </c:pt>
                <c:pt idx="130">
                  <c:v>132289.96528125</c:v>
                </c:pt>
                <c:pt idx="131">
                  <c:v>131012.6729315625</c:v>
                </c:pt>
                <c:pt idx="132">
                  <c:v>129717.625095</c:v>
                </c:pt>
                <c:pt idx="133">
                  <c:v>128404.8217715625</c:v>
                </c:pt>
                <c:pt idx="134">
                  <c:v>127074.26296125</c:v>
                </c:pt>
                <c:pt idx="135">
                  <c:v>125725.9486640625</c:v>
                </c:pt>
                <c:pt idx="136">
                  <c:v>124359.87888</c:v>
                </c:pt>
                <c:pt idx="137">
                  <c:v>122976.0536090626</c:v>
                </c:pt>
                <c:pt idx="138">
                  <c:v>121574.47285125</c:v>
                </c:pt>
                <c:pt idx="139">
                  <c:v>120155.1366065625</c:v>
                </c:pt>
                <c:pt idx="140">
                  <c:v>118718.044875</c:v>
                </c:pt>
                <c:pt idx="141">
                  <c:v>117263.1976565625</c:v>
                </c:pt>
                <c:pt idx="142">
                  <c:v>115790.59495125</c:v>
                </c:pt>
                <c:pt idx="143">
                  <c:v>114300.2367590625</c:v>
                </c:pt>
                <c:pt idx="144">
                  <c:v>112792.12308</c:v>
                </c:pt>
                <c:pt idx="145">
                  <c:v>111266.2539140625</c:v>
                </c:pt>
                <c:pt idx="146">
                  <c:v>109722.62926125</c:v>
                </c:pt>
                <c:pt idx="147">
                  <c:v>108161.2491215625</c:v>
                </c:pt>
                <c:pt idx="148">
                  <c:v>106582.113495</c:v>
                </c:pt>
                <c:pt idx="149">
                  <c:v>104985.2223815625</c:v>
                </c:pt>
                <c:pt idx="150">
                  <c:v>103370.57578125</c:v>
                </c:pt>
                <c:pt idx="151">
                  <c:v>101738.1736940625</c:v>
                </c:pt>
                <c:pt idx="152">
                  <c:v>100088.01612</c:v>
                </c:pt>
                <c:pt idx="153">
                  <c:v>98420.10305906249</c:v>
                </c:pt>
                <c:pt idx="154">
                  <c:v>96734.43451125</c:v>
                </c:pt>
                <c:pt idx="155">
                  <c:v>95031.01047656249</c:v>
                </c:pt>
                <c:pt idx="156">
                  <c:v>93309.83095499998</c:v>
                </c:pt>
                <c:pt idx="157">
                  <c:v>91570.89594656248</c:v>
                </c:pt>
                <c:pt idx="158">
                  <c:v>89814.20545125003</c:v>
                </c:pt>
                <c:pt idx="159">
                  <c:v>88039.7594690625</c:v>
                </c:pt>
                <c:pt idx="160">
                  <c:v>86247.55800000001</c:v>
                </c:pt>
                <c:pt idx="161">
                  <c:v>84437.60104406253</c:v>
                </c:pt>
                <c:pt idx="162">
                  <c:v>82609.88860125</c:v>
                </c:pt>
                <c:pt idx="163">
                  <c:v>80764.42067156249</c:v>
                </c:pt>
                <c:pt idx="164">
                  <c:v>78901.19725500001</c:v>
                </c:pt>
                <c:pt idx="165">
                  <c:v>77020.21835156251</c:v>
                </c:pt>
                <c:pt idx="166">
                  <c:v>75121.48396124996</c:v>
                </c:pt>
                <c:pt idx="167">
                  <c:v>73204.99408406249</c:v>
                </c:pt>
                <c:pt idx="168">
                  <c:v>71270.74872000003</c:v>
                </c:pt>
                <c:pt idx="169">
                  <c:v>69318.7478690625</c:v>
                </c:pt>
                <c:pt idx="170">
                  <c:v>67348.99153125007</c:v>
                </c:pt>
                <c:pt idx="171">
                  <c:v>65361.4797065625</c:v>
                </c:pt>
                <c:pt idx="172">
                  <c:v>63356.21239500001</c:v>
                </c:pt>
                <c:pt idx="173">
                  <c:v>61333.18959656253</c:v>
                </c:pt>
                <c:pt idx="174">
                  <c:v>59292.41131124994</c:v>
                </c:pt>
                <c:pt idx="175">
                  <c:v>57233.87753906255</c:v>
                </c:pt>
                <c:pt idx="176">
                  <c:v>55157.58828</c:v>
                </c:pt>
                <c:pt idx="177">
                  <c:v>53063.54353406248</c:v>
                </c:pt>
                <c:pt idx="178">
                  <c:v>50951.74330125004</c:v>
                </c:pt>
                <c:pt idx="179">
                  <c:v>48822.1875815625</c:v>
                </c:pt>
                <c:pt idx="180">
                  <c:v>46674.87637500002</c:v>
                </c:pt>
                <c:pt idx="181">
                  <c:v>44509.8096815625</c:v>
                </c:pt>
                <c:pt idx="182">
                  <c:v>42326.98750125002</c:v>
                </c:pt>
                <c:pt idx="183">
                  <c:v>40126.40983406245</c:v>
                </c:pt>
                <c:pt idx="184">
                  <c:v>37908.07668000003</c:v>
                </c:pt>
                <c:pt idx="185">
                  <c:v>35671.98803906247</c:v>
                </c:pt>
                <c:pt idx="186">
                  <c:v>33418.14391125002</c:v>
                </c:pt>
                <c:pt idx="187">
                  <c:v>31146.54429656244</c:v>
                </c:pt>
                <c:pt idx="188">
                  <c:v>28857.18919499998</c:v>
                </c:pt>
                <c:pt idx="189">
                  <c:v>26550.0786065626</c:v>
                </c:pt>
                <c:pt idx="190">
                  <c:v>24225.21253125003</c:v>
                </c:pt>
                <c:pt idx="191">
                  <c:v>21882.5909690625</c:v>
                </c:pt>
                <c:pt idx="192">
                  <c:v>19522.21392000001</c:v>
                </c:pt>
                <c:pt idx="193">
                  <c:v>17144.08138406253</c:v>
                </c:pt>
                <c:pt idx="194">
                  <c:v>14748.19336125007</c:v>
                </c:pt>
                <c:pt idx="195">
                  <c:v>12334.54985156254</c:v>
                </c:pt>
                <c:pt idx="196">
                  <c:v>9903.150855000101</c:v>
                </c:pt>
                <c:pt idx="197">
                  <c:v>7453.996371562592</c:v>
                </c:pt>
                <c:pt idx="198">
                  <c:v>4987.086401250038</c:v>
                </c:pt>
                <c:pt idx="199">
                  <c:v>2502.420944062556</c:v>
                </c:pt>
                <c:pt idx="2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0.0</c:v>
                </c:pt>
                <c:pt idx="1">
                  <c:v>0.175</c:v>
                </c:pt>
                <c:pt idx="2">
                  <c:v>0.35</c:v>
                </c:pt>
                <c:pt idx="3">
                  <c:v>0.525</c:v>
                </c:pt>
                <c:pt idx="4">
                  <c:v>0.7</c:v>
                </c:pt>
                <c:pt idx="5">
                  <c:v>0.875</c:v>
                </c:pt>
                <c:pt idx="6">
                  <c:v>1.05</c:v>
                </c:pt>
                <c:pt idx="7">
                  <c:v>1.225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1.925</c:v>
                </c:pt>
                <c:pt idx="12">
                  <c:v>2.1</c:v>
                </c:pt>
                <c:pt idx="13">
                  <c:v>2.275</c:v>
                </c:pt>
                <c:pt idx="14">
                  <c:v>2.45</c:v>
                </c:pt>
                <c:pt idx="15">
                  <c:v>2.625</c:v>
                </c:pt>
                <c:pt idx="16">
                  <c:v>2.8</c:v>
                </c:pt>
                <c:pt idx="17">
                  <c:v>2.975</c:v>
                </c:pt>
                <c:pt idx="18">
                  <c:v>3.15</c:v>
                </c:pt>
                <c:pt idx="19">
                  <c:v>3.325</c:v>
                </c:pt>
                <c:pt idx="20">
                  <c:v>3.5</c:v>
                </c:pt>
                <c:pt idx="21">
                  <c:v>3.675</c:v>
                </c:pt>
                <c:pt idx="22">
                  <c:v>3.85</c:v>
                </c:pt>
                <c:pt idx="23">
                  <c:v>4.024999999999999</c:v>
                </c:pt>
                <c:pt idx="24">
                  <c:v>4.199999999999999</c:v>
                </c:pt>
                <c:pt idx="25">
                  <c:v>4.375</c:v>
                </c:pt>
                <c:pt idx="26">
                  <c:v>4.55</c:v>
                </c:pt>
                <c:pt idx="27">
                  <c:v>4.725</c:v>
                </c:pt>
                <c:pt idx="28">
                  <c:v>4.899999999999999</c:v>
                </c:pt>
                <c:pt idx="29">
                  <c:v>5.074999999999999</c:v>
                </c:pt>
                <c:pt idx="30">
                  <c:v>5.25</c:v>
                </c:pt>
                <c:pt idx="31">
                  <c:v>5.425</c:v>
                </c:pt>
                <c:pt idx="32">
                  <c:v>5.6</c:v>
                </c:pt>
                <c:pt idx="33">
                  <c:v>5.774999999999999</c:v>
                </c:pt>
                <c:pt idx="34">
                  <c:v>5.95</c:v>
                </c:pt>
                <c:pt idx="35">
                  <c:v>6.125</c:v>
                </c:pt>
                <c:pt idx="36">
                  <c:v>6.3</c:v>
                </c:pt>
                <c:pt idx="37">
                  <c:v>6.475</c:v>
                </c:pt>
                <c:pt idx="38">
                  <c:v>6.649999999999999</c:v>
                </c:pt>
                <c:pt idx="39">
                  <c:v>6.824999999999999</c:v>
                </c:pt>
                <c:pt idx="40">
                  <c:v>7.0</c:v>
                </c:pt>
                <c:pt idx="41">
                  <c:v>7.175</c:v>
                </c:pt>
                <c:pt idx="42">
                  <c:v>7.35</c:v>
                </c:pt>
                <c:pt idx="43">
                  <c:v>7.524999999999999</c:v>
                </c:pt>
                <c:pt idx="44">
                  <c:v>7.699999999999999</c:v>
                </c:pt>
                <c:pt idx="45">
                  <c:v>7.874999999999999</c:v>
                </c:pt>
                <c:pt idx="46">
                  <c:v>8.049999999999998</c:v>
                </c:pt>
                <c:pt idx="47">
                  <c:v>8.225</c:v>
                </c:pt>
                <c:pt idx="48">
                  <c:v>8.399999999999998</c:v>
                </c:pt>
                <c:pt idx="49">
                  <c:v>8.575</c:v>
                </c:pt>
                <c:pt idx="50">
                  <c:v>8.75</c:v>
                </c:pt>
                <c:pt idx="51">
                  <c:v>8.924999999999998</c:v>
                </c:pt>
                <c:pt idx="52">
                  <c:v>9.1</c:v>
                </c:pt>
                <c:pt idx="53">
                  <c:v>9.274999999999998</c:v>
                </c:pt>
                <c:pt idx="54">
                  <c:v>9.45</c:v>
                </c:pt>
                <c:pt idx="55">
                  <c:v>9.625</c:v>
                </c:pt>
                <c:pt idx="56">
                  <c:v>9.799999999999998</c:v>
                </c:pt>
                <c:pt idx="57">
                  <c:v>9.975</c:v>
                </c:pt>
                <c:pt idx="58">
                  <c:v>10.15</c:v>
                </c:pt>
                <c:pt idx="59">
                  <c:v>10.325</c:v>
                </c:pt>
                <c:pt idx="60">
                  <c:v>10.5</c:v>
                </c:pt>
                <c:pt idx="61">
                  <c:v>10.675</c:v>
                </c:pt>
                <c:pt idx="62">
                  <c:v>10.85</c:v>
                </c:pt>
                <c:pt idx="63">
                  <c:v>11.025</c:v>
                </c:pt>
                <c:pt idx="64">
                  <c:v>11.2</c:v>
                </c:pt>
                <c:pt idx="65">
                  <c:v>11.375</c:v>
                </c:pt>
                <c:pt idx="66">
                  <c:v>11.55</c:v>
                </c:pt>
                <c:pt idx="67">
                  <c:v>11.725</c:v>
                </c:pt>
                <c:pt idx="68">
                  <c:v>11.9</c:v>
                </c:pt>
                <c:pt idx="69">
                  <c:v>12.075</c:v>
                </c:pt>
                <c:pt idx="70">
                  <c:v>12.25</c:v>
                </c:pt>
                <c:pt idx="71">
                  <c:v>12.425</c:v>
                </c:pt>
                <c:pt idx="72">
                  <c:v>12.6</c:v>
                </c:pt>
                <c:pt idx="73">
                  <c:v>12.775</c:v>
                </c:pt>
                <c:pt idx="74">
                  <c:v>12.95</c:v>
                </c:pt>
                <c:pt idx="75">
                  <c:v>13.125</c:v>
                </c:pt>
                <c:pt idx="76">
                  <c:v>13.3</c:v>
                </c:pt>
                <c:pt idx="77">
                  <c:v>13.475</c:v>
                </c:pt>
                <c:pt idx="78">
                  <c:v>13.65</c:v>
                </c:pt>
                <c:pt idx="79">
                  <c:v>13.825</c:v>
                </c:pt>
                <c:pt idx="80">
                  <c:v>14.0</c:v>
                </c:pt>
                <c:pt idx="81">
                  <c:v>14.175</c:v>
                </c:pt>
                <c:pt idx="82">
                  <c:v>14.35</c:v>
                </c:pt>
                <c:pt idx="83">
                  <c:v>14.525</c:v>
                </c:pt>
                <c:pt idx="84">
                  <c:v>14.7</c:v>
                </c:pt>
                <c:pt idx="85">
                  <c:v>14.875</c:v>
                </c:pt>
                <c:pt idx="86">
                  <c:v>15.05</c:v>
                </c:pt>
                <c:pt idx="87">
                  <c:v>15.225</c:v>
                </c:pt>
                <c:pt idx="88">
                  <c:v>15.4</c:v>
                </c:pt>
                <c:pt idx="89">
                  <c:v>15.575</c:v>
                </c:pt>
                <c:pt idx="90">
                  <c:v>15.75</c:v>
                </c:pt>
                <c:pt idx="91">
                  <c:v>15.925</c:v>
                </c:pt>
                <c:pt idx="92">
                  <c:v>16.1</c:v>
                </c:pt>
                <c:pt idx="93">
                  <c:v>16.275</c:v>
                </c:pt>
                <c:pt idx="94">
                  <c:v>16.45</c:v>
                </c:pt>
                <c:pt idx="95">
                  <c:v>16.625</c:v>
                </c:pt>
                <c:pt idx="96">
                  <c:v>16.8</c:v>
                </c:pt>
                <c:pt idx="97">
                  <c:v>16.975</c:v>
                </c:pt>
                <c:pt idx="98">
                  <c:v>17.15</c:v>
                </c:pt>
                <c:pt idx="99">
                  <c:v>17.325</c:v>
                </c:pt>
                <c:pt idx="100">
                  <c:v>17.5</c:v>
                </c:pt>
                <c:pt idx="101">
                  <c:v>17.675</c:v>
                </c:pt>
                <c:pt idx="102">
                  <c:v>17.85</c:v>
                </c:pt>
                <c:pt idx="103">
                  <c:v>18.025</c:v>
                </c:pt>
                <c:pt idx="104">
                  <c:v>18.2</c:v>
                </c:pt>
                <c:pt idx="105">
                  <c:v>18.375</c:v>
                </c:pt>
                <c:pt idx="106">
                  <c:v>18.55</c:v>
                </c:pt>
                <c:pt idx="107">
                  <c:v>18.725</c:v>
                </c:pt>
                <c:pt idx="108">
                  <c:v>18.9</c:v>
                </c:pt>
                <c:pt idx="109">
                  <c:v>19.075</c:v>
                </c:pt>
                <c:pt idx="110">
                  <c:v>19.25</c:v>
                </c:pt>
                <c:pt idx="111">
                  <c:v>19.425</c:v>
                </c:pt>
                <c:pt idx="112">
                  <c:v>19.6</c:v>
                </c:pt>
                <c:pt idx="113">
                  <c:v>19.775</c:v>
                </c:pt>
                <c:pt idx="114">
                  <c:v>19.95</c:v>
                </c:pt>
                <c:pt idx="115">
                  <c:v>20.125</c:v>
                </c:pt>
                <c:pt idx="116">
                  <c:v>20.3</c:v>
                </c:pt>
                <c:pt idx="117">
                  <c:v>20.475</c:v>
                </c:pt>
                <c:pt idx="118">
                  <c:v>20.65</c:v>
                </c:pt>
                <c:pt idx="119">
                  <c:v>20.825</c:v>
                </c:pt>
                <c:pt idx="120">
                  <c:v>21.0</c:v>
                </c:pt>
                <c:pt idx="121">
                  <c:v>21.175</c:v>
                </c:pt>
                <c:pt idx="122">
                  <c:v>21.35</c:v>
                </c:pt>
                <c:pt idx="123">
                  <c:v>21.525</c:v>
                </c:pt>
                <c:pt idx="124">
                  <c:v>21.7</c:v>
                </c:pt>
                <c:pt idx="125">
                  <c:v>21.875</c:v>
                </c:pt>
                <c:pt idx="126">
                  <c:v>22.05</c:v>
                </c:pt>
                <c:pt idx="127">
                  <c:v>22.225</c:v>
                </c:pt>
                <c:pt idx="128">
                  <c:v>22.4</c:v>
                </c:pt>
                <c:pt idx="129">
                  <c:v>22.575</c:v>
                </c:pt>
                <c:pt idx="130">
                  <c:v>22.75</c:v>
                </c:pt>
                <c:pt idx="131">
                  <c:v>22.925</c:v>
                </c:pt>
                <c:pt idx="132">
                  <c:v>23.1</c:v>
                </c:pt>
                <c:pt idx="133">
                  <c:v>23.275</c:v>
                </c:pt>
                <c:pt idx="134">
                  <c:v>23.45</c:v>
                </c:pt>
                <c:pt idx="135">
                  <c:v>23.625</c:v>
                </c:pt>
                <c:pt idx="136">
                  <c:v>23.8</c:v>
                </c:pt>
                <c:pt idx="137">
                  <c:v>23.975</c:v>
                </c:pt>
                <c:pt idx="138">
                  <c:v>24.15</c:v>
                </c:pt>
                <c:pt idx="139">
                  <c:v>24.325</c:v>
                </c:pt>
                <c:pt idx="140">
                  <c:v>24.5</c:v>
                </c:pt>
                <c:pt idx="141">
                  <c:v>24.675</c:v>
                </c:pt>
                <c:pt idx="142">
                  <c:v>24.85</c:v>
                </c:pt>
                <c:pt idx="143">
                  <c:v>25.025</c:v>
                </c:pt>
                <c:pt idx="144">
                  <c:v>25.2</c:v>
                </c:pt>
                <c:pt idx="145">
                  <c:v>25.375</c:v>
                </c:pt>
                <c:pt idx="146">
                  <c:v>25.55</c:v>
                </c:pt>
                <c:pt idx="147">
                  <c:v>25.725</c:v>
                </c:pt>
                <c:pt idx="148">
                  <c:v>25.9</c:v>
                </c:pt>
                <c:pt idx="149">
                  <c:v>26.075</c:v>
                </c:pt>
                <c:pt idx="150">
                  <c:v>26.25</c:v>
                </c:pt>
                <c:pt idx="151">
                  <c:v>26.425</c:v>
                </c:pt>
                <c:pt idx="152">
                  <c:v>26.6</c:v>
                </c:pt>
                <c:pt idx="153">
                  <c:v>26.775</c:v>
                </c:pt>
                <c:pt idx="154">
                  <c:v>26.95</c:v>
                </c:pt>
                <c:pt idx="155">
                  <c:v>27.125</c:v>
                </c:pt>
                <c:pt idx="156">
                  <c:v>27.3</c:v>
                </c:pt>
                <c:pt idx="157">
                  <c:v>27.475</c:v>
                </c:pt>
                <c:pt idx="158">
                  <c:v>27.65</c:v>
                </c:pt>
                <c:pt idx="159">
                  <c:v>27.825</c:v>
                </c:pt>
                <c:pt idx="160">
                  <c:v>28.0</c:v>
                </c:pt>
                <c:pt idx="161">
                  <c:v>28.175</c:v>
                </c:pt>
                <c:pt idx="162">
                  <c:v>28.35</c:v>
                </c:pt>
                <c:pt idx="163">
                  <c:v>28.525</c:v>
                </c:pt>
                <c:pt idx="164">
                  <c:v>28.7</c:v>
                </c:pt>
                <c:pt idx="165">
                  <c:v>28.875</c:v>
                </c:pt>
                <c:pt idx="166">
                  <c:v>29.05</c:v>
                </c:pt>
                <c:pt idx="167">
                  <c:v>29.225</c:v>
                </c:pt>
                <c:pt idx="168">
                  <c:v>29.4</c:v>
                </c:pt>
                <c:pt idx="169">
                  <c:v>29.575</c:v>
                </c:pt>
                <c:pt idx="170">
                  <c:v>29.75</c:v>
                </c:pt>
                <c:pt idx="171">
                  <c:v>29.925</c:v>
                </c:pt>
                <c:pt idx="172">
                  <c:v>30.1</c:v>
                </c:pt>
                <c:pt idx="173">
                  <c:v>30.275</c:v>
                </c:pt>
                <c:pt idx="174">
                  <c:v>30.45</c:v>
                </c:pt>
                <c:pt idx="175">
                  <c:v>30.625</c:v>
                </c:pt>
                <c:pt idx="176">
                  <c:v>30.8</c:v>
                </c:pt>
                <c:pt idx="177">
                  <c:v>30.975</c:v>
                </c:pt>
                <c:pt idx="178">
                  <c:v>31.15</c:v>
                </c:pt>
                <c:pt idx="179">
                  <c:v>31.325</c:v>
                </c:pt>
                <c:pt idx="180">
                  <c:v>31.5</c:v>
                </c:pt>
                <c:pt idx="181">
                  <c:v>31.675</c:v>
                </c:pt>
                <c:pt idx="182">
                  <c:v>31.85</c:v>
                </c:pt>
                <c:pt idx="183">
                  <c:v>32.025</c:v>
                </c:pt>
                <c:pt idx="184">
                  <c:v>32.2</c:v>
                </c:pt>
                <c:pt idx="185">
                  <c:v>32.375</c:v>
                </c:pt>
                <c:pt idx="186">
                  <c:v>32.55</c:v>
                </c:pt>
                <c:pt idx="187">
                  <c:v>32.725</c:v>
                </c:pt>
                <c:pt idx="188">
                  <c:v>32.9</c:v>
                </c:pt>
                <c:pt idx="189">
                  <c:v>33.075</c:v>
                </c:pt>
                <c:pt idx="190">
                  <c:v>33.25</c:v>
                </c:pt>
                <c:pt idx="191">
                  <c:v>33.425</c:v>
                </c:pt>
                <c:pt idx="192">
                  <c:v>33.6</c:v>
                </c:pt>
                <c:pt idx="193">
                  <c:v>33.775</c:v>
                </c:pt>
                <c:pt idx="194">
                  <c:v>33.95</c:v>
                </c:pt>
                <c:pt idx="195">
                  <c:v>34.125</c:v>
                </c:pt>
                <c:pt idx="196">
                  <c:v>34.3</c:v>
                </c:pt>
                <c:pt idx="197">
                  <c:v>34.475</c:v>
                </c:pt>
                <c:pt idx="198">
                  <c:v>34.65</c:v>
                </c:pt>
                <c:pt idx="199">
                  <c:v>34.825</c:v>
                </c:pt>
                <c:pt idx="200">
                  <c:v>35.0</c:v>
                </c:pt>
              </c:numCache>
            </c:numRef>
          </c:xVal>
          <c:yVal>
            <c:numRef>
              <c:f>'SIM 2 Penyangga'!$H$28:$H$228</c:f>
              <c:numCache>
                <c:formatCode>0.000</c:formatCode>
                <c:ptCount val="201"/>
                <c:pt idx="0">
                  <c:v>0.0</c:v>
                </c:pt>
                <c:pt idx="1">
                  <c:v>980.9999999999999</c:v>
                </c:pt>
                <c:pt idx="2">
                  <c:v>1962</c:v>
                </c:pt>
                <c:pt idx="3">
                  <c:v>2943</c:v>
                </c:pt>
                <c:pt idx="4">
                  <c:v>3924</c:v>
                </c:pt>
                <c:pt idx="5">
                  <c:v>4905.0</c:v>
                </c:pt>
                <c:pt idx="6">
                  <c:v>5885.999999999998</c:v>
                </c:pt>
                <c:pt idx="7">
                  <c:v>6867</c:v>
                </c:pt>
                <c:pt idx="8">
                  <c:v>7848</c:v>
                </c:pt>
                <c:pt idx="9">
                  <c:v>8829.0</c:v>
                </c:pt>
                <c:pt idx="10">
                  <c:v>9810.0</c:v>
                </c:pt>
                <c:pt idx="11">
                  <c:v>10791</c:v>
                </c:pt>
                <c:pt idx="12">
                  <c:v>11772</c:v>
                </c:pt>
                <c:pt idx="13">
                  <c:v>12753</c:v>
                </c:pt>
                <c:pt idx="14">
                  <c:v>13734</c:v>
                </c:pt>
                <c:pt idx="15">
                  <c:v>14715</c:v>
                </c:pt>
                <c:pt idx="16">
                  <c:v>15696</c:v>
                </c:pt>
                <c:pt idx="17">
                  <c:v>16677</c:v>
                </c:pt>
                <c:pt idx="18">
                  <c:v>17658.0</c:v>
                </c:pt>
                <c:pt idx="19">
                  <c:v>18639</c:v>
                </c:pt>
                <c:pt idx="20">
                  <c:v>19620.0</c:v>
                </c:pt>
                <c:pt idx="21">
                  <c:v>20601</c:v>
                </c:pt>
                <c:pt idx="22">
                  <c:v>21582</c:v>
                </c:pt>
                <c:pt idx="23">
                  <c:v>22563</c:v>
                </c:pt>
                <c:pt idx="24">
                  <c:v>23543.99999999999</c:v>
                </c:pt>
                <c:pt idx="25">
                  <c:v>24525.0</c:v>
                </c:pt>
                <c:pt idx="26">
                  <c:v>25506</c:v>
                </c:pt>
                <c:pt idx="27">
                  <c:v>26487</c:v>
                </c:pt>
                <c:pt idx="28">
                  <c:v>27468</c:v>
                </c:pt>
                <c:pt idx="29">
                  <c:v>28448.99999999999</c:v>
                </c:pt>
                <c:pt idx="30">
                  <c:v>2943</c:v>
                </c:pt>
                <c:pt idx="31">
                  <c:v>30411</c:v>
                </c:pt>
                <c:pt idx="32">
                  <c:v>31392</c:v>
                </c:pt>
                <c:pt idx="33">
                  <c:v>32373</c:v>
                </c:pt>
                <c:pt idx="34">
                  <c:v>33354</c:v>
                </c:pt>
                <c:pt idx="35">
                  <c:v>34335.0</c:v>
                </c:pt>
                <c:pt idx="36">
                  <c:v>35316.0</c:v>
                </c:pt>
                <c:pt idx="37">
                  <c:v>36297</c:v>
                </c:pt>
                <c:pt idx="38">
                  <c:v>37278</c:v>
                </c:pt>
                <c:pt idx="39">
                  <c:v>38259</c:v>
                </c:pt>
                <c:pt idx="40">
                  <c:v>39240.0</c:v>
                </c:pt>
                <c:pt idx="41">
                  <c:v>40221</c:v>
                </c:pt>
                <c:pt idx="42">
                  <c:v>41202</c:v>
                </c:pt>
                <c:pt idx="43">
                  <c:v>42183</c:v>
                </c:pt>
                <c:pt idx="44">
                  <c:v>43164</c:v>
                </c:pt>
                <c:pt idx="45">
                  <c:v>44145</c:v>
                </c:pt>
                <c:pt idx="46">
                  <c:v>45126</c:v>
                </c:pt>
                <c:pt idx="47">
                  <c:v>46107</c:v>
                </c:pt>
                <c:pt idx="48">
                  <c:v>47087.99999999998</c:v>
                </c:pt>
                <c:pt idx="49">
                  <c:v>48069</c:v>
                </c:pt>
                <c:pt idx="50">
                  <c:v>49050.0</c:v>
                </c:pt>
                <c:pt idx="51">
                  <c:v>50031</c:v>
                </c:pt>
                <c:pt idx="52">
                  <c:v>51012</c:v>
                </c:pt>
                <c:pt idx="53">
                  <c:v>51992.99999999998</c:v>
                </c:pt>
                <c:pt idx="54">
                  <c:v>52974</c:v>
                </c:pt>
                <c:pt idx="55">
                  <c:v>53955</c:v>
                </c:pt>
                <c:pt idx="56">
                  <c:v>54936</c:v>
                </c:pt>
                <c:pt idx="57">
                  <c:v>55917</c:v>
                </c:pt>
                <c:pt idx="58">
                  <c:v>56897.99999999998</c:v>
                </c:pt>
                <c:pt idx="59">
                  <c:v>57879</c:v>
                </c:pt>
                <c:pt idx="60">
                  <c:v>5886</c:v>
                </c:pt>
                <c:pt idx="61">
                  <c:v>59841</c:v>
                </c:pt>
                <c:pt idx="62">
                  <c:v>60822</c:v>
                </c:pt>
                <c:pt idx="63">
                  <c:v>61802.99999999998</c:v>
                </c:pt>
                <c:pt idx="64">
                  <c:v>62784</c:v>
                </c:pt>
                <c:pt idx="65">
                  <c:v>63765</c:v>
                </c:pt>
                <c:pt idx="66">
                  <c:v>64746</c:v>
                </c:pt>
                <c:pt idx="67">
                  <c:v>65727.0</c:v>
                </c:pt>
                <c:pt idx="68">
                  <c:v>66707.99999999999</c:v>
                </c:pt>
                <c:pt idx="69">
                  <c:v>67688.99999999999</c:v>
                </c:pt>
                <c:pt idx="70">
                  <c:v>68670.0</c:v>
                </c:pt>
                <c:pt idx="71">
                  <c:v>69650.99999999999</c:v>
                </c:pt>
                <c:pt idx="72">
                  <c:v>70632.0</c:v>
                </c:pt>
                <c:pt idx="73">
                  <c:v>71612.99999999999</c:v>
                </c:pt>
                <c:pt idx="74">
                  <c:v>72593.99999999999</c:v>
                </c:pt>
                <c:pt idx="75">
                  <c:v>73575.0</c:v>
                </c:pt>
                <c:pt idx="76">
                  <c:v>74555.99999999999</c:v>
                </c:pt>
                <c:pt idx="77">
                  <c:v>75537.0</c:v>
                </c:pt>
                <c:pt idx="78">
                  <c:v>76517.99999999999</c:v>
                </c:pt>
                <c:pt idx="79">
                  <c:v>77498.99999999999</c:v>
                </c:pt>
                <c:pt idx="80">
                  <c:v>78480.0</c:v>
                </c:pt>
                <c:pt idx="81">
                  <c:v>79460.99999999999</c:v>
                </c:pt>
                <c:pt idx="82">
                  <c:v>80441.99999999999</c:v>
                </c:pt>
                <c:pt idx="83">
                  <c:v>81422.99999999999</c:v>
                </c:pt>
                <c:pt idx="84">
                  <c:v>82403.99999999999</c:v>
                </c:pt>
                <c:pt idx="85">
                  <c:v>83384.99999999999</c:v>
                </c:pt>
                <c:pt idx="86">
                  <c:v>83875.5</c:v>
                </c:pt>
                <c:pt idx="87">
                  <c:v>83139.74999999999</c:v>
                </c:pt>
                <c:pt idx="88">
                  <c:v>82404.0</c:v>
                </c:pt>
                <c:pt idx="89">
                  <c:v>81668.25</c:v>
                </c:pt>
                <c:pt idx="90">
                  <c:v>80932.5</c:v>
                </c:pt>
                <c:pt idx="91">
                  <c:v>80196.75</c:v>
                </c:pt>
                <c:pt idx="92">
                  <c:v>79461.0</c:v>
                </c:pt>
                <c:pt idx="93">
                  <c:v>78725.25</c:v>
                </c:pt>
                <c:pt idx="94">
                  <c:v>77989.5</c:v>
                </c:pt>
                <c:pt idx="95">
                  <c:v>77253.75</c:v>
                </c:pt>
                <c:pt idx="96">
                  <c:v>76518.0</c:v>
                </c:pt>
                <c:pt idx="97">
                  <c:v>75782.25</c:v>
                </c:pt>
                <c:pt idx="98">
                  <c:v>75046.5</c:v>
                </c:pt>
                <c:pt idx="99">
                  <c:v>74310.75</c:v>
                </c:pt>
                <c:pt idx="100">
                  <c:v>73575.0</c:v>
                </c:pt>
                <c:pt idx="101">
                  <c:v>72839.25</c:v>
                </c:pt>
                <c:pt idx="102">
                  <c:v>72103.5</c:v>
                </c:pt>
                <c:pt idx="103">
                  <c:v>71367.75</c:v>
                </c:pt>
                <c:pt idx="104">
                  <c:v>70632.0</c:v>
                </c:pt>
                <c:pt idx="105">
                  <c:v>69896.25</c:v>
                </c:pt>
                <c:pt idx="106">
                  <c:v>69160.5</c:v>
                </c:pt>
                <c:pt idx="107">
                  <c:v>68424.75</c:v>
                </c:pt>
                <c:pt idx="108">
                  <c:v>67689.0</c:v>
                </c:pt>
                <c:pt idx="109">
                  <c:v>66953.25</c:v>
                </c:pt>
                <c:pt idx="110">
                  <c:v>66217.49999999999</c:v>
                </c:pt>
                <c:pt idx="111">
                  <c:v>65481.75</c:v>
                </c:pt>
                <c:pt idx="112">
                  <c:v>64746.00000000001</c:v>
                </c:pt>
                <c:pt idx="113">
                  <c:v>64010.25</c:v>
                </c:pt>
                <c:pt idx="114">
                  <c:v>63274.5</c:v>
                </c:pt>
                <c:pt idx="115">
                  <c:v>62538.74999999998</c:v>
                </c:pt>
                <c:pt idx="116">
                  <c:v>61803.0</c:v>
                </c:pt>
                <c:pt idx="117">
                  <c:v>61067.25000000001</c:v>
                </c:pt>
                <c:pt idx="118">
                  <c:v>60331.5</c:v>
                </c:pt>
                <c:pt idx="119">
                  <c:v>59595.75</c:v>
                </c:pt>
                <c:pt idx="120">
                  <c:v>58859.99999999998</c:v>
                </c:pt>
                <c:pt idx="121">
                  <c:v>58124.25</c:v>
                </c:pt>
                <c:pt idx="122">
                  <c:v>57388.50000000001</c:v>
                </c:pt>
                <c:pt idx="123">
                  <c:v>56652.75</c:v>
                </c:pt>
                <c:pt idx="124">
                  <c:v>55916.99999999998</c:v>
                </c:pt>
                <c:pt idx="125">
                  <c:v>55181.24999999998</c:v>
                </c:pt>
                <c:pt idx="126">
                  <c:v>54445.5</c:v>
                </c:pt>
                <c:pt idx="127">
                  <c:v>53709.75</c:v>
                </c:pt>
                <c:pt idx="128">
                  <c:v>52974.0</c:v>
                </c:pt>
                <c:pt idx="129">
                  <c:v>52238.24999999998</c:v>
                </c:pt>
                <c:pt idx="130">
                  <c:v>51502.49999999998</c:v>
                </c:pt>
                <c:pt idx="131">
                  <c:v>50766.75</c:v>
                </c:pt>
                <c:pt idx="132">
                  <c:v>50031.0</c:v>
                </c:pt>
                <c:pt idx="133">
                  <c:v>49295.25</c:v>
                </c:pt>
                <c:pt idx="134">
                  <c:v>48559.5</c:v>
                </c:pt>
                <c:pt idx="135">
                  <c:v>47823.75</c:v>
                </c:pt>
                <c:pt idx="136">
                  <c:v>47088.0</c:v>
                </c:pt>
                <c:pt idx="137">
                  <c:v>46352.24999999998</c:v>
                </c:pt>
                <c:pt idx="138">
                  <c:v>45616.49999999998</c:v>
                </c:pt>
                <c:pt idx="139">
                  <c:v>44880.75</c:v>
                </c:pt>
                <c:pt idx="140">
                  <c:v>44145.0</c:v>
                </c:pt>
                <c:pt idx="141">
                  <c:v>43409.25</c:v>
                </c:pt>
                <c:pt idx="142">
                  <c:v>42673.49999999998</c:v>
                </c:pt>
                <c:pt idx="143">
                  <c:v>41937.74999999998</c:v>
                </c:pt>
                <c:pt idx="144">
                  <c:v>41202.0</c:v>
                </c:pt>
                <c:pt idx="145">
                  <c:v>40466.25</c:v>
                </c:pt>
                <c:pt idx="146">
                  <c:v>39730.5</c:v>
                </c:pt>
                <c:pt idx="147">
                  <c:v>38994.74999999998</c:v>
                </c:pt>
                <c:pt idx="148">
                  <c:v>38258.99999999998</c:v>
                </c:pt>
                <c:pt idx="149">
                  <c:v>37523.25</c:v>
                </c:pt>
                <c:pt idx="150">
                  <c:v>36787.5</c:v>
                </c:pt>
                <c:pt idx="151">
                  <c:v>36051.75</c:v>
                </c:pt>
                <c:pt idx="152">
                  <c:v>35315.99999999998</c:v>
                </c:pt>
                <c:pt idx="153">
                  <c:v>34580.24999999998</c:v>
                </c:pt>
                <c:pt idx="154">
                  <c:v>33844.5</c:v>
                </c:pt>
                <c:pt idx="155">
                  <c:v>33108.75</c:v>
                </c:pt>
                <c:pt idx="156">
                  <c:v>32373.0</c:v>
                </c:pt>
                <c:pt idx="157">
                  <c:v>31637.24999999999</c:v>
                </c:pt>
                <c:pt idx="158">
                  <c:v>30901.49999999999</c:v>
                </c:pt>
                <c:pt idx="159">
                  <c:v>30165.74999999997</c:v>
                </c:pt>
                <c:pt idx="160">
                  <c:v>29430.0</c:v>
                </c:pt>
                <c:pt idx="161">
                  <c:v>28694.25</c:v>
                </c:pt>
                <c:pt idx="162">
                  <c:v>27958.49999999999</c:v>
                </c:pt>
                <c:pt idx="163">
                  <c:v>27222.74999999997</c:v>
                </c:pt>
                <c:pt idx="164">
                  <c:v>26486.99999999997</c:v>
                </c:pt>
                <c:pt idx="165">
                  <c:v>25751.25</c:v>
                </c:pt>
                <c:pt idx="166">
                  <c:v>25015.5</c:v>
                </c:pt>
                <c:pt idx="167">
                  <c:v>24279.75</c:v>
                </c:pt>
                <c:pt idx="168">
                  <c:v>23543.99999999997</c:v>
                </c:pt>
                <c:pt idx="169">
                  <c:v>22808.24999999997</c:v>
                </c:pt>
                <c:pt idx="170">
                  <c:v>22072.5</c:v>
                </c:pt>
                <c:pt idx="171">
                  <c:v>21336.75</c:v>
                </c:pt>
                <c:pt idx="172">
                  <c:v>20601.0</c:v>
                </c:pt>
                <c:pt idx="173">
                  <c:v>19865.24999999997</c:v>
                </c:pt>
                <c:pt idx="174">
                  <c:v>19129.49999999997</c:v>
                </c:pt>
                <c:pt idx="175">
                  <c:v>18393.75</c:v>
                </c:pt>
                <c:pt idx="176">
                  <c:v>17658.0</c:v>
                </c:pt>
                <c:pt idx="177">
                  <c:v>16922.25</c:v>
                </c:pt>
                <c:pt idx="178">
                  <c:v>16186.49999999997</c:v>
                </c:pt>
                <c:pt idx="179">
                  <c:v>15450.74999999997</c:v>
                </c:pt>
                <c:pt idx="180">
                  <c:v>14715.0</c:v>
                </c:pt>
                <c:pt idx="181">
                  <c:v>13979.25</c:v>
                </c:pt>
                <c:pt idx="182">
                  <c:v>13243.5</c:v>
                </c:pt>
                <c:pt idx="183">
                  <c:v>12507.74999999997</c:v>
                </c:pt>
                <c:pt idx="184">
                  <c:v>11772.0</c:v>
                </c:pt>
                <c:pt idx="185">
                  <c:v>11036.25</c:v>
                </c:pt>
                <c:pt idx="186">
                  <c:v>10300.5</c:v>
                </c:pt>
                <c:pt idx="187">
                  <c:v>9564.75</c:v>
                </c:pt>
                <c:pt idx="188">
                  <c:v>8828.999999999971</c:v>
                </c:pt>
                <c:pt idx="189">
                  <c:v>8093.25</c:v>
                </c:pt>
                <c:pt idx="190">
                  <c:v>7357.5</c:v>
                </c:pt>
                <c:pt idx="191">
                  <c:v>6621.75</c:v>
                </c:pt>
                <c:pt idx="192">
                  <c:v>5886.0</c:v>
                </c:pt>
                <c:pt idx="193">
                  <c:v>5150.249999999971</c:v>
                </c:pt>
                <c:pt idx="194">
                  <c:v>4414.5</c:v>
                </c:pt>
                <c:pt idx="195">
                  <c:v>3678.75</c:v>
                </c:pt>
                <c:pt idx="196">
                  <c:v>2943.0</c:v>
                </c:pt>
                <c:pt idx="197">
                  <c:v>2207.25</c:v>
                </c:pt>
                <c:pt idx="198">
                  <c:v>1471.499999999971</c:v>
                </c:pt>
                <c:pt idx="199">
                  <c:v>735.75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66936"/>
        <c:axId val="2128475656"/>
      </c:scatterChart>
      <c:valAx>
        <c:axId val="212846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75656"/>
        <c:crosses val="autoZero"/>
        <c:crossBetween val="midCat"/>
      </c:valAx>
      <c:valAx>
        <c:axId val="21284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6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0.0</c:v>
                </c:pt>
                <c:pt idx="1">
                  <c:v>0.175</c:v>
                </c:pt>
                <c:pt idx="2">
                  <c:v>0.35</c:v>
                </c:pt>
                <c:pt idx="3">
                  <c:v>0.525</c:v>
                </c:pt>
                <c:pt idx="4">
                  <c:v>0.7</c:v>
                </c:pt>
                <c:pt idx="5">
                  <c:v>0.875</c:v>
                </c:pt>
                <c:pt idx="6">
                  <c:v>1.05</c:v>
                </c:pt>
                <c:pt idx="7">
                  <c:v>1.225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1.925</c:v>
                </c:pt>
                <c:pt idx="12">
                  <c:v>2.1</c:v>
                </c:pt>
                <c:pt idx="13">
                  <c:v>2.275</c:v>
                </c:pt>
                <c:pt idx="14">
                  <c:v>2.45</c:v>
                </c:pt>
                <c:pt idx="15">
                  <c:v>2.625</c:v>
                </c:pt>
                <c:pt idx="16">
                  <c:v>2.8</c:v>
                </c:pt>
                <c:pt idx="17">
                  <c:v>2.975</c:v>
                </c:pt>
                <c:pt idx="18">
                  <c:v>3.15</c:v>
                </c:pt>
                <c:pt idx="19">
                  <c:v>3.325</c:v>
                </c:pt>
                <c:pt idx="20">
                  <c:v>3.5</c:v>
                </c:pt>
                <c:pt idx="21">
                  <c:v>3.675</c:v>
                </c:pt>
                <c:pt idx="22">
                  <c:v>3.85</c:v>
                </c:pt>
                <c:pt idx="23">
                  <c:v>4.024999999999999</c:v>
                </c:pt>
                <c:pt idx="24">
                  <c:v>4.199999999999999</c:v>
                </c:pt>
                <c:pt idx="25">
                  <c:v>4.375</c:v>
                </c:pt>
                <c:pt idx="26">
                  <c:v>4.55</c:v>
                </c:pt>
                <c:pt idx="27">
                  <c:v>4.725</c:v>
                </c:pt>
                <c:pt idx="28">
                  <c:v>4.899999999999999</c:v>
                </c:pt>
                <c:pt idx="29">
                  <c:v>5.074999999999999</c:v>
                </c:pt>
                <c:pt idx="30">
                  <c:v>5.25</c:v>
                </c:pt>
                <c:pt idx="31">
                  <c:v>5.425</c:v>
                </c:pt>
                <c:pt idx="32">
                  <c:v>5.6</c:v>
                </c:pt>
                <c:pt idx="33">
                  <c:v>5.774999999999999</c:v>
                </c:pt>
                <c:pt idx="34">
                  <c:v>5.95</c:v>
                </c:pt>
                <c:pt idx="35">
                  <c:v>6.125</c:v>
                </c:pt>
                <c:pt idx="36">
                  <c:v>6.3</c:v>
                </c:pt>
                <c:pt idx="37">
                  <c:v>6.475</c:v>
                </c:pt>
                <c:pt idx="38">
                  <c:v>6.649999999999999</c:v>
                </c:pt>
                <c:pt idx="39">
                  <c:v>6.824999999999999</c:v>
                </c:pt>
                <c:pt idx="40">
                  <c:v>7.0</c:v>
                </c:pt>
                <c:pt idx="41">
                  <c:v>7.175</c:v>
                </c:pt>
                <c:pt idx="42">
                  <c:v>7.35</c:v>
                </c:pt>
                <c:pt idx="43">
                  <c:v>7.524999999999999</c:v>
                </c:pt>
                <c:pt idx="44">
                  <c:v>7.699999999999999</c:v>
                </c:pt>
                <c:pt idx="45">
                  <c:v>7.874999999999999</c:v>
                </c:pt>
                <c:pt idx="46">
                  <c:v>8.049999999999998</c:v>
                </c:pt>
                <c:pt idx="47">
                  <c:v>8.225</c:v>
                </c:pt>
                <c:pt idx="48">
                  <c:v>8.399999999999998</c:v>
                </c:pt>
                <c:pt idx="49">
                  <c:v>8.575</c:v>
                </c:pt>
                <c:pt idx="50">
                  <c:v>8.75</c:v>
                </c:pt>
                <c:pt idx="51">
                  <c:v>8.924999999999998</c:v>
                </c:pt>
                <c:pt idx="52">
                  <c:v>9.1</c:v>
                </c:pt>
                <c:pt idx="53">
                  <c:v>9.274999999999998</c:v>
                </c:pt>
                <c:pt idx="54">
                  <c:v>9.45</c:v>
                </c:pt>
                <c:pt idx="55">
                  <c:v>9.625</c:v>
                </c:pt>
                <c:pt idx="56">
                  <c:v>9.799999999999998</c:v>
                </c:pt>
                <c:pt idx="57">
                  <c:v>9.975</c:v>
                </c:pt>
                <c:pt idx="58">
                  <c:v>10.15</c:v>
                </c:pt>
                <c:pt idx="59">
                  <c:v>10.325</c:v>
                </c:pt>
                <c:pt idx="60">
                  <c:v>10.5</c:v>
                </c:pt>
                <c:pt idx="61">
                  <c:v>10.675</c:v>
                </c:pt>
                <c:pt idx="62">
                  <c:v>10.85</c:v>
                </c:pt>
                <c:pt idx="63">
                  <c:v>11.025</c:v>
                </c:pt>
                <c:pt idx="64">
                  <c:v>11.2</c:v>
                </c:pt>
                <c:pt idx="65">
                  <c:v>11.375</c:v>
                </c:pt>
                <c:pt idx="66">
                  <c:v>11.55</c:v>
                </c:pt>
                <c:pt idx="67">
                  <c:v>11.725</c:v>
                </c:pt>
                <c:pt idx="68">
                  <c:v>11.9</c:v>
                </c:pt>
                <c:pt idx="69">
                  <c:v>12.075</c:v>
                </c:pt>
                <c:pt idx="70">
                  <c:v>12.25</c:v>
                </c:pt>
                <c:pt idx="71">
                  <c:v>12.425</c:v>
                </c:pt>
                <c:pt idx="72">
                  <c:v>12.6</c:v>
                </c:pt>
                <c:pt idx="73">
                  <c:v>12.775</c:v>
                </c:pt>
                <c:pt idx="74">
                  <c:v>12.95</c:v>
                </c:pt>
                <c:pt idx="75">
                  <c:v>13.125</c:v>
                </c:pt>
                <c:pt idx="76">
                  <c:v>13.3</c:v>
                </c:pt>
                <c:pt idx="77">
                  <c:v>13.475</c:v>
                </c:pt>
                <c:pt idx="78">
                  <c:v>13.65</c:v>
                </c:pt>
                <c:pt idx="79">
                  <c:v>13.825</c:v>
                </c:pt>
                <c:pt idx="80">
                  <c:v>14.0</c:v>
                </c:pt>
                <c:pt idx="81">
                  <c:v>14.175</c:v>
                </c:pt>
                <c:pt idx="82">
                  <c:v>14.35</c:v>
                </c:pt>
                <c:pt idx="83">
                  <c:v>14.525</c:v>
                </c:pt>
                <c:pt idx="84">
                  <c:v>14.7</c:v>
                </c:pt>
                <c:pt idx="85">
                  <c:v>14.875</c:v>
                </c:pt>
                <c:pt idx="86">
                  <c:v>15.05</c:v>
                </c:pt>
                <c:pt idx="87">
                  <c:v>15.225</c:v>
                </c:pt>
                <c:pt idx="88">
                  <c:v>15.4</c:v>
                </c:pt>
                <c:pt idx="89">
                  <c:v>15.575</c:v>
                </c:pt>
                <c:pt idx="90">
                  <c:v>15.75</c:v>
                </c:pt>
                <c:pt idx="91">
                  <c:v>15.925</c:v>
                </c:pt>
                <c:pt idx="92">
                  <c:v>16.1</c:v>
                </c:pt>
                <c:pt idx="93">
                  <c:v>16.275</c:v>
                </c:pt>
                <c:pt idx="94">
                  <c:v>16.45</c:v>
                </c:pt>
                <c:pt idx="95">
                  <c:v>16.625</c:v>
                </c:pt>
                <c:pt idx="96">
                  <c:v>16.8</c:v>
                </c:pt>
                <c:pt idx="97">
                  <c:v>16.975</c:v>
                </c:pt>
                <c:pt idx="98">
                  <c:v>17.15</c:v>
                </c:pt>
                <c:pt idx="99">
                  <c:v>17.325</c:v>
                </c:pt>
                <c:pt idx="100">
                  <c:v>17.5</c:v>
                </c:pt>
                <c:pt idx="101">
                  <c:v>17.675</c:v>
                </c:pt>
                <c:pt idx="102">
                  <c:v>17.85</c:v>
                </c:pt>
                <c:pt idx="103">
                  <c:v>18.025</c:v>
                </c:pt>
                <c:pt idx="104">
                  <c:v>18.2</c:v>
                </c:pt>
                <c:pt idx="105">
                  <c:v>18.375</c:v>
                </c:pt>
                <c:pt idx="106">
                  <c:v>18.55</c:v>
                </c:pt>
                <c:pt idx="107">
                  <c:v>18.725</c:v>
                </c:pt>
                <c:pt idx="108">
                  <c:v>18.9</c:v>
                </c:pt>
                <c:pt idx="109">
                  <c:v>19.075</c:v>
                </c:pt>
                <c:pt idx="110">
                  <c:v>19.25</c:v>
                </c:pt>
                <c:pt idx="111">
                  <c:v>19.425</c:v>
                </c:pt>
                <c:pt idx="112">
                  <c:v>19.6</c:v>
                </c:pt>
                <c:pt idx="113">
                  <c:v>19.775</c:v>
                </c:pt>
                <c:pt idx="114">
                  <c:v>19.95</c:v>
                </c:pt>
                <c:pt idx="115">
                  <c:v>20.125</c:v>
                </c:pt>
                <c:pt idx="116">
                  <c:v>20.3</c:v>
                </c:pt>
                <c:pt idx="117">
                  <c:v>20.475</c:v>
                </c:pt>
                <c:pt idx="118">
                  <c:v>20.65</c:v>
                </c:pt>
                <c:pt idx="119">
                  <c:v>20.825</c:v>
                </c:pt>
                <c:pt idx="120">
                  <c:v>21.0</c:v>
                </c:pt>
                <c:pt idx="121">
                  <c:v>21.175</c:v>
                </c:pt>
                <c:pt idx="122">
                  <c:v>21.35</c:v>
                </c:pt>
                <c:pt idx="123">
                  <c:v>21.525</c:v>
                </c:pt>
                <c:pt idx="124">
                  <c:v>21.7</c:v>
                </c:pt>
                <c:pt idx="125">
                  <c:v>21.875</c:v>
                </c:pt>
                <c:pt idx="126">
                  <c:v>22.05</c:v>
                </c:pt>
                <c:pt idx="127">
                  <c:v>22.225</c:v>
                </c:pt>
                <c:pt idx="128">
                  <c:v>22.4</c:v>
                </c:pt>
                <c:pt idx="129">
                  <c:v>22.575</c:v>
                </c:pt>
                <c:pt idx="130">
                  <c:v>22.75</c:v>
                </c:pt>
                <c:pt idx="131">
                  <c:v>22.925</c:v>
                </c:pt>
                <c:pt idx="132">
                  <c:v>23.1</c:v>
                </c:pt>
                <c:pt idx="133">
                  <c:v>23.275</c:v>
                </c:pt>
                <c:pt idx="134">
                  <c:v>23.45</c:v>
                </c:pt>
                <c:pt idx="135">
                  <c:v>23.625</c:v>
                </c:pt>
                <c:pt idx="136">
                  <c:v>23.8</c:v>
                </c:pt>
                <c:pt idx="137">
                  <c:v>23.975</c:v>
                </c:pt>
                <c:pt idx="138">
                  <c:v>24.15</c:v>
                </c:pt>
                <c:pt idx="139">
                  <c:v>24.325</c:v>
                </c:pt>
                <c:pt idx="140">
                  <c:v>24.5</c:v>
                </c:pt>
                <c:pt idx="141">
                  <c:v>24.675</c:v>
                </c:pt>
                <c:pt idx="142">
                  <c:v>24.85</c:v>
                </c:pt>
                <c:pt idx="143">
                  <c:v>25.025</c:v>
                </c:pt>
                <c:pt idx="144">
                  <c:v>25.2</c:v>
                </c:pt>
                <c:pt idx="145">
                  <c:v>25.375</c:v>
                </c:pt>
                <c:pt idx="146">
                  <c:v>25.55</c:v>
                </c:pt>
                <c:pt idx="147">
                  <c:v>25.725</c:v>
                </c:pt>
                <c:pt idx="148">
                  <c:v>25.9</c:v>
                </c:pt>
                <c:pt idx="149">
                  <c:v>26.075</c:v>
                </c:pt>
                <c:pt idx="150">
                  <c:v>26.25</c:v>
                </c:pt>
                <c:pt idx="151">
                  <c:v>26.425</c:v>
                </c:pt>
                <c:pt idx="152">
                  <c:v>26.6</c:v>
                </c:pt>
                <c:pt idx="153">
                  <c:v>26.775</c:v>
                </c:pt>
                <c:pt idx="154">
                  <c:v>26.95</c:v>
                </c:pt>
                <c:pt idx="155">
                  <c:v>27.125</c:v>
                </c:pt>
                <c:pt idx="156">
                  <c:v>27.3</c:v>
                </c:pt>
                <c:pt idx="157">
                  <c:v>27.475</c:v>
                </c:pt>
                <c:pt idx="158">
                  <c:v>27.65</c:v>
                </c:pt>
                <c:pt idx="159">
                  <c:v>27.825</c:v>
                </c:pt>
                <c:pt idx="160">
                  <c:v>28.0</c:v>
                </c:pt>
                <c:pt idx="161">
                  <c:v>28.175</c:v>
                </c:pt>
                <c:pt idx="162">
                  <c:v>28.35</c:v>
                </c:pt>
                <c:pt idx="163">
                  <c:v>28.525</c:v>
                </c:pt>
                <c:pt idx="164">
                  <c:v>28.7</c:v>
                </c:pt>
                <c:pt idx="165">
                  <c:v>28.875</c:v>
                </c:pt>
                <c:pt idx="166">
                  <c:v>29.05</c:v>
                </c:pt>
                <c:pt idx="167">
                  <c:v>29.225</c:v>
                </c:pt>
                <c:pt idx="168">
                  <c:v>29.4</c:v>
                </c:pt>
                <c:pt idx="169">
                  <c:v>29.575</c:v>
                </c:pt>
                <c:pt idx="170">
                  <c:v>29.75</c:v>
                </c:pt>
                <c:pt idx="171">
                  <c:v>29.925</c:v>
                </c:pt>
                <c:pt idx="172">
                  <c:v>30.1</c:v>
                </c:pt>
                <c:pt idx="173">
                  <c:v>30.275</c:v>
                </c:pt>
                <c:pt idx="174">
                  <c:v>30.45</c:v>
                </c:pt>
                <c:pt idx="175">
                  <c:v>30.625</c:v>
                </c:pt>
                <c:pt idx="176">
                  <c:v>30.8</c:v>
                </c:pt>
                <c:pt idx="177">
                  <c:v>30.975</c:v>
                </c:pt>
                <c:pt idx="178">
                  <c:v>31.15</c:v>
                </c:pt>
                <c:pt idx="179">
                  <c:v>31.325</c:v>
                </c:pt>
                <c:pt idx="180">
                  <c:v>31.5</c:v>
                </c:pt>
                <c:pt idx="181">
                  <c:v>31.675</c:v>
                </c:pt>
                <c:pt idx="182">
                  <c:v>31.85</c:v>
                </c:pt>
                <c:pt idx="183">
                  <c:v>32.025</c:v>
                </c:pt>
                <c:pt idx="184">
                  <c:v>32.2</c:v>
                </c:pt>
                <c:pt idx="185">
                  <c:v>32.375</c:v>
                </c:pt>
                <c:pt idx="186">
                  <c:v>32.55</c:v>
                </c:pt>
                <c:pt idx="187">
                  <c:v>32.725</c:v>
                </c:pt>
                <c:pt idx="188">
                  <c:v>32.9</c:v>
                </c:pt>
                <c:pt idx="189">
                  <c:v>33.075</c:v>
                </c:pt>
                <c:pt idx="190">
                  <c:v>33.25</c:v>
                </c:pt>
                <c:pt idx="191">
                  <c:v>33.425</c:v>
                </c:pt>
                <c:pt idx="192">
                  <c:v>33.6</c:v>
                </c:pt>
                <c:pt idx="193">
                  <c:v>33.775</c:v>
                </c:pt>
                <c:pt idx="194">
                  <c:v>33.95</c:v>
                </c:pt>
                <c:pt idx="195">
                  <c:v>34.125</c:v>
                </c:pt>
                <c:pt idx="196">
                  <c:v>34.3</c:v>
                </c:pt>
                <c:pt idx="197">
                  <c:v>34.475</c:v>
                </c:pt>
                <c:pt idx="198">
                  <c:v>34.65</c:v>
                </c:pt>
                <c:pt idx="199">
                  <c:v>34.825</c:v>
                </c:pt>
                <c:pt idx="200">
                  <c:v>35.0</c:v>
                </c:pt>
              </c:numCache>
            </c:numRef>
          </c:xVal>
          <c:yVal>
            <c:numRef>
              <c:f>'SIM 2 Penyangga'!$K$28:$K$228</c:f>
              <c:numCache>
                <c:formatCode>0.000</c:formatCode>
                <c:ptCount val="201"/>
                <c:pt idx="0">
                  <c:v>0.0</c:v>
                </c:pt>
                <c:pt idx="1">
                  <c:v>4.0534660923999E6</c:v>
                </c:pt>
                <c:pt idx="2">
                  <c:v>8.08073863198103E6</c:v>
                </c:pt>
                <c:pt idx="3">
                  <c:v>1.20818176187434E7</c:v>
                </c:pt>
                <c:pt idx="4">
                  <c:v>1.6056703052687E7</c:v>
                </c:pt>
                <c:pt idx="5">
                  <c:v>2.00053949338119E7</c:v>
                </c:pt>
                <c:pt idx="6">
                  <c:v>2.3927893262118E7</c:v>
                </c:pt>
                <c:pt idx="7">
                  <c:v>2.78241980376054E7</c:v>
                </c:pt>
                <c:pt idx="8">
                  <c:v>3.1694309260274E7</c:v>
                </c:pt>
                <c:pt idx="9">
                  <c:v>3.55382269301238E7</c:v>
                </c:pt>
                <c:pt idx="10">
                  <c:v>3.93559510471549E7</c:v>
                </c:pt>
                <c:pt idx="11">
                  <c:v>4.31474816113672E7</c:v>
                </c:pt>
                <c:pt idx="12">
                  <c:v>4.69128186227608E7</c:v>
                </c:pt>
                <c:pt idx="13">
                  <c:v>5.06519620813356E7</c:v>
                </c:pt>
                <c:pt idx="14">
                  <c:v>5.43649119870917E7</c:v>
                </c:pt>
                <c:pt idx="15">
                  <c:v>5.8051668340029E7</c:v>
                </c:pt>
                <c:pt idx="16">
                  <c:v>6.17122311401475E7</c:v>
                </c:pt>
                <c:pt idx="17">
                  <c:v>6.53466003874473E7</c:v>
                </c:pt>
                <c:pt idx="18">
                  <c:v>6.89547760819283E7</c:v>
                </c:pt>
                <c:pt idx="19">
                  <c:v>7.25367582235906E7</c:v>
                </c:pt>
                <c:pt idx="20">
                  <c:v>7.60925468124342E7</c:v>
                </c:pt>
                <c:pt idx="21">
                  <c:v>7.96221418484589E7</c:v>
                </c:pt>
                <c:pt idx="22">
                  <c:v>8.3125543331665E7</c:v>
                </c:pt>
                <c:pt idx="23">
                  <c:v>8.66027512620522E7</c:v>
                </c:pt>
                <c:pt idx="24">
                  <c:v>9.00537656396206E7</c:v>
                </c:pt>
                <c:pt idx="25">
                  <c:v>9.34785864643704E7</c:v>
                </c:pt>
                <c:pt idx="26">
                  <c:v>9.68772137363013E7</c:v>
                </c:pt>
                <c:pt idx="27">
                  <c:v>1.00249647455414E8</c:v>
                </c:pt>
                <c:pt idx="28">
                  <c:v>1.03595887621707E8</c:v>
                </c:pt>
                <c:pt idx="29">
                  <c:v>1.06915934235182E8</c:v>
                </c:pt>
                <c:pt idx="30">
                  <c:v>1.10209787295838E8</c:v>
                </c:pt>
                <c:pt idx="31">
                  <c:v>1.13477446803675E8</c:v>
                </c:pt>
                <c:pt idx="32">
                  <c:v>1.16718912758693E8</c:v>
                </c:pt>
                <c:pt idx="33">
                  <c:v>1.19934185160893E8</c:v>
                </c:pt>
                <c:pt idx="34">
                  <c:v>1.23123264010274E8</c:v>
                </c:pt>
                <c:pt idx="35">
                  <c:v>1.26286149306836E8</c:v>
                </c:pt>
                <c:pt idx="36">
                  <c:v>1.2942284105058E8</c:v>
                </c:pt>
                <c:pt idx="37">
                  <c:v>1.32533339241504E8</c:v>
                </c:pt>
                <c:pt idx="38">
                  <c:v>1.3561764387961E8</c:v>
                </c:pt>
                <c:pt idx="39">
                  <c:v>1.38675754964897E8</c:v>
                </c:pt>
                <c:pt idx="40">
                  <c:v>1.41707672497366E8</c:v>
                </c:pt>
                <c:pt idx="41">
                  <c:v>1.44713396477015E8</c:v>
                </c:pt>
                <c:pt idx="42">
                  <c:v>1.47692926903846E8</c:v>
                </c:pt>
                <c:pt idx="43">
                  <c:v>1.50646263777858E8</c:v>
                </c:pt>
                <c:pt idx="44">
                  <c:v>1.53573407099052E8</c:v>
                </c:pt>
                <c:pt idx="45">
                  <c:v>1.56474356867426E8</c:v>
                </c:pt>
                <c:pt idx="46">
                  <c:v>1.59349113082982E8</c:v>
                </c:pt>
                <c:pt idx="47">
                  <c:v>1.62197675745719E8</c:v>
                </c:pt>
                <c:pt idx="48">
                  <c:v>1.65020044855637E8</c:v>
                </c:pt>
                <c:pt idx="49">
                  <c:v>1.67816220412737E8</c:v>
                </c:pt>
                <c:pt idx="50">
                  <c:v>1.70586202417018E8</c:v>
                </c:pt>
                <c:pt idx="51">
                  <c:v>1.7332999086848E8</c:v>
                </c:pt>
                <c:pt idx="52">
                  <c:v>1.76047585767123E8</c:v>
                </c:pt>
                <c:pt idx="53">
                  <c:v>1.78738987112948E8</c:v>
                </c:pt>
                <c:pt idx="54">
                  <c:v>1.81404194905954E8</c:v>
                </c:pt>
                <c:pt idx="55">
                  <c:v>1.84043209146141E8</c:v>
                </c:pt>
                <c:pt idx="56">
                  <c:v>1.86656029833509E8</c:v>
                </c:pt>
                <c:pt idx="57">
                  <c:v>1.89242656968058E8</c:v>
                </c:pt>
                <c:pt idx="58">
                  <c:v>1.91803090549789E8</c:v>
                </c:pt>
                <c:pt idx="59">
                  <c:v>1.94337330578701E8</c:v>
                </c:pt>
                <c:pt idx="60">
                  <c:v>1.96845377054795E8</c:v>
                </c:pt>
                <c:pt idx="61">
                  <c:v>1.99327229978069E8</c:v>
                </c:pt>
                <c:pt idx="62">
                  <c:v>2.01782889348525E8</c:v>
                </c:pt>
                <c:pt idx="63">
                  <c:v>2.04212355166162E8</c:v>
                </c:pt>
                <c:pt idx="64">
                  <c:v>2.0661562743098E8</c:v>
                </c:pt>
                <c:pt idx="65">
                  <c:v>2.08992706142979E8</c:v>
                </c:pt>
                <c:pt idx="66">
                  <c:v>2.1134359130216E8</c:v>
                </c:pt>
                <c:pt idx="67">
                  <c:v>2.13668282908522E8</c:v>
                </c:pt>
                <c:pt idx="68">
                  <c:v>2.15966780962065E8</c:v>
                </c:pt>
                <c:pt idx="69">
                  <c:v>2.1823908546279E8</c:v>
                </c:pt>
                <c:pt idx="70">
                  <c:v>2.20485196410695E8</c:v>
                </c:pt>
                <c:pt idx="71">
                  <c:v>2.22705113805782E8</c:v>
                </c:pt>
                <c:pt idx="72">
                  <c:v>2.24898837648051E8</c:v>
                </c:pt>
                <c:pt idx="73">
                  <c:v>2.270663679375E8</c:v>
                </c:pt>
                <c:pt idx="74">
                  <c:v>2.29207704674131E8</c:v>
                </c:pt>
                <c:pt idx="75">
                  <c:v>2.31322847857943E8</c:v>
                </c:pt>
                <c:pt idx="76">
                  <c:v>2.33411797488936E8</c:v>
                </c:pt>
                <c:pt idx="77">
                  <c:v>2.3547455356711E8</c:v>
                </c:pt>
                <c:pt idx="78">
                  <c:v>2.37511116092466E8</c:v>
                </c:pt>
                <c:pt idx="79">
                  <c:v>2.39521485065003E8</c:v>
                </c:pt>
                <c:pt idx="80">
                  <c:v>2.41505660484721E8</c:v>
                </c:pt>
                <c:pt idx="81">
                  <c:v>2.4346364235162E8</c:v>
                </c:pt>
                <c:pt idx="82">
                  <c:v>2.45395430665701E8</c:v>
                </c:pt>
                <c:pt idx="83">
                  <c:v>2.47301025426963E8</c:v>
                </c:pt>
                <c:pt idx="84">
                  <c:v>2.49180426635406E8</c:v>
                </c:pt>
                <c:pt idx="85">
                  <c:v>2.5103363429103E8</c:v>
                </c:pt>
                <c:pt idx="86">
                  <c:v>2.52137044600369E8</c:v>
                </c:pt>
                <c:pt idx="87">
                  <c:v>2.51405251873222E8</c:v>
                </c:pt>
                <c:pt idx="88">
                  <c:v>2.50647265593256E8</c:v>
                </c:pt>
                <c:pt idx="89">
                  <c:v>2.49863085760472E8</c:v>
                </c:pt>
                <c:pt idx="90">
                  <c:v>2.49052712374868E8</c:v>
                </c:pt>
                <c:pt idx="91">
                  <c:v>2.48216145436446E8</c:v>
                </c:pt>
                <c:pt idx="92">
                  <c:v>2.47353384945205E8</c:v>
                </c:pt>
                <c:pt idx="93">
                  <c:v>2.46464430901146E8</c:v>
                </c:pt>
                <c:pt idx="94">
                  <c:v>2.45549283304268E8</c:v>
                </c:pt>
                <c:pt idx="95">
                  <c:v>2.44607942154571E8</c:v>
                </c:pt>
                <c:pt idx="96">
                  <c:v>2.43640407452055E8</c:v>
                </c:pt>
                <c:pt idx="97">
                  <c:v>2.4264667919672E8</c:v>
                </c:pt>
                <c:pt idx="98">
                  <c:v>2.41626757388567E8</c:v>
                </c:pt>
                <c:pt idx="99">
                  <c:v>2.40580642027595E8</c:v>
                </c:pt>
                <c:pt idx="100">
                  <c:v>2.39508333113804E8</c:v>
                </c:pt>
                <c:pt idx="101">
                  <c:v>2.38409830647194E8</c:v>
                </c:pt>
                <c:pt idx="102">
                  <c:v>2.37285134627766E8</c:v>
                </c:pt>
                <c:pt idx="103">
                  <c:v>2.36134245055519E8</c:v>
                </c:pt>
                <c:pt idx="104">
                  <c:v>2.34957161930453E8</c:v>
                </c:pt>
                <c:pt idx="105">
                  <c:v>2.33753885252568E8</c:v>
                </c:pt>
                <c:pt idx="106">
                  <c:v>2.32524415021865E8</c:v>
                </c:pt>
                <c:pt idx="107">
                  <c:v>2.31268751238343E8</c:v>
                </c:pt>
                <c:pt idx="108">
                  <c:v>2.29986893902002E8</c:v>
                </c:pt>
                <c:pt idx="109">
                  <c:v>2.28678843012842E8</c:v>
                </c:pt>
                <c:pt idx="110">
                  <c:v>2.27344598570864E8</c:v>
                </c:pt>
                <c:pt idx="111">
                  <c:v>2.25984160576067E8</c:v>
                </c:pt>
                <c:pt idx="112">
                  <c:v>2.24597529028451E8</c:v>
                </c:pt>
                <c:pt idx="113">
                  <c:v>2.23184703928016E8</c:v>
                </c:pt>
                <c:pt idx="114">
                  <c:v>2.21745685274763E8</c:v>
                </c:pt>
                <c:pt idx="115">
                  <c:v>2.20280473068691E8</c:v>
                </c:pt>
                <c:pt idx="116">
                  <c:v>2.187890673098E8</c:v>
                </c:pt>
                <c:pt idx="117">
                  <c:v>2.1727146799809E8</c:v>
                </c:pt>
                <c:pt idx="118">
                  <c:v>2.15727675133562E8</c:v>
                </c:pt>
                <c:pt idx="119">
                  <c:v>2.14157688716214E8</c:v>
                </c:pt>
                <c:pt idx="120">
                  <c:v>2.12561508746048E8</c:v>
                </c:pt>
                <c:pt idx="121">
                  <c:v>2.10939135223064E8</c:v>
                </c:pt>
                <c:pt idx="122">
                  <c:v>2.0929056814726E8</c:v>
                </c:pt>
                <c:pt idx="123">
                  <c:v>2.07615807518638E8</c:v>
                </c:pt>
                <c:pt idx="124">
                  <c:v>2.05914853337197E8</c:v>
                </c:pt>
                <c:pt idx="125">
                  <c:v>2.04187705602937E8</c:v>
                </c:pt>
                <c:pt idx="126">
                  <c:v>2.02434364315859E8</c:v>
                </c:pt>
                <c:pt idx="127">
                  <c:v>2.00654829475962E8</c:v>
                </c:pt>
                <c:pt idx="128">
                  <c:v>1.98849101083246E8</c:v>
                </c:pt>
                <c:pt idx="129">
                  <c:v>1.97017179137711E8</c:v>
                </c:pt>
                <c:pt idx="130">
                  <c:v>1.95159063639357E8</c:v>
                </c:pt>
                <c:pt idx="131">
                  <c:v>1.93274754588185E8</c:v>
                </c:pt>
                <c:pt idx="132">
                  <c:v>1.91364251984194E8</c:v>
                </c:pt>
                <c:pt idx="133">
                  <c:v>1.89427555827384E8</c:v>
                </c:pt>
                <c:pt idx="134">
                  <c:v>1.87464666117756E8</c:v>
                </c:pt>
                <c:pt idx="135">
                  <c:v>1.85475582855308E8</c:v>
                </c:pt>
                <c:pt idx="136">
                  <c:v>1.83460306040042E8</c:v>
                </c:pt>
                <c:pt idx="137">
                  <c:v>1.81418835671957E8</c:v>
                </c:pt>
                <c:pt idx="138">
                  <c:v>1.79351171751054E8</c:v>
                </c:pt>
                <c:pt idx="139">
                  <c:v>1.77257314277331E8</c:v>
                </c:pt>
                <c:pt idx="140">
                  <c:v>1.7513726325079E8</c:v>
                </c:pt>
                <c:pt idx="141">
                  <c:v>1.7299101867143E8</c:v>
                </c:pt>
                <c:pt idx="142">
                  <c:v>1.70818580539252E8</c:v>
                </c:pt>
                <c:pt idx="143">
                  <c:v>1.68619948854254E8</c:v>
                </c:pt>
                <c:pt idx="144">
                  <c:v>1.66395123616438E8</c:v>
                </c:pt>
                <c:pt idx="145">
                  <c:v>1.64144104825803E8</c:v>
                </c:pt>
                <c:pt idx="146">
                  <c:v>1.6186689248235E8</c:v>
                </c:pt>
                <c:pt idx="147">
                  <c:v>1.59563486586077E8</c:v>
                </c:pt>
                <c:pt idx="148">
                  <c:v>1.57233887136986E8</c:v>
                </c:pt>
                <c:pt idx="149">
                  <c:v>1.54878094135076E8</c:v>
                </c:pt>
                <c:pt idx="150">
                  <c:v>1.52496107580348E8</c:v>
                </c:pt>
                <c:pt idx="151">
                  <c:v>1.500879274728E8</c:v>
                </c:pt>
                <c:pt idx="152">
                  <c:v>1.47653553812434E8</c:v>
                </c:pt>
                <c:pt idx="153">
                  <c:v>1.45192986599249E8</c:v>
                </c:pt>
                <c:pt idx="154">
                  <c:v>1.42706225833246E8</c:v>
                </c:pt>
                <c:pt idx="155">
                  <c:v>1.40193271514423E8</c:v>
                </c:pt>
                <c:pt idx="156">
                  <c:v>1.37654123642782E8</c:v>
                </c:pt>
                <c:pt idx="157">
                  <c:v>1.35088782218322E8</c:v>
                </c:pt>
                <c:pt idx="158">
                  <c:v>1.32497247241043E8</c:v>
                </c:pt>
                <c:pt idx="159">
                  <c:v>1.29879518710946E8</c:v>
                </c:pt>
                <c:pt idx="160">
                  <c:v>1.2723559662803E8</c:v>
                </c:pt>
                <c:pt idx="161">
                  <c:v>1.24565480992295E8</c:v>
                </c:pt>
                <c:pt idx="162">
                  <c:v>1.21869171803741E8</c:v>
                </c:pt>
                <c:pt idx="163">
                  <c:v>1.19146669062368E8</c:v>
                </c:pt>
                <c:pt idx="164">
                  <c:v>1.16397972768177E8</c:v>
                </c:pt>
                <c:pt idx="165">
                  <c:v>1.13623082921167E8</c:v>
                </c:pt>
                <c:pt idx="166">
                  <c:v>1.10821999521338E8</c:v>
                </c:pt>
                <c:pt idx="167">
                  <c:v>1.07994722568691E8</c:v>
                </c:pt>
                <c:pt idx="168">
                  <c:v>1.05141252063225E8</c:v>
                </c:pt>
                <c:pt idx="169">
                  <c:v>1.02261588004939E8</c:v>
                </c:pt>
                <c:pt idx="170">
                  <c:v>9.93557303938357E7</c:v>
                </c:pt>
                <c:pt idx="171">
                  <c:v>9.64236792299131E7</c:v>
                </c:pt>
                <c:pt idx="172">
                  <c:v>9.34654345131718E7</c:v>
                </c:pt>
                <c:pt idx="173">
                  <c:v>9.04809962436117E7</c:v>
                </c:pt>
                <c:pt idx="174">
                  <c:v>8.74703644212328E7</c:v>
                </c:pt>
                <c:pt idx="175">
                  <c:v>8.44335390460354E7</c:v>
                </c:pt>
                <c:pt idx="176">
                  <c:v>8.1370520118019E7</c:v>
                </c:pt>
                <c:pt idx="177">
                  <c:v>7.82813076371838E7</c:v>
                </c:pt>
                <c:pt idx="178">
                  <c:v>7.51659016035301E7</c:v>
                </c:pt>
                <c:pt idx="179">
                  <c:v>7.20243020170574E7</c:v>
                </c:pt>
                <c:pt idx="180">
                  <c:v>6.88565088777661E7</c:v>
                </c:pt>
                <c:pt idx="181">
                  <c:v>6.5662522185656E7</c:v>
                </c:pt>
                <c:pt idx="182">
                  <c:v>6.24423419407271E7</c:v>
                </c:pt>
                <c:pt idx="183">
                  <c:v>5.91959681429794E7</c:v>
                </c:pt>
                <c:pt idx="184">
                  <c:v>5.59234007924131E7</c:v>
                </c:pt>
                <c:pt idx="185">
                  <c:v>5.26246398890279E7</c:v>
                </c:pt>
                <c:pt idx="186">
                  <c:v>4.92996854328241E7</c:v>
                </c:pt>
                <c:pt idx="187">
                  <c:v>4.59485374238013E7</c:v>
                </c:pt>
                <c:pt idx="188">
                  <c:v>4.25711958619599E7</c:v>
                </c:pt>
                <c:pt idx="189">
                  <c:v>3.91676607472999E7</c:v>
                </c:pt>
                <c:pt idx="190">
                  <c:v>3.5737932079821E7</c:v>
                </c:pt>
                <c:pt idx="191">
                  <c:v>3.22820098595232E7</c:v>
                </c:pt>
                <c:pt idx="192">
                  <c:v>2.87998940864068E7</c:v>
                </c:pt>
                <c:pt idx="193">
                  <c:v>2.52915847604716E7</c:v>
                </c:pt>
                <c:pt idx="194">
                  <c:v>2.17570818817177E7</c:v>
                </c:pt>
                <c:pt idx="195">
                  <c:v>1.81963854501449E7</c:v>
                </c:pt>
                <c:pt idx="196">
                  <c:v>1.46094954657536E7</c:v>
                </c:pt>
                <c:pt idx="197">
                  <c:v>1.09964119285433E7</c:v>
                </c:pt>
                <c:pt idx="198">
                  <c:v>7.35713483851428E6</c:v>
                </c:pt>
                <c:pt idx="199">
                  <c:v>3.69166419566657E6</c:v>
                </c:pt>
                <c:pt idx="2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0.0</c:v>
                </c:pt>
                <c:pt idx="1">
                  <c:v>0.175</c:v>
                </c:pt>
                <c:pt idx="2">
                  <c:v>0.35</c:v>
                </c:pt>
                <c:pt idx="3">
                  <c:v>0.525</c:v>
                </c:pt>
                <c:pt idx="4">
                  <c:v>0.7</c:v>
                </c:pt>
                <c:pt idx="5">
                  <c:v>0.875</c:v>
                </c:pt>
                <c:pt idx="6">
                  <c:v>1.05</c:v>
                </c:pt>
                <c:pt idx="7">
                  <c:v>1.225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1.925</c:v>
                </c:pt>
                <c:pt idx="12">
                  <c:v>2.1</c:v>
                </c:pt>
                <c:pt idx="13">
                  <c:v>2.275</c:v>
                </c:pt>
                <c:pt idx="14">
                  <c:v>2.45</c:v>
                </c:pt>
                <c:pt idx="15">
                  <c:v>2.625</c:v>
                </c:pt>
                <c:pt idx="16">
                  <c:v>2.8</c:v>
                </c:pt>
                <c:pt idx="17">
                  <c:v>2.975</c:v>
                </c:pt>
                <c:pt idx="18">
                  <c:v>3.15</c:v>
                </c:pt>
                <c:pt idx="19">
                  <c:v>3.325</c:v>
                </c:pt>
                <c:pt idx="20">
                  <c:v>3.5</c:v>
                </c:pt>
                <c:pt idx="21">
                  <c:v>3.675</c:v>
                </c:pt>
                <c:pt idx="22">
                  <c:v>3.85</c:v>
                </c:pt>
                <c:pt idx="23">
                  <c:v>4.024999999999999</c:v>
                </c:pt>
                <c:pt idx="24">
                  <c:v>4.199999999999999</c:v>
                </c:pt>
                <c:pt idx="25">
                  <c:v>4.375</c:v>
                </c:pt>
                <c:pt idx="26">
                  <c:v>4.55</c:v>
                </c:pt>
                <c:pt idx="27">
                  <c:v>4.725</c:v>
                </c:pt>
                <c:pt idx="28">
                  <c:v>4.899999999999999</c:v>
                </c:pt>
                <c:pt idx="29">
                  <c:v>5.074999999999999</c:v>
                </c:pt>
                <c:pt idx="30">
                  <c:v>5.25</c:v>
                </c:pt>
                <c:pt idx="31">
                  <c:v>5.425</c:v>
                </c:pt>
                <c:pt idx="32">
                  <c:v>5.6</c:v>
                </c:pt>
                <c:pt idx="33">
                  <c:v>5.774999999999999</c:v>
                </c:pt>
                <c:pt idx="34">
                  <c:v>5.95</c:v>
                </c:pt>
                <c:pt idx="35">
                  <c:v>6.125</c:v>
                </c:pt>
                <c:pt idx="36">
                  <c:v>6.3</c:v>
                </c:pt>
                <c:pt idx="37">
                  <c:v>6.475</c:v>
                </c:pt>
                <c:pt idx="38">
                  <c:v>6.649999999999999</c:v>
                </c:pt>
                <c:pt idx="39">
                  <c:v>6.824999999999999</c:v>
                </c:pt>
                <c:pt idx="40">
                  <c:v>7.0</c:v>
                </c:pt>
                <c:pt idx="41">
                  <c:v>7.175</c:v>
                </c:pt>
                <c:pt idx="42">
                  <c:v>7.35</c:v>
                </c:pt>
                <c:pt idx="43">
                  <c:v>7.524999999999999</c:v>
                </c:pt>
                <c:pt idx="44">
                  <c:v>7.699999999999999</c:v>
                </c:pt>
                <c:pt idx="45">
                  <c:v>7.874999999999999</c:v>
                </c:pt>
                <c:pt idx="46">
                  <c:v>8.049999999999998</c:v>
                </c:pt>
                <c:pt idx="47">
                  <c:v>8.225</c:v>
                </c:pt>
                <c:pt idx="48">
                  <c:v>8.399999999999998</c:v>
                </c:pt>
                <c:pt idx="49">
                  <c:v>8.575</c:v>
                </c:pt>
                <c:pt idx="50">
                  <c:v>8.75</c:v>
                </c:pt>
                <c:pt idx="51">
                  <c:v>8.924999999999998</c:v>
                </c:pt>
                <c:pt idx="52">
                  <c:v>9.1</c:v>
                </c:pt>
                <c:pt idx="53">
                  <c:v>9.274999999999998</c:v>
                </c:pt>
                <c:pt idx="54">
                  <c:v>9.45</c:v>
                </c:pt>
                <c:pt idx="55">
                  <c:v>9.625</c:v>
                </c:pt>
                <c:pt idx="56">
                  <c:v>9.799999999999998</c:v>
                </c:pt>
                <c:pt idx="57">
                  <c:v>9.975</c:v>
                </c:pt>
                <c:pt idx="58">
                  <c:v>10.15</c:v>
                </c:pt>
                <c:pt idx="59">
                  <c:v>10.325</c:v>
                </c:pt>
                <c:pt idx="60">
                  <c:v>10.5</c:v>
                </c:pt>
                <c:pt idx="61">
                  <c:v>10.675</c:v>
                </c:pt>
                <c:pt idx="62">
                  <c:v>10.85</c:v>
                </c:pt>
                <c:pt idx="63">
                  <c:v>11.025</c:v>
                </c:pt>
                <c:pt idx="64">
                  <c:v>11.2</c:v>
                </c:pt>
                <c:pt idx="65">
                  <c:v>11.375</c:v>
                </c:pt>
                <c:pt idx="66">
                  <c:v>11.55</c:v>
                </c:pt>
                <c:pt idx="67">
                  <c:v>11.725</c:v>
                </c:pt>
                <c:pt idx="68">
                  <c:v>11.9</c:v>
                </c:pt>
                <c:pt idx="69">
                  <c:v>12.075</c:v>
                </c:pt>
                <c:pt idx="70">
                  <c:v>12.25</c:v>
                </c:pt>
                <c:pt idx="71">
                  <c:v>12.425</c:v>
                </c:pt>
                <c:pt idx="72">
                  <c:v>12.6</c:v>
                </c:pt>
                <c:pt idx="73">
                  <c:v>12.775</c:v>
                </c:pt>
                <c:pt idx="74">
                  <c:v>12.95</c:v>
                </c:pt>
                <c:pt idx="75">
                  <c:v>13.125</c:v>
                </c:pt>
                <c:pt idx="76">
                  <c:v>13.3</c:v>
                </c:pt>
                <c:pt idx="77">
                  <c:v>13.475</c:v>
                </c:pt>
                <c:pt idx="78">
                  <c:v>13.65</c:v>
                </c:pt>
                <c:pt idx="79">
                  <c:v>13.825</c:v>
                </c:pt>
                <c:pt idx="80">
                  <c:v>14.0</c:v>
                </c:pt>
                <c:pt idx="81">
                  <c:v>14.175</c:v>
                </c:pt>
                <c:pt idx="82">
                  <c:v>14.35</c:v>
                </c:pt>
                <c:pt idx="83">
                  <c:v>14.525</c:v>
                </c:pt>
                <c:pt idx="84">
                  <c:v>14.7</c:v>
                </c:pt>
                <c:pt idx="85">
                  <c:v>14.875</c:v>
                </c:pt>
                <c:pt idx="86">
                  <c:v>15.05</c:v>
                </c:pt>
                <c:pt idx="87">
                  <c:v>15.225</c:v>
                </c:pt>
                <c:pt idx="88">
                  <c:v>15.4</c:v>
                </c:pt>
                <c:pt idx="89">
                  <c:v>15.575</c:v>
                </c:pt>
                <c:pt idx="90">
                  <c:v>15.75</c:v>
                </c:pt>
                <c:pt idx="91">
                  <c:v>15.925</c:v>
                </c:pt>
                <c:pt idx="92">
                  <c:v>16.1</c:v>
                </c:pt>
                <c:pt idx="93">
                  <c:v>16.275</c:v>
                </c:pt>
                <c:pt idx="94">
                  <c:v>16.45</c:v>
                </c:pt>
                <c:pt idx="95">
                  <c:v>16.625</c:v>
                </c:pt>
                <c:pt idx="96">
                  <c:v>16.8</c:v>
                </c:pt>
                <c:pt idx="97">
                  <c:v>16.975</c:v>
                </c:pt>
                <c:pt idx="98">
                  <c:v>17.15</c:v>
                </c:pt>
                <c:pt idx="99">
                  <c:v>17.325</c:v>
                </c:pt>
                <c:pt idx="100">
                  <c:v>17.5</c:v>
                </c:pt>
                <c:pt idx="101">
                  <c:v>17.675</c:v>
                </c:pt>
                <c:pt idx="102">
                  <c:v>17.85</c:v>
                </c:pt>
                <c:pt idx="103">
                  <c:v>18.025</c:v>
                </c:pt>
                <c:pt idx="104">
                  <c:v>18.2</c:v>
                </c:pt>
                <c:pt idx="105">
                  <c:v>18.375</c:v>
                </c:pt>
                <c:pt idx="106">
                  <c:v>18.55</c:v>
                </c:pt>
                <c:pt idx="107">
                  <c:v>18.725</c:v>
                </c:pt>
                <c:pt idx="108">
                  <c:v>18.9</c:v>
                </c:pt>
                <c:pt idx="109">
                  <c:v>19.075</c:v>
                </c:pt>
                <c:pt idx="110">
                  <c:v>19.25</c:v>
                </c:pt>
                <c:pt idx="111">
                  <c:v>19.425</c:v>
                </c:pt>
                <c:pt idx="112">
                  <c:v>19.6</c:v>
                </c:pt>
                <c:pt idx="113">
                  <c:v>19.775</c:v>
                </c:pt>
                <c:pt idx="114">
                  <c:v>19.95</c:v>
                </c:pt>
                <c:pt idx="115">
                  <c:v>20.125</c:v>
                </c:pt>
                <c:pt idx="116">
                  <c:v>20.3</c:v>
                </c:pt>
                <c:pt idx="117">
                  <c:v>20.475</c:v>
                </c:pt>
                <c:pt idx="118">
                  <c:v>20.65</c:v>
                </c:pt>
                <c:pt idx="119">
                  <c:v>20.825</c:v>
                </c:pt>
                <c:pt idx="120">
                  <c:v>21.0</c:v>
                </c:pt>
                <c:pt idx="121">
                  <c:v>21.175</c:v>
                </c:pt>
                <c:pt idx="122">
                  <c:v>21.35</c:v>
                </c:pt>
                <c:pt idx="123">
                  <c:v>21.525</c:v>
                </c:pt>
                <c:pt idx="124">
                  <c:v>21.7</c:v>
                </c:pt>
                <c:pt idx="125">
                  <c:v>21.875</c:v>
                </c:pt>
                <c:pt idx="126">
                  <c:v>22.05</c:v>
                </c:pt>
                <c:pt idx="127">
                  <c:v>22.225</c:v>
                </c:pt>
                <c:pt idx="128">
                  <c:v>22.4</c:v>
                </c:pt>
                <c:pt idx="129">
                  <c:v>22.575</c:v>
                </c:pt>
                <c:pt idx="130">
                  <c:v>22.75</c:v>
                </c:pt>
                <c:pt idx="131">
                  <c:v>22.925</c:v>
                </c:pt>
                <c:pt idx="132">
                  <c:v>23.1</c:v>
                </c:pt>
                <c:pt idx="133">
                  <c:v>23.275</c:v>
                </c:pt>
                <c:pt idx="134">
                  <c:v>23.45</c:v>
                </c:pt>
                <c:pt idx="135">
                  <c:v>23.625</c:v>
                </c:pt>
                <c:pt idx="136">
                  <c:v>23.8</c:v>
                </c:pt>
                <c:pt idx="137">
                  <c:v>23.975</c:v>
                </c:pt>
                <c:pt idx="138">
                  <c:v>24.15</c:v>
                </c:pt>
                <c:pt idx="139">
                  <c:v>24.325</c:v>
                </c:pt>
                <c:pt idx="140">
                  <c:v>24.5</c:v>
                </c:pt>
                <c:pt idx="141">
                  <c:v>24.675</c:v>
                </c:pt>
                <c:pt idx="142">
                  <c:v>24.85</c:v>
                </c:pt>
                <c:pt idx="143">
                  <c:v>25.025</c:v>
                </c:pt>
                <c:pt idx="144">
                  <c:v>25.2</c:v>
                </c:pt>
                <c:pt idx="145">
                  <c:v>25.375</c:v>
                </c:pt>
                <c:pt idx="146">
                  <c:v>25.55</c:v>
                </c:pt>
                <c:pt idx="147">
                  <c:v>25.725</c:v>
                </c:pt>
                <c:pt idx="148">
                  <c:v>25.9</c:v>
                </c:pt>
                <c:pt idx="149">
                  <c:v>26.075</c:v>
                </c:pt>
                <c:pt idx="150">
                  <c:v>26.25</c:v>
                </c:pt>
                <c:pt idx="151">
                  <c:v>26.425</c:v>
                </c:pt>
                <c:pt idx="152">
                  <c:v>26.6</c:v>
                </c:pt>
                <c:pt idx="153">
                  <c:v>26.775</c:v>
                </c:pt>
                <c:pt idx="154">
                  <c:v>26.95</c:v>
                </c:pt>
                <c:pt idx="155">
                  <c:v>27.125</c:v>
                </c:pt>
                <c:pt idx="156">
                  <c:v>27.3</c:v>
                </c:pt>
                <c:pt idx="157">
                  <c:v>27.475</c:v>
                </c:pt>
                <c:pt idx="158">
                  <c:v>27.65</c:v>
                </c:pt>
                <c:pt idx="159">
                  <c:v>27.825</c:v>
                </c:pt>
                <c:pt idx="160">
                  <c:v>28.0</c:v>
                </c:pt>
                <c:pt idx="161">
                  <c:v>28.175</c:v>
                </c:pt>
                <c:pt idx="162">
                  <c:v>28.35</c:v>
                </c:pt>
                <c:pt idx="163">
                  <c:v>28.525</c:v>
                </c:pt>
                <c:pt idx="164">
                  <c:v>28.7</c:v>
                </c:pt>
                <c:pt idx="165">
                  <c:v>28.875</c:v>
                </c:pt>
                <c:pt idx="166">
                  <c:v>29.05</c:v>
                </c:pt>
                <c:pt idx="167">
                  <c:v>29.225</c:v>
                </c:pt>
                <c:pt idx="168">
                  <c:v>29.4</c:v>
                </c:pt>
                <c:pt idx="169">
                  <c:v>29.575</c:v>
                </c:pt>
                <c:pt idx="170">
                  <c:v>29.75</c:v>
                </c:pt>
                <c:pt idx="171">
                  <c:v>29.925</c:v>
                </c:pt>
                <c:pt idx="172">
                  <c:v>30.1</c:v>
                </c:pt>
                <c:pt idx="173">
                  <c:v>30.275</c:v>
                </c:pt>
                <c:pt idx="174">
                  <c:v>30.45</c:v>
                </c:pt>
                <c:pt idx="175">
                  <c:v>30.625</c:v>
                </c:pt>
                <c:pt idx="176">
                  <c:v>30.8</c:v>
                </c:pt>
                <c:pt idx="177">
                  <c:v>30.975</c:v>
                </c:pt>
                <c:pt idx="178">
                  <c:v>31.15</c:v>
                </c:pt>
                <c:pt idx="179">
                  <c:v>31.325</c:v>
                </c:pt>
                <c:pt idx="180">
                  <c:v>31.5</c:v>
                </c:pt>
                <c:pt idx="181">
                  <c:v>31.675</c:v>
                </c:pt>
                <c:pt idx="182">
                  <c:v>31.85</c:v>
                </c:pt>
                <c:pt idx="183">
                  <c:v>32.025</c:v>
                </c:pt>
                <c:pt idx="184">
                  <c:v>32.2</c:v>
                </c:pt>
                <c:pt idx="185">
                  <c:v>32.375</c:v>
                </c:pt>
                <c:pt idx="186">
                  <c:v>32.55</c:v>
                </c:pt>
                <c:pt idx="187">
                  <c:v>32.725</c:v>
                </c:pt>
                <c:pt idx="188">
                  <c:v>32.9</c:v>
                </c:pt>
                <c:pt idx="189">
                  <c:v>33.075</c:v>
                </c:pt>
                <c:pt idx="190">
                  <c:v>33.25</c:v>
                </c:pt>
                <c:pt idx="191">
                  <c:v>33.425</c:v>
                </c:pt>
                <c:pt idx="192">
                  <c:v>33.6</c:v>
                </c:pt>
                <c:pt idx="193">
                  <c:v>33.775</c:v>
                </c:pt>
                <c:pt idx="194">
                  <c:v>33.95</c:v>
                </c:pt>
                <c:pt idx="195">
                  <c:v>34.125</c:v>
                </c:pt>
                <c:pt idx="196">
                  <c:v>34.3</c:v>
                </c:pt>
                <c:pt idx="197">
                  <c:v>34.475</c:v>
                </c:pt>
                <c:pt idx="198">
                  <c:v>34.65</c:v>
                </c:pt>
                <c:pt idx="199">
                  <c:v>34.825</c:v>
                </c:pt>
                <c:pt idx="200">
                  <c:v>35.0</c:v>
                </c:pt>
              </c:numCache>
            </c:numRef>
          </c:xVal>
          <c:yVal>
            <c:numRef>
              <c:f>'SIM 2 Penyangga'!$L$28:$L$228</c:f>
              <c:numCache>
                <c:formatCode>0.000</c:formatCode>
                <c:ptCount val="201"/>
                <c:pt idx="0">
                  <c:v>0.0</c:v>
                </c:pt>
                <c:pt idx="1">
                  <c:v>1.44720758693361E6</c:v>
                </c:pt>
                <c:pt idx="2">
                  <c:v>2.89441517386723E6</c:v>
                </c:pt>
                <c:pt idx="3">
                  <c:v>4.34162276080084E6</c:v>
                </c:pt>
                <c:pt idx="4">
                  <c:v>5.78883034773446E6</c:v>
                </c:pt>
                <c:pt idx="5">
                  <c:v>7.23603793466807E6</c:v>
                </c:pt>
                <c:pt idx="6">
                  <c:v>8.68324552160168E6</c:v>
                </c:pt>
                <c:pt idx="7">
                  <c:v>1.01304531085353E7</c:v>
                </c:pt>
                <c:pt idx="8">
                  <c:v>1.15776606954689E7</c:v>
                </c:pt>
                <c:pt idx="9">
                  <c:v>1.30248682824025E7</c:v>
                </c:pt>
                <c:pt idx="10">
                  <c:v>1.44720758693361E7</c:v>
                </c:pt>
                <c:pt idx="11">
                  <c:v>1.59192834562698E7</c:v>
                </c:pt>
                <c:pt idx="12">
                  <c:v>1.73664910432034E7</c:v>
                </c:pt>
                <c:pt idx="13">
                  <c:v>1.8813698630137E7</c:v>
                </c:pt>
                <c:pt idx="14">
                  <c:v>2.02609062170706E7</c:v>
                </c:pt>
                <c:pt idx="15">
                  <c:v>2.17081138040042E7</c:v>
                </c:pt>
                <c:pt idx="16">
                  <c:v>2.31553213909378E7</c:v>
                </c:pt>
                <c:pt idx="17">
                  <c:v>2.46025289778714E7</c:v>
                </c:pt>
                <c:pt idx="18">
                  <c:v>2.60497365648051E7</c:v>
                </c:pt>
                <c:pt idx="19">
                  <c:v>2.74969441517387E7</c:v>
                </c:pt>
                <c:pt idx="20">
                  <c:v>2.89441517386723E7</c:v>
                </c:pt>
                <c:pt idx="21">
                  <c:v>3.03913593256059E7</c:v>
                </c:pt>
                <c:pt idx="22">
                  <c:v>3.18385669125395E7</c:v>
                </c:pt>
                <c:pt idx="23">
                  <c:v>3.32857744994731E7</c:v>
                </c:pt>
                <c:pt idx="24">
                  <c:v>3.47329820864067E7</c:v>
                </c:pt>
                <c:pt idx="25">
                  <c:v>3.61801896733404E7</c:v>
                </c:pt>
                <c:pt idx="26">
                  <c:v>3.7627397260274E7</c:v>
                </c:pt>
                <c:pt idx="27">
                  <c:v>3.90746048472076E7</c:v>
                </c:pt>
                <c:pt idx="28">
                  <c:v>4.05218124341412E7</c:v>
                </c:pt>
                <c:pt idx="29">
                  <c:v>4.19690200210748E7</c:v>
                </c:pt>
                <c:pt idx="30">
                  <c:v>4.34162276080084E7</c:v>
                </c:pt>
                <c:pt idx="31">
                  <c:v>4.4863435194942E7</c:v>
                </c:pt>
                <c:pt idx="32">
                  <c:v>4.63106427818757E7</c:v>
                </c:pt>
                <c:pt idx="33">
                  <c:v>4.77578503688093E7</c:v>
                </c:pt>
                <c:pt idx="34">
                  <c:v>4.92050579557429E7</c:v>
                </c:pt>
                <c:pt idx="35">
                  <c:v>5.06522655426765E7</c:v>
                </c:pt>
                <c:pt idx="36">
                  <c:v>5.20994731296101E7</c:v>
                </c:pt>
                <c:pt idx="37">
                  <c:v>5.35466807165437E7</c:v>
                </c:pt>
                <c:pt idx="38">
                  <c:v>5.49938883034773E7</c:v>
                </c:pt>
                <c:pt idx="39">
                  <c:v>5.6441095890411E7</c:v>
                </c:pt>
                <c:pt idx="40">
                  <c:v>5.78883034773446E7</c:v>
                </c:pt>
                <c:pt idx="41">
                  <c:v>5.93355110642782E7</c:v>
                </c:pt>
                <c:pt idx="42">
                  <c:v>6.07827186512118E7</c:v>
                </c:pt>
                <c:pt idx="43">
                  <c:v>6.22299262381454E7</c:v>
                </c:pt>
                <c:pt idx="44">
                  <c:v>6.3677133825079E7</c:v>
                </c:pt>
                <c:pt idx="45">
                  <c:v>6.51243414120126E7</c:v>
                </c:pt>
                <c:pt idx="46">
                  <c:v>6.65715489989463E7</c:v>
                </c:pt>
                <c:pt idx="47">
                  <c:v>6.80187565858799E7</c:v>
                </c:pt>
                <c:pt idx="48">
                  <c:v>6.94659641728135E7</c:v>
                </c:pt>
                <c:pt idx="49">
                  <c:v>7.09131717597471E7</c:v>
                </c:pt>
                <c:pt idx="50">
                  <c:v>7.23603793466807E7</c:v>
                </c:pt>
                <c:pt idx="51">
                  <c:v>7.38075869336143E7</c:v>
                </c:pt>
                <c:pt idx="52">
                  <c:v>7.52547945205479E7</c:v>
                </c:pt>
                <c:pt idx="53">
                  <c:v>7.67020021074815E7</c:v>
                </c:pt>
                <c:pt idx="54">
                  <c:v>7.81492096944152E7</c:v>
                </c:pt>
                <c:pt idx="55">
                  <c:v>7.95964172813488E7</c:v>
                </c:pt>
                <c:pt idx="56">
                  <c:v>8.10436248682824E7</c:v>
                </c:pt>
                <c:pt idx="57">
                  <c:v>8.2490832455216E7</c:v>
                </c:pt>
                <c:pt idx="58">
                  <c:v>8.39380400421496E7</c:v>
                </c:pt>
                <c:pt idx="59">
                  <c:v>8.53852476290832E7</c:v>
                </c:pt>
                <c:pt idx="60">
                  <c:v>8.68324552160168E7</c:v>
                </c:pt>
                <c:pt idx="61">
                  <c:v>8.82796628029505E7</c:v>
                </c:pt>
                <c:pt idx="62">
                  <c:v>8.97268703898841E7</c:v>
                </c:pt>
                <c:pt idx="63">
                  <c:v>9.11740779768177E7</c:v>
                </c:pt>
                <c:pt idx="64">
                  <c:v>9.26212855637513E7</c:v>
                </c:pt>
                <c:pt idx="65">
                  <c:v>9.4068493150685E7</c:v>
                </c:pt>
                <c:pt idx="66">
                  <c:v>9.55157007376185E7</c:v>
                </c:pt>
                <c:pt idx="67">
                  <c:v>9.69629083245522E7</c:v>
                </c:pt>
                <c:pt idx="68">
                  <c:v>9.84101159114858E7</c:v>
                </c:pt>
                <c:pt idx="69">
                  <c:v>9.98573234984194E7</c:v>
                </c:pt>
                <c:pt idx="70">
                  <c:v>1.01304531085353E8</c:v>
                </c:pt>
                <c:pt idx="71">
                  <c:v>1.02751738672287E8</c:v>
                </c:pt>
                <c:pt idx="72">
                  <c:v>1.0419894625922E8</c:v>
                </c:pt>
                <c:pt idx="73">
                  <c:v>1.05646153846154E8</c:v>
                </c:pt>
                <c:pt idx="74">
                  <c:v>1.07093361433087E8</c:v>
                </c:pt>
                <c:pt idx="75">
                  <c:v>1.08540569020021E8</c:v>
                </c:pt>
                <c:pt idx="76">
                  <c:v>1.09987776606955E8</c:v>
                </c:pt>
                <c:pt idx="77">
                  <c:v>1.11434984193888E8</c:v>
                </c:pt>
                <c:pt idx="78">
                  <c:v>1.12882191780822E8</c:v>
                </c:pt>
                <c:pt idx="79">
                  <c:v>1.14329399367756E8</c:v>
                </c:pt>
                <c:pt idx="80">
                  <c:v>1.15776606954689E8</c:v>
                </c:pt>
                <c:pt idx="81">
                  <c:v>1.17223814541623E8</c:v>
                </c:pt>
                <c:pt idx="82">
                  <c:v>1.18671022128556E8</c:v>
                </c:pt>
                <c:pt idx="83">
                  <c:v>1.2011822971549E8</c:v>
                </c:pt>
                <c:pt idx="84">
                  <c:v>1.21565437302424E8</c:v>
                </c:pt>
                <c:pt idx="85">
                  <c:v>1.23012644889357E8</c:v>
                </c:pt>
                <c:pt idx="86">
                  <c:v>1.23736248682824E8</c:v>
                </c:pt>
                <c:pt idx="87">
                  <c:v>1.22650842992624E8</c:v>
                </c:pt>
                <c:pt idx="88">
                  <c:v>1.21565437302424E8</c:v>
                </c:pt>
                <c:pt idx="89">
                  <c:v>1.20480031612223E8</c:v>
                </c:pt>
                <c:pt idx="90">
                  <c:v>1.19394625922023E8</c:v>
                </c:pt>
                <c:pt idx="91">
                  <c:v>1.18309220231823E8</c:v>
                </c:pt>
                <c:pt idx="92">
                  <c:v>1.17223814541623E8</c:v>
                </c:pt>
                <c:pt idx="93">
                  <c:v>1.16138408851423E8</c:v>
                </c:pt>
                <c:pt idx="94">
                  <c:v>1.15053003161222E8</c:v>
                </c:pt>
                <c:pt idx="95">
                  <c:v>1.13967597471022E8</c:v>
                </c:pt>
                <c:pt idx="96">
                  <c:v>1.12882191780822E8</c:v>
                </c:pt>
                <c:pt idx="97">
                  <c:v>1.11796786090622E8</c:v>
                </c:pt>
                <c:pt idx="98">
                  <c:v>1.10711380400421E8</c:v>
                </c:pt>
                <c:pt idx="99">
                  <c:v>1.09625974710221E8</c:v>
                </c:pt>
                <c:pt idx="100">
                  <c:v>1.08540569020021E8</c:v>
                </c:pt>
                <c:pt idx="101">
                  <c:v>1.07455163329821E8</c:v>
                </c:pt>
                <c:pt idx="102">
                  <c:v>1.06369757639621E8</c:v>
                </c:pt>
                <c:pt idx="103">
                  <c:v>1.0528435194942E8</c:v>
                </c:pt>
                <c:pt idx="104">
                  <c:v>1.0419894625922E8</c:v>
                </c:pt>
                <c:pt idx="105">
                  <c:v>1.0311354056902E8</c:v>
                </c:pt>
                <c:pt idx="106">
                  <c:v>1.0202813487882E8</c:v>
                </c:pt>
                <c:pt idx="107">
                  <c:v>1.0094272918862E8</c:v>
                </c:pt>
                <c:pt idx="108">
                  <c:v>9.98573234984194E7</c:v>
                </c:pt>
                <c:pt idx="109">
                  <c:v>9.87719178082192E7</c:v>
                </c:pt>
                <c:pt idx="110">
                  <c:v>9.7686512118019E7</c:v>
                </c:pt>
                <c:pt idx="111">
                  <c:v>9.66011064278188E7</c:v>
                </c:pt>
                <c:pt idx="112">
                  <c:v>9.55157007376186E7</c:v>
                </c:pt>
                <c:pt idx="113">
                  <c:v>9.44302950474183E7</c:v>
                </c:pt>
                <c:pt idx="114">
                  <c:v>9.33448893572181E7</c:v>
                </c:pt>
                <c:pt idx="115">
                  <c:v>9.22594836670179E7</c:v>
                </c:pt>
                <c:pt idx="116">
                  <c:v>9.11740779768177E7</c:v>
                </c:pt>
                <c:pt idx="117">
                  <c:v>9.00886722866175E7</c:v>
                </c:pt>
                <c:pt idx="118">
                  <c:v>8.90032665964173E7</c:v>
                </c:pt>
                <c:pt idx="119">
                  <c:v>8.79178609062171E7</c:v>
                </c:pt>
                <c:pt idx="120">
                  <c:v>8.68324552160168E7</c:v>
                </c:pt>
                <c:pt idx="121">
                  <c:v>8.57470495258167E7</c:v>
                </c:pt>
                <c:pt idx="122">
                  <c:v>8.46616438356165E7</c:v>
                </c:pt>
                <c:pt idx="123">
                  <c:v>8.35762381454162E7</c:v>
                </c:pt>
                <c:pt idx="124">
                  <c:v>8.2490832455216E7</c:v>
                </c:pt>
                <c:pt idx="125">
                  <c:v>8.14054267650158E7</c:v>
                </c:pt>
                <c:pt idx="126">
                  <c:v>8.03200210748156E7</c:v>
                </c:pt>
                <c:pt idx="127">
                  <c:v>7.92346153846154E7</c:v>
                </c:pt>
                <c:pt idx="128">
                  <c:v>7.81492096944152E7</c:v>
                </c:pt>
                <c:pt idx="129">
                  <c:v>7.70638040042149E7</c:v>
                </c:pt>
                <c:pt idx="130">
                  <c:v>7.59783983140147E7</c:v>
                </c:pt>
                <c:pt idx="131">
                  <c:v>7.48929926238145E7</c:v>
                </c:pt>
                <c:pt idx="132">
                  <c:v>7.38075869336143E7</c:v>
                </c:pt>
                <c:pt idx="133">
                  <c:v>7.27221812434141E7</c:v>
                </c:pt>
                <c:pt idx="134">
                  <c:v>7.16367755532139E7</c:v>
                </c:pt>
                <c:pt idx="135">
                  <c:v>7.05513698630137E7</c:v>
                </c:pt>
                <c:pt idx="136">
                  <c:v>6.94659641728135E7</c:v>
                </c:pt>
                <c:pt idx="137">
                  <c:v>6.83805584826132E7</c:v>
                </c:pt>
                <c:pt idx="138">
                  <c:v>6.7295152792413E7</c:v>
                </c:pt>
                <c:pt idx="139">
                  <c:v>6.62097471022129E7</c:v>
                </c:pt>
                <c:pt idx="140">
                  <c:v>6.51243414120126E7</c:v>
                </c:pt>
                <c:pt idx="141">
                  <c:v>6.40389357218124E7</c:v>
                </c:pt>
                <c:pt idx="142">
                  <c:v>6.29535300316122E7</c:v>
                </c:pt>
                <c:pt idx="143">
                  <c:v>6.1868124341412E7</c:v>
                </c:pt>
                <c:pt idx="144">
                  <c:v>6.07827186512118E7</c:v>
                </c:pt>
                <c:pt idx="145">
                  <c:v>5.96973129610116E7</c:v>
                </c:pt>
                <c:pt idx="146">
                  <c:v>5.86119072708114E7</c:v>
                </c:pt>
                <c:pt idx="147">
                  <c:v>5.75265015806111E7</c:v>
                </c:pt>
                <c:pt idx="148">
                  <c:v>5.64410958904109E7</c:v>
                </c:pt>
                <c:pt idx="149">
                  <c:v>5.53556902002108E7</c:v>
                </c:pt>
                <c:pt idx="150">
                  <c:v>5.42702845100105E7</c:v>
                </c:pt>
                <c:pt idx="151">
                  <c:v>5.31848788198103E7</c:v>
                </c:pt>
                <c:pt idx="152">
                  <c:v>5.20994731296101E7</c:v>
                </c:pt>
                <c:pt idx="153">
                  <c:v>5.10140674394099E7</c:v>
                </c:pt>
                <c:pt idx="154">
                  <c:v>4.99286617492097E7</c:v>
                </c:pt>
                <c:pt idx="155">
                  <c:v>4.88432560590095E7</c:v>
                </c:pt>
                <c:pt idx="156">
                  <c:v>4.77578503688093E7</c:v>
                </c:pt>
                <c:pt idx="157">
                  <c:v>4.6672444678609E7</c:v>
                </c:pt>
                <c:pt idx="158">
                  <c:v>4.55870389884088E7</c:v>
                </c:pt>
                <c:pt idx="159">
                  <c:v>4.45016332982086E7</c:v>
                </c:pt>
                <c:pt idx="160">
                  <c:v>4.34162276080084E7</c:v>
                </c:pt>
                <c:pt idx="161">
                  <c:v>4.23308219178082E7</c:v>
                </c:pt>
                <c:pt idx="162">
                  <c:v>4.1245416227608E7</c:v>
                </c:pt>
                <c:pt idx="163">
                  <c:v>4.01600105374078E7</c:v>
                </c:pt>
                <c:pt idx="164">
                  <c:v>3.90746048472075E7</c:v>
                </c:pt>
                <c:pt idx="165">
                  <c:v>3.79891991570074E7</c:v>
                </c:pt>
                <c:pt idx="166">
                  <c:v>3.69037934668072E7</c:v>
                </c:pt>
                <c:pt idx="167">
                  <c:v>3.5818387776607E7</c:v>
                </c:pt>
                <c:pt idx="168">
                  <c:v>3.47329820864067E7</c:v>
                </c:pt>
                <c:pt idx="169">
                  <c:v>3.36475763962065E7</c:v>
                </c:pt>
                <c:pt idx="170">
                  <c:v>3.25621707060063E7</c:v>
                </c:pt>
                <c:pt idx="171">
                  <c:v>3.14767650158061E7</c:v>
                </c:pt>
                <c:pt idx="172">
                  <c:v>3.03913593256059E7</c:v>
                </c:pt>
                <c:pt idx="173">
                  <c:v>2.93059536354057E7</c:v>
                </c:pt>
                <c:pt idx="174">
                  <c:v>2.82205479452054E7</c:v>
                </c:pt>
                <c:pt idx="175">
                  <c:v>2.71351422550053E7</c:v>
                </c:pt>
                <c:pt idx="176">
                  <c:v>2.60497365648051E7</c:v>
                </c:pt>
                <c:pt idx="177">
                  <c:v>2.49643308746048E7</c:v>
                </c:pt>
                <c:pt idx="178">
                  <c:v>2.38789251844046E7</c:v>
                </c:pt>
                <c:pt idx="179">
                  <c:v>2.27935194942044E7</c:v>
                </c:pt>
                <c:pt idx="180">
                  <c:v>2.17081138040042E7</c:v>
                </c:pt>
                <c:pt idx="181">
                  <c:v>2.0622708113804E7</c:v>
                </c:pt>
                <c:pt idx="182">
                  <c:v>1.95373024236038E7</c:v>
                </c:pt>
                <c:pt idx="183">
                  <c:v>1.84518967334035E7</c:v>
                </c:pt>
                <c:pt idx="184">
                  <c:v>1.73664910432034E7</c:v>
                </c:pt>
                <c:pt idx="185">
                  <c:v>1.62810853530032E7</c:v>
                </c:pt>
                <c:pt idx="186">
                  <c:v>1.5195679662803E7</c:v>
                </c:pt>
                <c:pt idx="187">
                  <c:v>1.41102739726027E7</c:v>
                </c:pt>
                <c:pt idx="188">
                  <c:v>1.30248682824025E7</c:v>
                </c:pt>
                <c:pt idx="189">
                  <c:v>1.19394625922023E7</c:v>
                </c:pt>
                <c:pt idx="190">
                  <c:v>1.08540569020021E7</c:v>
                </c:pt>
                <c:pt idx="191">
                  <c:v>9.7686512118019E6</c:v>
                </c:pt>
                <c:pt idx="192">
                  <c:v>8.68324552160169E6</c:v>
                </c:pt>
                <c:pt idx="193">
                  <c:v>7.59783983140143E6</c:v>
                </c:pt>
                <c:pt idx="194">
                  <c:v>6.51243414120126E6</c:v>
                </c:pt>
                <c:pt idx="195">
                  <c:v>5.42702845100105E6</c:v>
                </c:pt>
                <c:pt idx="196">
                  <c:v>4.34162276080084E6</c:v>
                </c:pt>
                <c:pt idx="197">
                  <c:v>3.25621707060063E6</c:v>
                </c:pt>
                <c:pt idx="198">
                  <c:v>2.17081138040038E6</c:v>
                </c:pt>
                <c:pt idx="199">
                  <c:v>1.08540569020021E6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33272"/>
        <c:axId val="2128037512"/>
      </c:scatterChart>
      <c:valAx>
        <c:axId val="21280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37512"/>
        <c:crosses val="autoZero"/>
        <c:crossBetween val="midCat"/>
      </c:valAx>
      <c:valAx>
        <c:axId val="21280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0.0</c:v>
                </c:pt>
                <c:pt idx="1">
                  <c:v>0.175</c:v>
                </c:pt>
                <c:pt idx="2">
                  <c:v>0.35</c:v>
                </c:pt>
                <c:pt idx="3">
                  <c:v>0.525</c:v>
                </c:pt>
                <c:pt idx="4">
                  <c:v>0.7</c:v>
                </c:pt>
                <c:pt idx="5">
                  <c:v>0.875</c:v>
                </c:pt>
                <c:pt idx="6">
                  <c:v>1.05</c:v>
                </c:pt>
                <c:pt idx="7">
                  <c:v>1.225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1.925</c:v>
                </c:pt>
                <c:pt idx="12">
                  <c:v>2.1</c:v>
                </c:pt>
                <c:pt idx="13">
                  <c:v>2.275</c:v>
                </c:pt>
                <c:pt idx="14">
                  <c:v>2.45</c:v>
                </c:pt>
                <c:pt idx="15">
                  <c:v>2.625</c:v>
                </c:pt>
                <c:pt idx="16">
                  <c:v>2.8</c:v>
                </c:pt>
                <c:pt idx="17">
                  <c:v>2.975</c:v>
                </c:pt>
                <c:pt idx="18">
                  <c:v>3.15</c:v>
                </c:pt>
                <c:pt idx="19">
                  <c:v>3.325</c:v>
                </c:pt>
                <c:pt idx="20">
                  <c:v>3.5</c:v>
                </c:pt>
                <c:pt idx="21">
                  <c:v>3.675</c:v>
                </c:pt>
                <c:pt idx="22">
                  <c:v>3.85</c:v>
                </c:pt>
                <c:pt idx="23">
                  <c:v>4.024999999999999</c:v>
                </c:pt>
                <c:pt idx="24">
                  <c:v>4.199999999999999</c:v>
                </c:pt>
                <c:pt idx="25">
                  <c:v>4.375</c:v>
                </c:pt>
                <c:pt idx="26">
                  <c:v>4.55</c:v>
                </c:pt>
                <c:pt idx="27">
                  <c:v>4.725</c:v>
                </c:pt>
                <c:pt idx="28">
                  <c:v>4.899999999999999</c:v>
                </c:pt>
                <c:pt idx="29">
                  <c:v>5.074999999999999</c:v>
                </c:pt>
                <c:pt idx="30">
                  <c:v>5.25</c:v>
                </c:pt>
                <c:pt idx="31">
                  <c:v>5.425</c:v>
                </c:pt>
                <c:pt idx="32">
                  <c:v>5.6</c:v>
                </c:pt>
                <c:pt idx="33">
                  <c:v>5.774999999999999</c:v>
                </c:pt>
                <c:pt idx="34">
                  <c:v>5.95</c:v>
                </c:pt>
                <c:pt idx="35">
                  <c:v>6.125</c:v>
                </c:pt>
                <c:pt idx="36">
                  <c:v>6.3</c:v>
                </c:pt>
                <c:pt idx="37">
                  <c:v>6.475</c:v>
                </c:pt>
                <c:pt idx="38">
                  <c:v>6.649999999999999</c:v>
                </c:pt>
                <c:pt idx="39">
                  <c:v>6.824999999999999</c:v>
                </c:pt>
                <c:pt idx="40">
                  <c:v>7.0</c:v>
                </c:pt>
                <c:pt idx="41">
                  <c:v>7.175</c:v>
                </c:pt>
                <c:pt idx="42">
                  <c:v>7.35</c:v>
                </c:pt>
                <c:pt idx="43">
                  <c:v>7.524999999999999</c:v>
                </c:pt>
                <c:pt idx="44">
                  <c:v>7.699999999999999</c:v>
                </c:pt>
                <c:pt idx="45">
                  <c:v>7.874999999999999</c:v>
                </c:pt>
                <c:pt idx="46">
                  <c:v>8.049999999999998</c:v>
                </c:pt>
                <c:pt idx="47">
                  <c:v>8.225</c:v>
                </c:pt>
                <c:pt idx="48">
                  <c:v>8.399999999999998</c:v>
                </c:pt>
                <c:pt idx="49">
                  <c:v>8.575</c:v>
                </c:pt>
                <c:pt idx="50">
                  <c:v>8.75</c:v>
                </c:pt>
                <c:pt idx="51">
                  <c:v>8.924999999999998</c:v>
                </c:pt>
                <c:pt idx="52">
                  <c:v>9.1</c:v>
                </c:pt>
                <c:pt idx="53">
                  <c:v>9.274999999999998</c:v>
                </c:pt>
                <c:pt idx="54">
                  <c:v>9.45</c:v>
                </c:pt>
                <c:pt idx="55">
                  <c:v>9.625</c:v>
                </c:pt>
                <c:pt idx="56">
                  <c:v>9.799999999999998</c:v>
                </c:pt>
                <c:pt idx="57">
                  <c:v>9.975</c:v>
                </c:pt>
                <c:pt idx="58">
                  <c:v>10.15</c:v>
                </c:pt>
                <c:pt idx="59">
                  <c:v>10.325</c:v>
                </c:pt>
                <c:pt idx="60">
                  <c:v>10.5</c:v>
                </c:pt>
                <c:pt idx="61">
                  <c:v>10.675</c:v>
                </c:pt>
                <c:pt idx="62">
                  <c:v>10.85</c:v>
                </c:pt>
                <c:pt idx="63">
                  <c:v>11.025</c:v>
                </c:pt>
                <c:pt idx="64">
                  <c:v>11.2</c:v>
                </c:pt>
                <c:pt idx="65">
                  <c:v>11.375</c:v>
                </c:pt>
                <c:pt idx="66">
                  <c:v>11.55</c:v>
                </c:pt>
                <c:pt idx="67">
                  <c:v>11.725</c:v>
                </c:pt>
                <c:pt idx="68">
                  <c:v>11.9</c:v>
                </c:pt>
                <c:pt idx="69">
                  <c:v>12.075</c:v>
                </c:pt>
                <c:pt idx="70">
                  <c:v>12.25</c:v>
                </c:pt>
                <c:pt idx="71">
                  <c:v>12.425</c:v>
                </c:pt>
                <c:pt idx="72">
                  <c:v>12.6</c:v>
                </c:pt>
                <c:pt idx="73">
                  <c:v>12.775</c:v>
                </c:pt>
                <c:pt idx="74">
                  <c:v>12.95</c:v>
                </c:pt>
                <c:pt idx="75">
                  <c:v>13.125</c:v>
                </c:pt>
                <c:pt idx="76">
                  <c:v>13.3</c:v>
                </c:pt>
                <c:pt idx="77">
                  <c:v>13.475</c:v>
                </c:pt>
                <c:pt idx="78">
                  <c:v>13.65</c:v>
                </c:pt>
                <c:pt idx="79">
                  <c:v>13.825</c:v>
                </c:pt>
                <c:pt idx="80">
                  <c:v>14.0</c:v>
                </c:pt>
                <c:pt idx="81">
                  <c:v>14.175</c:v>
                </c:pt>
                <c:pt idx="82">
                  <c:v>14.35</c:v>
                </c:pt>
                <c:pt idx="83">
                  <c:v>14.525</c:v>
                </c:pt>
                <c:pt idx="84">
                  <c:v>14.7</c:v>
                </c:pt>
                <c:pt idx="85">
                  <c:v>14.875</c:v>
                </c:pt>
                <c:pt idx="86">
                  <c:v>15.05</c:v>
                </c:pt>
                <c:pt idx="87">
                  <c:v>15.225</c:v>
                </c:pt>
                <c:pt idx="88">
                  <c:v>15.4</c:v>
                </c:pt>
                <c:pt idx="89">
                  <c:v>15.575</c:v>
                </c:pt>
                <c:pt idx="90">
                  <c:v>15.75</c:v>
                </c:pt>
                <c:pt idx="91">
                  <c:v>15.925</c:v>
                </c:pt>
                <c:pt idx="92">
                  <c:v>16.1</c:v>
                </c:pt>
                <c:pt idx="93">
                  <c:v>16.275</c:v>
                </c:pt>
                <c:pt idx="94">
                  <c:v>16.45</c:v>
                </c:pt>
                <c:pt idx="95">
                  <c:v>16.625</c:v>
                </c:pt>
                <c:pt idx="96">
                  <c:v>16.8</c:v>
                </c:pt>
                <c:pt idx="97">
                  <c:v>16.975</c:v>
                </c:pt>
                <c:pt idx="98">
                  <c:v>17.15</c:v>
                </c:pt>
                <c:pt idx="99">
                  <c:v>17.325</c:v>
                </c:pt>
                <c:pt idx="100">
                  <c:v>17.5</c:v>
                </c:pt>
              </c:numCache>
            </c:numRef>
          </c:xVal>
          <c:yVal>
            <c:numRef>
              <c:f>'SIM 2 Penyangga'!$M$28:$M$128</c:f>
              <c:numCache>
                <c:formatCode>0.000</c:formatCode>
                <c:ptCount val="101"/>
                <c:pt idx="0">
                  <c:v>7.58317152107482E6</c:v>
                </c:pt>
                <c:pt idx="1">
                  <c:v>7.53432678162803E6</c:v>
                </c:pt>
                <c:pt idx="2">
                  <c:v>7.48548204218124E6</c:v>
                </c:pt>
                <c:pt idx="3">
                  <c:v>7.43663730273446E6</c:v>
                </c:pt>
                <c:pt idx="4">
                  <c:v>7.38779256328767E6</c:v>
                </c:pt>
                <c:pt idx="5">
                  <c:v>7.33894782384088E6</c:v>
                </c:pt>
                <c:pt idx="6">
                  <c:v>7.2901030843941E6</c:v>
                </c:pt>
                <c:pt idx="7">
                  <c:v>7.24125834494731E6</c:v>
                </c:pt>
                <c:pt idx="8">
                  <c:v>7.19241360550053E6</c:v>
                </c:pt>
                <c:pt idx="9">
                  <c:v>7.14356886605374E6</c:v>
                </c:pt>
                <c:pt idx="10">
                  <c:v>7.09472412660696E6</c:v>
                </c:pt>
                <c:pt idx="11">
                  <c:v>7.04587938716017E6</c:v>
                </c:pt>
                <c:pt idx="12">
                  <c:v>6.99703464771338E6</c:v>
                </c:pt>
                <c:pt idx="13">
                  <c:v>6.9481899082666E6</c:v>
                </c:pt>
                <c:pt idx="14">
                  <c:v>6.89934516881981E6</c:v>
                </c:pt>
                <c:pt idx="15">
                  <c:v>6.85050042937303E6</c:v>
                </c:pt>
                <c:pt idx="16">
                  <c:v>6.80165568992624E6</c:v>
                </c:pt>
                <c:pt idx="17">
                  <c:v>6.75281095047945E6</c:v>
                </c:pt>
                <c:pt idx="18">
                  <c:v>6.70396621103267E6</c:v>
                </c:pt>
                <c:pt idx="19">
                  <c:v>6.65512147158588E6</c:v>
                </c:pt>
                <c:pt idx="20">
                  <c:v>6.60627673213909E6</c:v>
                </c:pt>
                <c:pt idx="21">
                  <c:v>6.55743199269231E6</c:v>
                </c:pt>
                <c:pt idx="22">
                  <c:v>6.50858725324552E6</c:v>
                </c:pt>
                <c:pt idx="23">
                  <c:v>6.45974251379874E6</c:v>
                </c:pt>
                <c:pt idx="24">
                  <c:v>6.41089777435195E6</c:v>
                </c:pt>
                <c:pt idx="25">
                  <c:v>6.36205303490516E6</c:v>
                </c:pt>
                <c:pt idx="26">
                  <c:v>6.31320829545838E6</c:v>
                </c:pt>
                <c:pt idx="27">
                  <c:v>6.26436355601159E6</c:v>
                </c:pt>
                <c:pt idx="28">
                  <c:v>6.21551881656481E6</c:v>
                </c:pt>
                <c:pt idx="29">
                  <c:v>6.16667407711802E6</c:v>
                </c:pt>
                <c:pt idx="30">
                  <c:v>6.11782933767123E6</c:v>
                </c:pt>
                <c:pt idx="31">
                  <c:v>6.06898459822445E6</c:v>
                </c:pt>
                <c:pt idx="32">
                  <c:v>6.02013985877766E6</c:v>
                </c:pt>
                <c:pt idx="33">
                  <c:v>5.97129511933088E6</c:v>
                </c:pt>
                <c:pt idx="34">
                  <c:v>5.92245037988409E6</c:v>
                </c:pt>
                <c:pt idx="35">
                  <c:v>5.8736056404373E6</c:v>
                </c:pt>
                <c:pt idx="36">
                  <c:v>5.82476090099052E6</c:v>
                </c:pt>
                <c:pt idx="37">
                  <c:v>5.77591616154373E6</c:v>
                </c:pt>
                <c:pt idx="38">
                  <c:v>5.72707142209694E6</c:v>
                </c:pt>
                <c:pt idx="39">
                  <c:v>5.67822668265016E6</c:v>
                </c:pt>
                <c:pt idx="40">
                  <c:v>5.62938194320337E6</c:v>
                </c:pt>
                <c:pt idx="41">
                  <c:v>5.58053720375659E6</c:v>
                </c:pt>
                <c:pt idx="42">
                  <c:v>5.5316924643098E6</c:v>
                </c:pt>
                <c:pt idx="43">
                  <c:v>5.48284772486301E6</c:v>
                </c:pt>
                <c:pt idx="44">
                  <c:v>5.43400298541623E6</c:v>
                </c:pt>
                <c:pt idx="45">
                  <c:v>5.38515824596944E6</c:v>
                </c:pt>
                <c:pt idx="46">
                  <c:v>5.33631350652266E6</c:v>
                </c:pt>
                <c:pt idx="47">
                  <c:v>5.28746876707587E6</c:v>
                </c:pt>
                <c:pt idx="48">
                  <c:v>5.23862402762908E6</c:v>
                </c:pt>
                <c:pt idx="49">
                  <c:v>5.1897792881823E6</c:v>
                </c:pt>
                <c:pt idx="50">
                  <c:v>5.14093454873551E6</c:v>
                </c:pt>
                <c:pt idx="51">
                  <c:v>5.09208980928873E6</c:v>
                </c:pt>
                <c:pt idx="52">
                  <c:v>5.04324506984194E6</c:v>
                </c:pt>
                <c:pt idx="53">
                  <c:v>4.99440033039515E6</c:v>
                </c:pt>
                <c:pt idx="54">
                  <c:v>4.94555559094837E6</c:v>
                </c:pt>
                <c:pt idx="55">
                  <c:v>4.89671085150158E6</c:v>
                </c:pt>
                <c:pt idx="56">
                  <c:v>4.8478661120548E6</c:v>
                </c:pt>
                <c:pt idx="57">
                  <c:v>4.79902137260801E6</c:v>
                </c:pt>
                <c:pt idx="58">
                  <c:v>4.75017663316122E6</c:v>
                </c:pt>
                <c:pt idx="59">
                  <c:v>4.70133189371444E6</c:v>
                </c:pt>
                <c:pt idx="60">
                  <c:v>4.65248715426765E6</c:v>
                </c:pt>
                <c:pt idx="61">
                  <c:v>4.60364241482086E6</c:v>
                </c:pt>
                <c:pt idx="62">
                  <c:v>4.55479767537408E6</c:v>
                </c:pt>
                <c:pt idx="63">
                  <c:v>4.50595293592729E6</c:v>
                </c:pt>
                <c:pt idx="64">
                  <c:v>4.45710819648051E6</c:v>
                </c:pt>
                <c:pt idx="65">
                  <c:v>4.40826345703372E6</c:v>
                </c:pt>
                <c:pt idx="66">
                  <c:v>4.35941871758694E6</c:v>
                </c:pt>
                <c:pt idx="67">
                  <c:v>4.31057397814015E6</c:v>
                </c:pt>
                <c:pt idx="68">
                  <c:v>4.26172923869336E6</c:v>
                </c:pt>
                <c:pt idx="69">
                  <c:v>4.21288449924658E6</c:v>
                </c:pt>
                <c:pt idx="70">
                  <c:v>4.16403975979979E6</c:v>
                </c:pt>
                <c:pt idx="71">
                  <c:v>4.115195020353E6</c:v>
                </c:pt>
                <c:pt idx="72">
                  <c:v>4.06635028090622E6</c:v>
                </c:pt>
                <c:pt idx="73">
                  <c:v>4.01750554145943E6</c:v>
                </c:pt>
                <c:pt idx="74">
                  <c:v>3.96866080201264E6</c:v>
                </c:pt>
                <c:pt idx="75">
                  <c:v>3.91981606256586E6</c:v>
                </c:pt>
                <c:pt idx="76">
                  <c:v>3.87097132311907E6</c:v>
                </c:pt>
                <c:pt idx="77">
                  <c:v>3.82212658367229E6</c:v>
                </c:pt>
                <c:pt idx="78">
                  <c:v>3.7732818442255E6</c:v>
                </c:pt>
                <c:pt idx="79">
                  <c:v>3.72443710477871E6</c:v>
                </c:pt>
                <c:pt idx="80">
                  <c:v>3.67559236533193E6</c:v>
                </c:pt>
                <c:pt idx="81">
                  <c:v>3.62674762588514E6</c:v>
                </c:pt>
                <c:pt idx="82">
                  <c:v>3.57790288643836E6</c:v>
                </c:pt>
                <c:pt idx="83">
                  <c:v>3.52905814699157E6</c:v>
                </c:pt>
                <c:pt idx="84">
                  <c:v>3.48021340754478E6</c:v>
                </c:pt>
                <c:pt idx="85">
                  <c:v>3.431368668098E6</c:v>
                </c:pt>
                <c:pt idx="86">
                  <c:v>-1.34019683004215E6</c:v>
                </c:pt>
                <c:pt idx="87">
                  <c:v>-1.38904156948894E6</c:v>
                </c:pt>
                <c:pt idx="88">
                  <c:v>-1.43788630893572E6</c:v>
                </c:pt>
                <c:pt idx="89">
                  <c:v>-1.48673104838251E6</c:v>
                </c:pt>
                <c:pt idx="90">
                  <c:v>-1.53557578782929E6</c:v>
                </c:pt>
                <c:pt idx="91">
                  <c:v>-1.58442052727608E6</c:v>
                </c:pt>
                <c:pt idx="92">
                  <c:v>-1.63326526672287E6</c:v>
                </c:pt>
                <c:pt idx="93">
                  <c:v>-1.68211000616965E6</c:v>
                </c:pt>
                <c:pt idx="94">
                  <c:v>-1.73095474561644E6</c:v>
                </c:pt>
                <c:pt idx="95">
                  <c:v>-1.77979948506322E6</c:v>
                </c:pt>
                <c:pt idx="96">
                  <c:v>-1.82864422451001E6</c:v>
                </c:pt>
                <c:pt idx="97">
                  <c:v>-1.8774889639568E6</c:v>
                </c:pt>
                <c:pt idx="98">
                  <c:v>-1.92633370340358E6</c:v>
                </c:pt>
                <c:pt idx="99">
                  <c:v>-1.97517844285037E6</c:v>
                </c:pt>
                <c:pt idx="100">
                  <c:v>-2.02402318229715E6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0.0</c:v>
                </c:pt>
                <c:pt idx="1">
                  <c:v>0.175</c:v>
                </c:pt>
                <c:pt idx="2">
                  <c:v>0.35</c:v>
                </c:pt>
                <c:pt idx="3">
                  <c:v>0.525</c:v>
                </c:pt>
                <c:pt idx="4">
                  <c:v>0.7</c:v>
                </c:pt>
                <c:pt idx="5">
                  <c:v>0.875</c:v>
                </c:pt>
                <c:pt idx="6">
                  <c:v>1.05</c:v>
                </c:pt>
                <c:pt idx="7">
                  <c:v>1.225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1.925</c:v>
                </c:pt>
                <c:pt idx="12">
                  <c:v>2.1</c:v>
                </c:pt>
                <c:pt idx="13">
                  <c:v>2.275</c:v>
                </c:pt>
                <c:pt idx="14">
                  <c:v>2.45</c:v>
                </c:pt>
                <c:pt idx="15">
                  <c:v>2.625</c:v>
                </c:pt>
                <c:pt idx="16">
                  <c:v>2.8</c:v>
                </c:pt>
                <c:pt idx="17">
                  <c:v>2.975</c:v>
                </c:pt>
                <c:pt idx="18">
                  <c:v>3.15</c:v>
                </c:pt>
                <c:pt idx="19">
                  <c:v>3.325</c:v>
                </c:pt>
                <c:pt idx="20">
                  <c:v>3.5</c:v>
                </c:pt>
                <c:pt idx="21">
                  <c:v>3.675</c:v>
                </c:pt>
                <c:pt idx="22">
                  <c:v>3.85</c:v>
                </c:pt>
                <c:pt idx="23">
                  <c:v>4.024999999999999</c:v>
                </c:pt>
                <c:pt idx="24">
                  <c:v>4.199999999999999</c:v>
                </c:pt>
                <c:pt idx="25">
                  <c:v>4.375</c:v>
                </c:pt>
                <c:pt idx="26">
                  <c:v>4.55</c:v>
                </c:pt>
                <c:pt idx="27">
                  <c:v>4.725</c:v>
                </c:pt>
                <c:pt idx="28">
                  <c:v>4.899999999999999</c:v>
                </c:pt>
                <c:pt idx="29">
                  <c:v>5.074999999999999</c:v>
                </c:pt>
                <c:pt idx="30">
                  <c:v>5.25</c:v>
                </c:pt>
                <c:pt idx="31">
                  <c:v>5.425</c:v>
                </c:pt>
                <c:pt idx="32">
                  <c:v>5.6</c:v>
                </c:pt>
                <c:pt idx="33">
                  <c:v>5.774999999999999</c:v>
                </c:pt>
                <c:pt idx="34">
                  <c:v>5.95</c:v>
                </c:pt>
                <c:pt idx="35">
                  <c:v>6.125</c:v>
                </c:pt>
                <c:pt idx="36">
                  <c:v>6.3</c:v>
                </c:pt>
                <c:pt idx="37">
                  <c:v>6.475</c:v>
                </c:pt>
                <c:pt idx="38">
                  <c:v>6.649999999999999</c:v>
                </c:pt>
                <c:pt idx="39">
                  <c:v>6.824999999999999</c:v>
                </c:pt>
                <c:pt idx="40">
                  <c:v>7.0</c:v>
                </c:pt>
                <c:pt idx="41">
                  <c:v>7.175</c:v>
                </c:pt>
                <c:pt idx="42">
                  <c:v>7.35</c:v>
                </c:pt>
                <c:pt idx="43">
                  <c:v>7.524999999999999</c:v>
                </c:pt>
                <c:pt idx="44">
                  <c:v>7.699999999999999</c:v>
                </c:pt>
                <c:pt idx="45">
                  <c:v>7.874999999999999</c:v>
                </c:pt>
                <c:pt idx="46">
                  <c:v>8.049999999999998</c:v>
                </c:pt>
                <c:pt idx="47">
                  <c:v>8.225</c:v>
                </c:pt>
                <c:pt idx="48">
                  <c:v>8.399999999999998</c:v>
                </c:pt>
                <c:pt idx="49">
                  <c:v>8.575</c:v>
                </c:pt>
                <c:pt idx="50">
                  <c:v>8.75</c:v>
                </c:pt>
                <c:pt idx="51">
                  <c:v>8.924999999999998</c:v>
                </c:pt>
                <c:pt idx="52">
                  <c:v>9.1</c:v>
                </c:pt>
                <c:pt idx="53">
                  <c:v>9.274999999999998</c:v>
                </c:pt>
                <c:pt idx="54">
                  <c:v>9.45</c:v>
                </c:pt>
                <c:pt idx="55">
                  <c:v>9.625</c:v>
                </c:pt>
                <c:pt idx="56">
                  <c:v>9.799999999999998</c:v>
                </c:pt>
                <c:pt idx="57">
                  <c:v>9.975</c:v>
                </c:pt>
                <c:pt idx="58">
                  <c:v>10.15</c:v>
                </c:pt>
                <c:pt idx="59">
                  <c:v>10.325</c:v>
                </c:pt>
                <c:pt idx="60">
                  <c:v>10.5</c:v>
                </c:pt>
                <c:pt idx="61">
                  <c:v>10.675</c:v>
                </c:pt>
                <c:pt idx="62">
                  <c:v>10.85</c:v>
                </c:pt>
                <c:pt idx="63">
                  <c:v>11.025</c:v>
                </c:pt>
                <c:pt idx="64">
                  <c:v>11.2</c:v>
                </c:pt>
                <c:pt idx="65">
                  <c:v>11.375</c:v>
                </c:pt>
                <c:pt idx="66">
                  <c:v>11.55</c:v>
                </c:pt>
                <c:pt idx="67">
                  <c:v>11.725</c:v>
                </c:pt>
                <c:pt idx="68">
                  <c:v>11.9</c:v>
                </c:pt>
                <c:pt idx="69">
                  <c:v>12.075</c:v>
                </c:pt>
                <c:pt idx="70">
                  <c:v>12.25</c:v>
                </c:pt>
                <c:pt idx="71">
                  <c:v>12.425</c:v>
                </c:pt>
                <c:pt idx="72">
                  <c:v>12.6</c:v>
                </c:pt>
                <c:pt idx="73">
                  <c:v>12.775</c:v>
                </c:pt>
                <c:pt idx="74">
                  <c:v>12.95</c:v>
                </c:pt>
                <c:pt idx="75">
                  <c:v>13.125</c:v>
                </c:pt>
                <c:pt idx="76">
                  <c:v>13.3</c:v>
                </c:pt>
                <c:pt idx="77">
                  <c:v>13.475</c:v>
                </c:pt>
                <c:pt idx="78">
                  <c:v>13.65</c:v>
                </c:pt>
                <c:pt idx="79">
                  <c:v>13.825</c:v>
                </c:pt>
                <c:pt idx="80">
                  <c:v>14.0</c:v>
                </c:pt>
                <c:pt idx="81">
                  <c:v>14.175</c:v>
                </c:pt>
                <c:pt idx="82">
                  <c:v>14.35</c:v>
                </c:pt>
                <c:pt idx="83">
                  <c:v>14.525</c:v>
                </c:pt>
                <c:pt idx="84">
                  <c:v>14.7</c:v>
                </c:pt>
                <c:pt idx="85">
                  <c:v>14.875</c:v>
                </c:pt>
                <c:pt idx="86">
                  <c:v>15.05</c:v>
                </c:pt>
                <c:pt idx="87">
                  <c:v>15.225</c:v>
                </c:pt>
                <c:pt idx="88">
                  <c:v>15.4</c:v>
                </c:pt>
                <c:pt idx="89">
                  <c:v>15.575</c:v>
                </c:pt>
                <c:pt idx="90">
                  <c:v>15.75</c:v>
                </c:pt>
                <c:pt idx="91">
                  <c:v>15.925</c:v>
                </c:pt>
                <c:pt idx="92">
                  <c:v>16.1</c:v>
                </c:pt>
                <c:pt idx="93">
                  <c:v>16.275</c:v>
                </c:pt>
                <c:pt idx="94">
                  <c:v>16.45</c:v>
                </c:pt>
                <c:pt idx="95">
                  <c:v>16.625</c:v>
                </c:pt>
                <c:pt idx="96">
                  <c:v>16.8</c:v>
                </c:pt>
                <c:pt idx="97">
                  <c:v>16.975</c:v>
                </c:pt>
                <c:pt idx="98">
                  <c:v>17.15</c:v>
                </c:pt>
                <c:pt idx="99">
                  <c:v>17.325</c:v>
                </c:pt>
                <c:pt idx="100">
                  <c:v>17.5</c:v>
                </c:pt>
              </c:numCache>
            </c:numRef>
          </c:xVal>
          <c:yVal>
            <c:numRef>
              <c:f>'SIM 2 Penyangga'!$N$28:$N$128</c:f>
              <c:numCache>
                <c:formatCode>0.000</c:formatCode>
                <c:ptCount val="101"/>
                <c:pt idx="0">
                  <c:v>2.69869757639621E6</c:v>
                </c:pt>
                <c:pt idx="1">
                  <c:v>2.69869757639621E6</c:v>
                </c:pt>
                <c:pt idx="2">
                  <c:v>2.69869757639621E6</c:v>
                </c:pt>
                <c:pt idx="3">
                  <c:v>2.69869757639621E6</c:v>
                </c:pt>
                <c:pt idx="4">
                  <c:v>2.69869757639621E6</c:v>
                </c:pt>
                <c:pt idx="5">
                  <c:v>2.69869757639621E6</c:v>
                </c:pt>
                <c:pt idx="6">
                  <c:v>2.69869757639621E6</c:v>
                </c:pt>
                <c:pt idx="7">
                  <c:v>2.69869757639621E6</c:v>
                </c:pt>
                <c:pt idx="8">
                  <c:v>2.69869757639621E6</c:v>
                </c:pt>
                <c:pt idx="9">
                  <c:v>2.69869757639621E6</c:v>
                </c:pt>
                <c:pt idx="10">
                  <c:v>2.69869757639621E6</c:v>
                </c:pt>
                <c:pt idx="11">
                  <c:v>2.69869757639621E6</c:v>
                </c:pt>
                <c:pt idx="12">
                  <c:v>2.69869757639621E6</c:v>
                </c:pt>
                <c:pt idx="13">
                  <c:v>2.69869757639621E6</c:v>
                </c:pt>
                <c:pt idx="14">
                  <c:v>2.69869757639621E6</c:v>
                </c:pt>
                <c:pt idx="15">
                  <c:v>2.69869757639621E6</c:v>
                </c:pt>
                <c:pt idx="16">
                  <c:v>2.69869757639621E6</c:v>
                </c:pt>
                <c:pt idx="17">
                  <c:v>2.69869757639621E6</c:v>
                </c:pt>
                <c:pt idx="18">
                  <c:v>2.69869757639621E6</c:v>
                </c:pt>
                <c:pt idx="19">
                  <c:v>2.69869757639621E6</c:v>
                </c:pt>
                <c:pt idx="20">
                  <c:v>2.69869757639621E6</c:v>
                </c:pt>
                <c:pt idx="21">
                  <c:v>2.69869757639621E6</c:v>
                </c:pt>
                <c:pt idx="22">
                  <c:v>2.69869757639621E6</c:v>
                </c:pt>
                <c:pt idx="23">
                  <c:v>2.69869757639621E6</c:v>
                </c:pt>
                <c:pt idx="24">
                  <c:v>2.69869757639621E6</c:v>
                </c:pt>
                <c:pt idx="25">
                  <c:v>2.69869757639621E6</c:v>
                </c:pt>
                <c:pt idx="26">
                  <c:v>2.69869757639621E6</c:v>
                </c:pt>
                <c:pt idx="27">
                  <c:v>2.69869757639621E6</c:v>
                </c:pt>
                <c:pt idx="28">
                  <c:v>2.69869757639621E6</c:v>
                </c:pt>
                <c:pt idx="29">
                  <c:v>2.69869757639621E6</c:v>
                </c:pt>
                <c:pt idx="30">
                  <c:v>2.69869757639621E6</c:v>
                </c:pt>
                <c:pt idx="31">
                  <c:v>2.69869757639621E6</c:v>
                </c:pt>
                <c:pt idx="32">
                  <c:v>2.69869757639621E6</c:v>
                </c:pt>
                <c:pt idx="33">
                  <c:v>2.69869757639621E6</c:v>
                </c:pt>
                <c:pt idx="34">
                  <c:v>2.69869757639621E6</c:v>
                </c:pt>
                <c:pt idx="35">
                  <c:v>2.69869757639621E6</c:v>
                </c:pt>
                <c:pt idx="36">
                  <c:v>2.69869757639621E6</c:v>
                </c:pt>
                <c:pt idx="37">
                  <c:v>2.69869757639621E6</c:v>
                </c:pt>
                <c:pt idx="38">
                  <c:v>2.69869757639621E6</c:v>
                </c:pt>
                <c:pt idx="39">
                  <c:v>2.69869757639621E6</c:v>
                </c:pt>
                <c:pt idx="40">
                  <c:v>2.69869757639621E6</c:v>
                </c:pt>
                <c:pt idx="41">
                  <c:v>2.69869757639621E6</c:v>
                </c:pt>
                <c:pt idx="42">
                  <c:v>2.69869757639621E6</c:v>
                </c:pt>
                <c:pt idx="43">
                  <c:v>2.69869757639621E6</c:v>
                </c:pt>
                <c:pt idx="44">
                  <c:v>2.69869757639621E6</c:v>
                </c:pt>
                <c:pt idx="45">
                  <c:v>2.69869757639621E6</c:v>
                </c:pt>
                <c:pt idx="46">
                  <c:v>2.69869757639621E6</c:v>
                </c:pt>
                <c:pt idx="47">
                  <c:v>2.69869757639621E6</c:v>
                </c:pt>
                <c:pt idx="48">
                  <c:v>2.69869757639621E6</c:v>
                </c:pt>
                <c:pt idx="49">
                  <c:v>2.69869757639621E6</c:v>
                </c:pt>
                <c:pt idx="50">
                  <c:v>2.69869757639621E6</c:v>
                </c:pt>
                <c:pt idx="51">
                  <c:v>2.69869757639621E6</c:v>
                </c:pt>
                <c:pt idx="52">
                  <c:v>2.69869757639621E6</c:v>
                </c:pt>
                <c:pt idx="53">
                  <c:v>2.69869757639621E6</c:v>
                </c:pt>
                <c:pt idx="54">
                  <c:v>2.69869757639621E6</c:v>
                </c:pt>
                <c:pt idx="55">
                  <c:v>2.69869757639621E6</c:v>
                </c:pt>
                <c:pt idx="56">
                  <c:v>2.69869757639621E6</c:v>
                </c:pt>
                <c:pt idx="57">
                  <c:v>2.69869757639621E6</c:v>
                </c:pt>
                <c:pt idx="58">
                  <c:v>2.69869757639621E6</c:v>
                </c:pt>
                <c:pt idx="59">
                  <c:v>2.69869757639621E6</c:v>
                </c:pt>
                <c:pt idx="60">
                  <c:v>2.69869757639621E6</c:v>
                </c:pt>
                <c:pt idx="61">
                  <c:v>2.69869757639621E6</c:v>
                </c:pt>
                <c:pt idx="62">
                  <c:v>2.69869757639621E6</c:v>
                </c:pt>
                <c:pt idx="63">
                  <c:v>2.69869757639621E6</c:v>
                </c:pt>
                <c:pt idx="64">
                  <c:v>2.69869757639621E6</c:v>
                </c:pt>
                <c:pt idx="65">
                  <c:v>2.69869757639621E6</c:v>
                </c:pt>
                <c:pt idx="66">
                  <c:v>2.69869757639621E6</c:v>
                </c:pt>
                <c:pt idx="67">
                  <c:v>2.69869757639621E6</c:v>
                </c:pt>
                <c:pt idx="68">
                  <c:v>2.69869757639621E6</c:v>
                </c:pt>
                <c:pt idx="69">
                  <c:v>2.69869757639621E6</c:v>
                </c:pt>
                <c:pt idx="70">
                  <c:v>2.69869757639621E6</c:v>
                </c:pt>
                <c:pt idx="71">
                  <c:v>2.69869757639621E6</c:v>
                </c:pt>
                <c:pt idx="72">
                  <c:v>2.69869757639621E6</c:v>
                </c:pt>
                <c:pt idx="73">
                  <c:v>2.69869757639621E6</c:v>
                </c:pt>
                <c:pt idx="74">
                  <c:v>2.69869757639621E6</c:v>
                </c:pt>
                <c:pt idx="75">
                  <c:v>2.69869757639621E6</c:v>
                </c:pt>
                <c:pt idx="76">
                  <c:v>2.69869757639621E6</c:v>
                </c:pt>
                <c:pt idx="77">
                  <c:v>2.69869757639621E6</c:v>
                </c:pt>
                <c:pt idx="78">
                  <c:v>2.69869757639621E6</c:v>
                </c:pt>
                <c:pt idx="79">
                  <c:v>2.69869757639621E6</c:v>
                </c:pt>
                <c:pt idx="80">
                  <c:v>2.69869757639621E6</c:v>
                </c:pt>
                <c:pt idx="81">
                  <c:v>2.69869757639621E6</c:v>
                </c:pt>
                <c:pt idx="82">
                  <c:v>2.69869757639621E6</c:v>
                </c:pt>
                <c:pt idx="83">
                  <c:v>2.69869757639621E6</c:v>
                </c:pt>
                <c:pt idx="84">
                  <c:v>2.69869757639621E6</c:v>
                </c:pt>
                <c:pt idx="85">
                  <c:v>2.69869757639621E6</c:v>
                </c:pt>
                <c:pt idx="86">
                  <c:v>-2.02402318229716E6</c:v>
                </c:pt>
                <c:pt idx="87">
                  <c:v>-2.02402318229716E6</c:v>
                </c:pt>
                <c:pt idx="88">
                  <c:v>-2.02402318229716E6</c:v>
                </c:pt>
                <c:pt idx="89">
                  <c:v>-2.02402318229716E6</c:v>
                </c:pt>
                <c:pt idx="90">
                  <c:v>-2.02402318229716E6</c:v>
                </c:pt>
                <c:pt idx="91">
                  <c:v>-2.02402318229716E6</c:v>
                </c:pt>
                <c:pt idx="92">
                  <c:v>-2.02402318229716E6</c:v>
                </c:pt>
                <c:pt idx="93">
                  <c:v>-2.02402318229716E6</c:v>
                </c:pt>
                <c:pt idx="94">
                  <c:v>-2.02402318229716E6</c:v>
                </c:pt>
                <c:pt idx="95">
                  <c:v>-2.02402318229716E6</c:v>
                </c:pt>
                <c:pt idx="96">
                  <c:v>-2.02402318229716E6</c:v>
                </c:pt>
                <c:pt idx="97">
                  <c:v>-2.02402318229716E6</c:v>
                </c:pt>
                <c:pt idx="98">
                  <c:v>-2.02402318229716E6</c:v>
                </c:pt>
                <c:pt idx="99">
                  <c:v>-2.02402318229716E6</c:v>
                </c:pt>
                <c:pt idx="100">
                  <c:v>-2.02402318229716E6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63928"/>
        <c:axId val="2127857656"/>
      </c:scatterChart>
      <c:valAx>
        <c:axId val="21278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57656"/>
        <c:crosses val="autoZero"/>
        <c:crossBetween val="midCat"/>
      </c:valAx>
      <c:valAx>
        <c:axId val="21278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6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Baja'!$B$29</c:f>
              <c:strCache>
                <c:ptCount val="1"/>
                <c:pt idx="0">
                  <c:v>xi</c:v>
                </c:pt>
              </c:strCache>
            </c:strRef>
          </c:tx>
          <c:marker>
            <c:symbol val="none"/>
          </c:marker>
          <c:val>
            <c:numRef>
              <c:f>'SIM Tali Baja'!$B$30:$B$230</c:f>
              <c:numCache>
                <c:formatCode>0.000</c:formatCode>
                <c:ptCount val="201"/>
                <c:pt idx="0">
                  <c:v>0.0</c:v>
                </c:pt>
                <c:pt idx="1">
                  <c:v>0.175</c:v>
                </c:pt>
                <c:pt idx="2">
                  <c:v>0.35</c:v>
                </c:pt>
                <c:pt idx="3">
                  <c:v>0.525</c:v>
                </c:pt>
                <c:pt idx="4">
                  <c:v>0.7</c:v>
                </c:pt>
                <c:pt idx="5">
                  <c:v>0.875</c:v>
                </c:pt>
                <c:pt idx="6">
                  <c:v>1.05</c:v>
                </c:pt>
                <c:pt idx="7">
                  <c:v>1.225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1.925</c:v>
                </c:pt>
                <c:pt idx="12">
                  <c:v>2.1</c:v>
                </c:pt>
                <c:pt idx="13">
                  <c:v>2.275</c:v>
                </c:pt>
                <c:pt idx="14">
                  <c:v>2.45</c:v>
                </c:pt>
                <c:pt idx="15">
                  <c:v>2.625</c:v>
                </c:pt>
                <c:pt idx="16">
                  <c:v>2.8</c:v>
                </c:pt>
                <c:pt idx="17">
                  <c:v>2.975</c:v>
                </c:pt>
                <c:pt idx="18">
                  <c:v>3.15</c:v>
                </c:pt>
                <c:pt idx="19">
                  <c:v>3.325</c:v>
                </c:pt>
                <c:pt idx="20">
                  <c:v>3.5</c:v>
                </c:pt>
                <c:pt idx="21">
                  <c:v>3.675</c:v>
                </c:pt>
                <c:pt idx="22">
                  <c:v>3.85</c:v>
                </c:pt>
                <c:pt idx="23">
                  <c:v>4.024999999999999</c:v>
                </c:pt>
                <c:pt idx="24">
                  <c:v>4.199999999999999</c:v>
                </c:pt>
                <c:pt idx="25">
                  <c:v>4.375</c:v>
                </c:pt>
                <c:pt idx="26">
                  <c:v>4.55</c:v>
                </c:pt>
                <c:pt idx="27">
                  <c:v>4.725</c:v>
                </c:pt>
                <c:pt idx="28">
                  <c:v>4.899999999999999</c:v>
                </c:pt>
                <c:pt idx="29">
                  <c:v>5.074999999999999</c:v>
                </c:pt>
                <c:pt idx="30">
                  <c:v>5.25</c:v>
                </c:pt>
                <c:pt idx="31">
                  <c:v>5.425</c:v>
                </c:pt>
                <c:pt idx="32">
                  <c:v>5.6</c:v>
                </c:pt>
                <c:pt idx="33">
                  <c:v>5.774999999999999</c:v>
                </c:pt>
                <c:pt idx="34">
                  <c:v>5.95</c:v>
                </c:pt>
                <c:pt idx="35">
                  <c:v>6.125</c:v>
                </c:pt>
                <c:pt idx="36">
                  <c:v>6.3</c:v>
                </c:pt>
                <c:pt idx="37">
                  <c:v>6.475</c:v>
                </c:pt>
                <c:pt idx="38">
                  <c:v>6.649999999999999</c:v>
                </c:pt>
                <c:pt idx="39">
                  <c:v>6.824999999999999</c:v>
                </c:pt>
                <c:pt idx="40">
                  <c:v>7.0</c:v>
                </c:pt>
                <c:pt idx="41">
                  <c:v>7.175</c:v>
                </c:pt>
                <c:pt idx="42">
                  <c:v>7.35</c:v>
                </c:pt>
                <c:pt idx="43">
                  <c:v>7.524999999999999</c:v>
                </c:pt>
                <c:pt idx="44">
                  <c:v>7.699999999999999</c:v>
                </c:pt>
                <c:pt idx="45">
                  <c:v>7.874999999999999</c:v>
                </c:pt>
                <c:pt idx="46">
                  <c:v>8.049999999999998</c:v>
                </c:pt>
                <c:pt idx="47">
                  <c:v>8.225</c:v>
                </c:pt>
                <c:pt idx="48">
                  <c:v>8.399999999999998</c:v>
                </c:pt>
                <c:pt idx="49">
                  <c:v>8.575</c:v>
                </c:pt>
                <c:pt idx="50">
                  <c:v>8.75</c:v>
                </c:pt>
                <c:pt idx="51">
                  <c:v>8.924999999999998</c:v>
                </c:pt>
                <c:pt idx="52">
                  <c:v>9.1</c:v>
                </c:pt>
                <c:pt idx="53">
                  <c:v>9.274999999999998</c:v>
                </c:pt>
                <c:pt idx="54">
                  <c:v>9.45</c:v>
                </c:pt>
                <c:pt idx="55">
                  <c:v>9.625</c:v>
                </c:pt>
                <c:pt idx="56">
                  <c:v>9.799999999999998</c:v>
                </c:pt>
                <c:pt idx="57">
                  <c:v>9.975</c:v>
                </c:pt>
                <c:pt idx="58">
                  <c:v>10.15</c:v>
                </c:pt>
                <c:pt idx="59">
                  <c:v>10.325</c:v>
                </c:pt>
                <c:pt idx="60">
                  <c:v>10.5</c:v>
                </c:pt>
                <c:pt idx="61">
                  <c:v>10.675</c:v>
                </c:pt>
                <c:pt idx="62">
                  <c:v>10.85</c:v>
                </c:pt>
                <c:pt idx="63">
                  <c:v>11.025</c:v>
                </c:pt>
                <c:pt idx="64">
                  <c:v>11.2</c:v>
                </c:pt>
                <c:pt idx="65">
                  <c:v>11.375</c:v>
                </c:pt>
                <c:pt idx="66">
                  <c:v>11.55</c:v>
                </c:pt>
                <c:pt idx="67">
                  <c:v>11.725</c:v>
                </c:pt>
                <c:pt idx="68">
                  <c:v>11.9</c:v>
                </c:pt>
                <c:pt idx="69">
                  <c:v>12.075</c:v>
                </c:pt>
                <c:pt idx="70">
                  <c:v>12.25</c:v>
                </c:pt>
                <c:pt idx="71">
                  <c:v>12.425</c:v>
                </c:pt>
                <c:pt idx="72">
                  <c:v>12.6</c:v>
                </c:pt>
                <c:pt idx="73">
                  <c:v>12.775</c:v>
                </c:pt>
                <c:pt idx="74">
                  <c:v>12.95</c:v>
                </c:pt>
                <c:pt idx="75">
                  <c:v>13.125</c:v>
                </c:pt>
                <c:pt idx="76">
                  <c:v>13.3</c:v>
                </c:pt>
                <c:pt idx="77">
                  <c:v>13.475</c:v>
                </c:pt>
                <c:pt idx="78">
                  <c:v>13.65</c:v>
                </c:pt>
                <c:pt idx="79">
                  <c:v>13.825</c:v>
                </c:pt>
                <c:pt idx="80">
                  <c:v>14.0</c:v>
                </c:pt>
                <c:pt idx="81">
                  <c:v>14.175</c:v>
                </c:pt>
                <c:pt idx="82">
                  <c:v>14.35</c:v>
                </c:pt>
                <c:pt idx="83">
                  <c:v>14.525</c:v>
                </c:pt>
                <c:pt idx="84">
                  <c:v>14.7</c:v>
                </c:pt>
                <c:pt idx="85">
                  <c:v>14.875</c:v>
                </c:pt>
                <c:pt idx="86">
                  <c:v>15.05</c:v>
                </c:pt>
                <c:pt idx="87">
                  <c:v>15.225</c:v>
                </c:pt>
                <c:pt idx="88">
                  <c:v>15.4</c:v>
                </c:pt>
                <c:pt idx="89">
                  <c:v>15.575</c:v>
                </c:pt>
                <c:pt idx="90">
                  <c:v>15.75</c:v>
                </c:pt>
                <c:pt idx="91">
                  <c:v>15.925</c:v>
                </c:pt>
                <c:pt idx="92">
                  <c:v>16.1</c:v>
                </c:pt>
                <c:pt idx="93">
                  <c:v>16.275</c:v>
                </c:pt>
                <c:pt idx="94">
                  <c:v>16.45</c:v>
                </c:pt>
                <c:pt idx="95">
                  <c:v>16.625</c:v>
                </c:pt>
                <c:pt idx="96">
                  <c:v>16.8</c:v>
                </c:pt>
                <c:pt idx="97">
                  <c:v>16.975</c:v>
                </c:pt>
                <c:pt idx="98">
                  <c:v>17.15</c:v>
                </c:pt>
                <c:pt idx="99">
                  <c:v>17.325</c:v>
                </c:pt>
                <c:pt idx="100">
                  <c:v>17.5</c:v>
                </c:pt>
                <c:pt idx="101">
                  <c:v>17.675</c:v>
                </c:pt>
                <c:pt idx="102">
                  <c:v>17.85</c:v>
                </c:pt>
                <c:pt idx="103">
                  <c:v>18.025</c:v>
                </c:pt>
                <c:pt idx="104">
                  <c:v>18.2</c:v>
                </c:pt>
                <c:pt idx="105">
                  <c:v>18.375</c:v>
                </c:pt>
                <c:pt idx="106">
                  <c:v>18.55</c:v>
                </c:pt>
                <c:pt idx="107">
                  <c:v>18.725</c:v>
                </c:pt>
                <c:pt idx="108">
                  <c:v>18.9</c:v>
                </c:pt>
                <c:pt idx="109">
                  <c:v>19.075</c:v>
                </c:pt>
                <c:pt idx="110">
                  <c:v>19.25</c:v>
                </c:pt>
                <c:pt idx="111">
                  <c:v>19.425</c:v>
                </c:pt>
                <c:pt idx="112">
                  <c:v>19.6</c:v>
                </c:pt>
                <c:pt idx="113">
                  <c:v>19.775</c:v>
                </c:pt>
                <c:pt idx="114">
                  <c:v>19.95</c:v>
                </c:pt>
                <c:pt idx="115">
                  <c:v>20.125</c:v>
                </c:pt>
                <c:pt idx="116">
                  <c:v>20.3</c:v>
                </c:pt>
                <c:pt idx="117">
                  <c:v>20.475</c:v>
                </c:pt>
                <c:pt idx="118">
                  <c:v>20.65</c:v>
                </c:pt>
                <c:pt idx="119">
                  <c:v>20.825</c:v>
                </c:pt>
                <c:pt idx="120">
                  <c:v>21.0</c:v>
                </c:pt>
                <c:pt idx="121">
                  <c:v>21.175</c:v>
                </c:pt>
                <c:pt idx="122">
                  <c:v>21.35</c:v>
                </c:pt>
                <c:pt idx="123">
                  <c:v>21.525</c:v>
                </c:pt>
                <c:pt idx="124">
                  <c:v>21.7</c:v>
                </c:pt>
                <c:pt idx="125">
                  <c:v>21.875</c:v>
                </c:pt>
                <c:pt idx="126">
                  <c:v>22.05</c:v>
                </c:pt>
                <c:pt idx="127">
                  <c:v>22.225</c:v>
                </c:pt>
                <c:pt idx="128">
                  <c:v>22.4</c:v>
                </c:pt>
                <c:pt idx="129">
                  <c:v>22.575</c:v>
                </c:pt>
                <c:pt idx="130">
                  <c:v>22.75</c:v>
                </c:pt>
                <c:pt idx="131">
                  <c:v>22.925</c:v>
                </c:pt>
                <c:pt idx="132">
                  <c:v>23.1</c:v>
                </c:pt>
                <c:pt idx="133">
                  <c:v>23.275</c:v>
                </c:pt>
                <c:pt idx="134">
                  <c:v>23.45</c:v>
                </c:pt>
                <c:pt idx="135">
                  <c:v>23.625</c:v>
                </c:pt>
                <c:pt idx="136">
                  <c:v>23.8</c:v>
                </c:pt>
                <c:pt idx="137">
                  <c:v>23.975</c:v>
                </c:pt>
                <c:pt idx="138">
                  <c:v>24.15</c:v>
                </c:pt>
                <c:pt idx="139">
                  <c:v>24.325</c:v>
                </c:pt>
                <c:pt idx="140">
                  <c:v>24.5</c:v>
                </c:pt>
                <c:pt idx="141">
                  <c:v>24.675</c:v>
                </c:pt>
                <c:pt idx="142">
                  <c:v>24.85</c:v>
                </c:pt>
                <c:pt idx="143">
                  <c:v>25.025</c:v>
                </c:pt>
                <c:pt idx="144">
                  <c:v>25.2</c:v>
                </c:pt>
                <c:pt idx="145">
                  <c:v>25.375</c:v>
                </c:pt>
                <c:pt idx="146">
                  <c:v>25.55</c:v>
                </c:pt>
                <c:pt idx="147">
                  <c:v>25.725</c:v>
                </c:pt>
                <c:pt idx="148">
                  <c:v>25.9</c:v>
                </c:pt>
                <c:pt idx="149">
                  <c:v>26.075</c:v>
                </c:pt>
                <c:pt idx="150">
                  <c:v>26.25</c:v>
                </c:pt>
                <c:pt idx="151">
                  <c:v>26.425</c:v>
                </c:pt>
                <c:pt idx="152">
                  <c:v>26.6</c:v>
                </c:pt>
                <c:pt idx="153">
                  <c:v>26.775</c:v>
                </c:pt>
                <c:pt idx="154">
                  <c:v>26.95</c:v>
                </c:pt>
                <c:pt idx="155">
                  <c:v>27.125</c:v>
                </c:pt>
                <c:pt idx="156">
                  <c:v>27.3</c:v>
                </c:pt>
                <c:pt idx="157">
                  <c:v>27.475</c:v>
                </c:pt>
                <c:pt idx="158">
                  <c:v>27.65</c:v>
                </c:pt>
                <c:pt idx="159">
                  <c:v>27.825</c:v>
                </c:pt>
                <c:pt idx="160">
                  <c:v>28.0</c:v>
                </c:pt>
                <c:pt idx="161">
                  <c:v>28.175</c:v>
                </c:pt>
                <c:pt idx="162">
                  <c:v>28.35</c:v>
                </c:pt>
                <c:pt idx="163">
                  <c:v>28.525</c:v>
                </c:pt>
                <c:pt idx="164">
                  <c:v>28.7</c:v>
                </c:pt>
                <c:pt idx="165">
                  <c:v>28.875</c:v>
                </c:pt>
                <c:pt idx="166">
                  <c:v>29.05</c:v>
                </c:pt>
                <c:pt idx="167">
                  <c:v>29.225</c:v>
                </c:pt>
                <c:pt idx="168">
                  <c:v>29.4</c:v>
                </c:pt>
                <c:pt idx="169">
                  <c:v>29.575</c:v>
                </c:pt>
                <c:pt idx="170">
                  <c:v>29.75</c:v>
                </c:pt>
                <c:pt idx="171">
                  <c:v>29.925</c:v>
                </c:pt>
                <c:pt idx="172">
                  <c:v>30.1</c:v>
                </c:pt>
                <c:pt idx="173">
                  <c:v>30.275</c:v>
                </c:pt>
                <c:pt idx="174">
                  <c:v>30.45</c:v>
                </c:pt>
                <c:pt idx="175">
                  <c:v>30.625</c:v>
                </c:pt>
                <c:pt idx="176">
                  <c:v>30.8</c:v>
                </c:pt>
                <c:pt idx="177">
                  <c:v>30.975</c:v>
                </c:pt>
                <c:pt idx="178">
                  <c:v>31.15</c:v>
                </c:pt>
                <c:pt idx="179">
                  <c:v>31.325</c:v>
                </c:pt>
                <c:pt idx="180">
                  <c:v>31.5</c:v>
                </c:pt>
                <c:pt idx="181">
                  <c:v>31.675</c:v>
                </c:pt>
                <c:pt idx="182">
                  <c:v>31.85</c:v>
                </c:pt>
                <c:pt idx="183">
                  <c:v>32.025</c:v>
                </c:pt>
                <c:pt idx="184">
                  <c:v>32.2</c:v>
                </c:pt>
                <c:pt idx="185">
                  <c:v>32.375</c:v>
                </c:pt>
                <c:pt idx="186">
                  <c:v>32.55</c:v>
                </c:pt>
                <c:pt idx="187">
                  <c:v>32.725</c:v>
                </c:pt>
                <c:pt idx="188">
                  <c:v>32.9</c:v>
                </c:pt>
                <c:pt idx="189">
                  <c:v>33.075</c:v>
                </c:pt>
                <c:pt idx="190">
                  <c:v>33.25</c:v>
                </c:pt>
                <c:pt idx="191">
                  <c:v>33.425</c:v>
                </c:pt>
                <c:pt idx="192">
                  <c:v>33.6</c:v>
                </c:pt>
                <c:pt idx="193">
                  <c:v>33.775</c:v>
                </c:pt>
                <c:pt idx="194">
                  <c:v>33.95</c:v>
                </c:pt>
                <c:pt idx="195">
                  <c:v>34.125</c:v>
                </c:pt>
                <c:pt idx="196">
                  <c:v>34.3</c:v>
                </c:pt>
                <c:pt idx="197">
                  <c:v>34.475</c:v>
                </c:pt>
                <c:pt idx="198">
                  <c:v>34.65</c:v>
                </c:pt>
                <c:pt idx="199">
                  <c:v>34.825</c:v>
                </c:pt>
                <c:pt idx="200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Baja'!$G$29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val>
            <c:numRef>
              <c:f>'SIM Tali Baja'!$G$30:$G$230</c:f>
              <c:numCache>
                <c:formatCode>General</c:formatCode>
                <c:ptCount val="201"/>
                <c:pt idx="0">
                  <c:v>8526.852000000001</c:v>
                </c:pt>
                <c:pt idx="1">
                  <c:v>8425.392075000001</c:v>
                </c:pt>
                <c:pt idx="2">
                  <c:v>8323.93215</c:v>
                </c:pt>
                <c:pt idx="3">
                  <c:v>8222.472225000001</c:v>
                </c:pt>
                <c:pt idx="4">
                  <c:v>8121.0123</c:v>
                </c:pt>
                <c:pt idx="5">
                  <c:v>8019.552375000001</c:v>
                </c:pt>
                <c:pt idx="6">
                  <c:v>7918.092450000001</c:v>
                </c:pt>
                <c:pt idx="7">
                  <c:v>7816.632525</c:v>
                </c:pt>
                <c:pt idx="8">
                  <c:v>7715.1726</c:v>
                </c:pt>
                <c:pt idx="9">
                  <c:v>7613.712675</c:v>
                </c:pt>
                <c:pt idx="10">
                  <c:v>7512.252750000001</c:v>
                </c:pt>
                <c:pt idx="11">
                  <c:v>7410.792825</c:v>
                </c:pt>
                <c:pt idx="12">
                  <c:v>7309.332900000001</c:v>
                </c:pt>
                <c:pt idx="13">
                  <c:v>7207.872975000001</c:v>
                </c:pt>
                <c:pt idx="14">
                  <c:v>7106.413050000001</c:v>
                </c:pt>
                <c:pt idx="15">
                  <c:v>7004.953125</c:v>
                </c:pt>
                <c:pt idx="16">
                  <c:v>6903.493200000001</c:v>
                </c:pt>
                <c:pt idx="17">
                  <c:v>6802.033275000001</c:v>
                </c:pt>
                <c:pt idx="18">
                  <c:v>6700.573350000001</c:v>
                </c:pt>
                <c:pt idx="19">
                  <c:v>6599.113425</c:v>
                </c:pt>
                <c:pt idx="20">
                  <c:v>6497.6535</c:v>
                </c:pt>
                <c:pt idx="21">
                  <c:v>6396.193575000001</c:v>
                </c:pt>
                <c:pt idx="22">
                  <c:v>6294.73365</c:v>
                </c:pt>
                <c:pt idx="23">
                  <c:v>6193.273725000001</c:v>
                </c:pt>
                <c:pt idx="24">
                  <c:v>6091.813800000001</c:v>
                </c:pt>
                <c:pt idx="25">
                  <c:v>5990.353875000001</c:v>
                </c:pt>
                <c:pt idx="26">
                  <c:v>5888.893950000001</c:v>
                </c:pt>
                <c:pt idx="27">
                  <c:v>5787.434025</c:v>
                </c:pt>
                <c:pt idx="28">
                  <c:v>5685.974100000001</c:v>
                </c:pt>
                <c:pt idx="29">
                  <c:v>5584.514175000001</c:v>
                </c:pt>
                <c:pt idx="30">
                  <c:v>5483.05425</c:v>
                </c:pt>
                <c:pt idx="31">
                  <c:v>5381.594325</c:v>
                </c:pt>
                <c:pt idx="32">
                  <c:v>5280.134400000001</c:v>
                </c:pt>
                <c:pt idx="33">
                  <c:v>5178.674475000002</c:v>
                </c:pt>
                <c:pt idx="34">
                  <c:v>5077.214550000001</c:v>
                </c:pt>
                <c:pt idx="35">
                  <c:v>4975.754625</c:v>
                </c:pt>
                <c:pt idx="36">
                  <c:v>4874.2947</c:v>
                </c:pt>
                <c:pt idx="37">
                  <c:v>4772.834775</c:v>
                </c:pt>
                <c:pt idx="38">
                  <c:v>4671.37485</c:v>
                </c:pt>
                <c:pt idx="39">
                  <c:v>4569.914925000001</c:v>
                </c:pt>
                <c:pt idx="40">
                  <c:v>4468.455000000001</c:v>
                </c:pt>
                <c:pt idx="41">
                  <c:v>4366.995075000001</c:v>
                </c:pt>
                <c:pt idx="42">
                  <c:v>4265.535150000001</c:v>
                </c:pt>
                <c:pt idx="43">
                  <c:v>4164.075225</c:v>
                </c:pt>
                <c:pt idx="44">
                  <c:v>4062.6153</c:v>
                </c:pt>
                <c:pt idx="45">
                  <c:v>3961.155375000001</c:v>
                </c:pt>
                <c:pt idx="46">
                  <c:v>3859.695450000001</c:v>
                </c:pt>
                <c:pt idx="47">
                  <c:v>3758.235525000001</c:v>
                </c:pt>
                <c:pt idx="48">
                  <c:v>3656.775600000001</c:v>
                </c:pt>
                <c:pt idx="49">
                  <c:v>3555.315675000001</c:v>
                </c:pt>
                <c:pt idx="50">
                  <c:v>3453.85575</c:v>
                </c:pt>
                <c:pt idx="51">
                  <c:v>3352.395825000001</c:v>
                </c:pt>
                <c:pt idx="52">
                  <c:v>3250.935900000001</c:v>
                </c:pt>
                <c:pt idx="53">
                  <c:v>3149.475975000001</c:v>
                </c:pt>
                <c:pt idx="54">
                  <c:v>3048.01605</c:v>
                </c:pt>
                <c:pt idx="55">
                  <c:v>2946.556125000001</c:v>
                </c:pt>
                <c:pt idx="56">
                  <c:v>2845.096200000001</c:v>
                </c:pt>
                <c:pt idx="57">
                  <c:v>2743.636275</c:v>
                </c:pt>
                <c:pt idx="58">
                  <c:v>2642.176350000002</c:v>
                </c:pt>
                <c:pt idx="59">
                  <c:v>2540.716425000001</c:v>
                </c:pt>
                <c:pt idx="60">
                  <c:v>2439.2565</c:v>
                </c:pt>
                <c:pt idx="61">
                  <c:v>2337.796575000001</c:v>
                </c:pt>
                <c:pt idx="62">
                  <c:v>2236.33665</c:v>
                </c:pt>
                <c:pt idx="63">
                  <c:v>2134.876725000001</c:v>
                </c:pt>
                <c:pt idx="64">
                  <c:v>2033.416800000001</c:v>
                </c:pt>
                <c:pt idx="65">
                  <c:v>1931.956875</c:v>
                </c:pt>
                <c:pt idx="66">
                  <c:v>1830.496950000002</c:v>
                </c:pt>
                <c:pt idx="67">
                  <c:v>1729.037025000001</c:v>
                </c:pt>
                <c:pt idx="68">
                  <c:v>1627.5771</c:v>
                </c:pt>
                <c:pt idx="69">
                  <c:v>1526.117175000001</c:v>
                </c:pt>
                <c:pt idx="70">
                  <c:v>1424.65725</c:v>
                </c:pt>
                <c:pt idx="71">
                  <c:v>1323.197325</c:v>
                </c:pt>
                <c:pt idx="72">
                  <c:v>1221.737400000001</c:v>
                </c:pt>
                <c:pt idx="73">
                  <c:v>1120.277475000001</c:v>
                </c:pt>
                <c:pt idx="74">
                  <c:v>1018.81755</c:v>
                </c:pt>
                <c:pt idx="75">
                  <c:v>917.3576250000006</c:v>
                </c:pt>
                <c:pt idx="76">
                  <c:v>815.8977000000004</c:v>
                </c:pt>
                <c:pt idx="77">
                  <c:v>714.4377750000012</c:v>
                </c:pt>
                <c:pt idx="78">
                  <c:v>612.9778500000011</c:v>
                </c:pt>
                <c:pt idx="79">
                  <c:v>511.5179250000001</c:v>
                </c:pt>
                <c:pt idx="80">
                  <c:v>410.058000000001</c:v>
                </c:pt>
                <c:pt idx="81">
                  <c:v>308.5980750000017</c:v>
                </c:pt>
                <c:pt idx="82">
                  <c:v>207.1381500000007</c:v>
                </c:pt>
                <c:pt idx="83">
                  <c:v>105.6782250000015</c:v>
                </c:pt>
                <c:pt idx="84">
                  <c:v>4.218300000000454</c:v>
                </c:pt>
                <c:pt idx="85">
                  <c:v>-97.24162499999874</c:v>
                </c:pt>
                <c:pt idx="86">
                  <c:v>-4122.70155</c:v>
                </c:pt>
                <c:pt idx="87">
                  <c:v>-4224.161474999998</c:v>
                </c:pt>
                <c:pt idx="88">
                  <c:v>-4325.6214</c:v>
                </c:pt>
                <c:pt idx="89">
                  <c:v>-4427.081325</c:v>
                </c:pt>
                <c:pt idx="90">
                  <c:v>-4528.541249999998</c:v>
                </c:pt>
                <c:pt idx="91">
                  <c:v>-4630.001175</c:v>
                </c:pt>
                <c:pt idx="92">
                  <c:v>-4731.461099999998</c:v>
                </c:pt>
                <c:pt idx="93">
                  <c:v>-4832.921025</c:v>
                </c:pt>
                <c:pt idx="94">
                  <c:v>-4934.380949999998</c:v>
                </c:pt>
                <c:pt idx="95">
                  <c:v>-5035.840875</c:v>
                </c:pt>
                <c:pt idx="96">
                  <c:v>-5137.3008</c:v>
                </c:pt>
                <c:pt idx="97">
                  <c:v>-5238.760724999998</c:v>
                </c:pt>
                <c:pt idx="98">
                  <c:v>-5340.22065</c:v>
                </c:pt>
                <c:pt idx="99">
                  <c:v>-5441.680575</c:v>
                </c:pt>
                <c:pt idx="100">
                  <c:v>-5543.1405</c:v>
                </c:pt>
                <c:pt idx="101">
                  <c:v>-5644.600424999996</c:v>
                </c:pt>
                <c:pt idx="102">
                  <c:v>-5746.06035</c:v>
                </c:pt>
                <c:pt idx="103">
                  <c:v>-5847.520274999998</c:v>
                </c:pt>
                <c:pt idx="104">
                  <c:v>-5948.980199999998</c:v>
                </c:pt>
                <c:pt idx="105">
                  <c:v>-6050.440125000001</c:v>
                </c:pt>
                <c:pt idx="106">
                  <c:v>-6151.900049999998</c:v>
                </c:pt>
                <c:pt idx="107">
                  <c:v>-6253.359974999997</c:v>
                </c:pt>
                <c:pt idx="108">
                  <c:v>-6354.8199</c:v>
                </c:pt>
                <c:pt idx="109">
                  <c:v>-6456.279825</c:v>
                </c:pt>
                <c:pt idx="110">
                  <c:v>-6557.739749999999</c:v>
                </c:pt>
                <c:pt idx="111">
                  <c:v>-6659.199675</c:v>
                </c:pt>
                <c:pt idx="112">
                  <c:v>-6760.6596</c:v>
                </c:pt>
                <c:pt idx="113">
                  <c:v>-6862.119524999998</c:v>
                </c:pt>
                <c:pt idx="114">
                  <c:v>-6963.579450000001</c:v>
                </c:pt>
                <c:pt idx="115">
                  <c:v>-7065.039375</c:v>
                </c:pt>
                <c:pt idx="116">
                  <c:v>-7166.499299999997</c:v>
                </c:pt>
                <c:pt idx="117">
                  <c:v>-7267.959225</c:v>
                </c:pt>
                <c:pt idx="118">
                  <c:v>-7369.41915</c:v>
                </c:pt>
                <c:pt idx="119">
                  <c:v>-7470.879074999998</c:v>
                </c:pt>
                <c:pt idx="120">
                  <c:v>-7572.339000000002</c:v>
                </c:pt>
                <c:pt idx="121">
                  <c:v>-7673.798925</c:v>
                </c:pt>
                <c:pt idx="122">
                  <c:v>-7775.258849999998</c:v>
                </c:pt>
                <c:pt idx="123">
                  <c:v>-7876.718775000001</c:v>
                </c:pt>
                <c:pt idx="124">
                  <c:v>-7978.1787</c:v>
                </c:pt>
                <c:pt idx="125">
                  <c:v>-8079.638625</c:v>
                </c:pt>
                <c:pt idx="126">
                  <c:v>-8181.098549999998</c:v>
                </c:pt>
                <c:pt idx="127">
                  <c:v>-8282.558475</c:v>
                </c:pt>
                <c:pt idx="128">
                  <c:v>-8384.018399999999</c:v>
                </c:pt>
                <c:pt idx="129">
                  <c:v>-8485.478324999998</c:v>
                </c:pt>
                <c:pt idx="130">
                  <c:v>-8586.93825</c:v>
                </c:pt>
                <c:pt idx="131">
                  <c:v>-8688.398174999998</c:v>
                </c:pt>
                <c:pt idx="132">
                  <c:v>-8789.858099999998</c:v>
                </c:pt>
                <c:pt idx="133">
                  <c:v>-8891.318025</c:v>
                </c:pt>
                <c:pt idx="134">
                  <c:v>-8992.77795</c:v>
                </c:pt>
                <c:pt idx="135">
                  <c:v>-9094.237874999999</c:v>
                </c:pt>
                <c:pt idx="136">
                  <c:v>-9195.6978</c:v>
                </c:pt>
                <c:pt idx="137">
                  <c:v>-9297.157724999999</c:v>
                </c:pt>
                <c:pt idx="138">
                  <c:v>-9398.617649999998</c:v>
                </c:pt>
                <c:pt idx="139">
                  <c:v>-9500.077575000001</c:v>
                </c:pt>
                <c:pt idx="140">
                  <c:v>-9601.5375</c:v>
                </c:pt>
                <c:pt idx="141">
                  <c:v>-9702.997424999998</c:v>
                </c:pt>
                <c:pt idx="142">
                  <c:v>-9804.457350000001</c:v>
                </c:pt>
                <c:pt idx="143">
                  <c:v>2884.360725</c:v>
                </c:pt>
                <c:pt idx="144">
                  <c:v>2782.900800000001</c:v>
                </c:pt>
                <c:pt idx="145">
                  <c:v>2681.440874999998</c:v>
                </c:pt>
                <c:pt idx="146">
                  <c:v>2579.980950000001</c:v>
                </c:pt>
                <c:pt idx="147">
                  <c:v>2478.521025000002</c:v>
                </c:pt>
                <c:pt idx="148">
                  <c:v>2377.061099999999</c:v>
                </c:pt>
                <c:pt idx="149">
                  <c:v>2275.601175</c:v>
                </c:pt>
                <c:pt idx="150">
                  <c:v>2174.141250000001</c:v>
                </c:pt>
                <c:pt idx="151">
                  <c:v>2072.681325000001</c:v>
                </c:pt>
                <c:pt idx="152">
                  <c:v>1971.2214</c:v>
                </c:pt>
                <c:pt idx="153">
                  <c:v>1869.761475000001</c:v>
                </c:pt>
                <c:pt idx="154">
                  <c:v>1768.301550000002</c:v>
                </c:pt>
                <c:pt idx="155">
                  <c:v>1666.841624999999</c:v>
                </c:pt>
                <c:pt idx="156">
                  <c:v>1565.381700000002</c:v>
                </c:pt>
                <c:pt idx="157">
                  <c:v>1463.921775000003</c:v>
                </c:pt>
                <c:pt idx="158">
                  <c:v>1362.46185</c:v>
                </c:pt>
                <c:pt idx="159">
                  <c:v>1261.001925</c:v>
                </c:pt>
                <c:pt idx="160">
                  <c:v>1159.542000000001</c:v>
                </c:pt>
                <c:pt idx="161">
                  <c:v>1058.082075</c:v>
                </c:pt>
                <c:pt idx="162">
                  <c:v>956.6221500000029</c:v>
                </c:pt>
                <c:pt idx="163">
                  <c:v>855.162225</c:v>
                </c:pt>
                <c:pt idx="164">
                  <c:v>753.7023000000008</c:v>
                </c:pt>
                <c:pt idx="165">
                  <c:v>652.2423750000016</c:v>
                </c:pt>
                <c:pt idx="166">
                  <c:v>550.7824500000024</c:v>
                </c:pt>
                <c:pt idx="167">
                  <c:v>449.3225249999996</c:v>
                </c:pt>
                <c:pt idx="168">
                  <c:v>347.8626000000004</c:v>
                </c:pt>
                <c:pt idx="169">
                  <c:v>246.4026750000012</c:v>
                </c:pt>
                <c:pt idx="170">
                  <c:v>144.942750000002</c:v>
                </c:pt>
                <c:pt idx="171">
                  <c:v>43.48282500000278</c:v>
                </c:pt>
                <c:pt idx="172">
                  <c:v>-57.97710000000006</c:v>
                </c:pt>
                <c:pt idx="173">
                  <c:v>-159.4370249999993</c:v>
                </c:pt>
                <c:pt idx="174">
                  <c:v>-260.8969499999985</c:v>
                </c:pt>
                <c:pt idx="175">
                  <c:v>-362.3568749999977</c:v>
                </c:pt>
                <c:pt idx="176">
                  <c:v>-463.8168000000005</c:v>
                </c:pt>
                <c:pt idx="177">
                  <c:v>-565.2767249999997</c:v>
                </c:pt>
                <c:pt idx="178">
                  <c:v>-666.7366499999989</c:v>
                </c:pt>
                <c:pt idx="179">
                  <c:v>-768.1965749999981</c:v>
                </c:pt>
                <c:pt idx="180">
                  <c:v>-869.6564999999973</c:v>
                </c:pt>
                <c:pt idx="181">
                  <c:v>-971.1164249999965</c:v>
                </c:pt>
                <c:pt idx="182">
                  <c:v>-1072.576349999999</c:v>
                </c:pt>
                <c:pt idx="183">
                  <c:v>-1174.036274999999</c:v>
                </c:pt>
                <c:pt idx="184">
                  <c:v>-1275.496199999998</c:v>
                </c:pt>
                <c:pt idx="185">
                  <c:v>-1376.956125000001</c:v>
                </c:pt>
                <c:pt idx="186">
                  <c:v>-1478.41605</c:v>
                </c:pt>
                <c:pt idx="187">
                  <c:v>-1579.875975000003</c:v>
                </c:pt>
                <c:pt idx="188">
                  <c:v>-1681.335899999998</c:v>
                </c:pt>
                <c:pt idx="189">
                  <c:v>-1782.795824999997</c:v>
                </c:pt>
                <c:pt idx="190">
                  <c:v>-1884.25575</c:v>
                </c:pt>
                <c:pt idx="191">
                  <c:v>-1985.715674999999</c:v>
                </c:pt>
                <c:pt idx="192">
                  <c:v>-2087.175599999999</c:v>
                </c:pt>
                <c:pt idx="193">
                  <c:v>-2188.635524999998</c:v>
                </c:pt>
                <c:pt idx="194">
                  <c:v>-2290.095449999997</c:v>
                </c:pt>
                <c:pt idx="195">
                  <c:v>-2391.555375</c:v>
                </c:pt>
                <c:pt idx="196">
                  <c:v>-2493.0153</c:v>
                </c:pt>
                <c:pt idx="197">
                  <c:v>-2594.475224999995</c:v>
                </c:pt>
                <c:pt idx="198">
                  <c:v>-2695.935150000001</c:v>
                </c:pt>
                <c:pt idx="199">
                  <c:v>-2797.395074999997</c:v>
                </c:pt>
                <c:pt idx="200">
                  <c:v>-2898.855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30376"/>
        <c:axId val="-2141571416"/>
      </c:lineChart>
      <c:catAx>
        <c:axId val="-214603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71416"/>
        <c:crosses val="autoZero"/>
        <c:auto val="1"/>
        <c:lblAlgn val="ctr"/>
        <c:lblOffset val="100"/>
        <c:noMultiLvlLbl val="0"/>
      </c:catAx>
      <c:valAx>
        <c:axId val="-21415714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4603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10</xdr:row>
      <xdr:rowOff>30480</xdr:rowOff>
    </xdr:from>
    <xdr:to>
      <xdr:col>27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44450</xdr:rowOff>
    </xdr:from>
    <xdr:to>
      <xdr:col>9</xdr:col>
      <xdr:colOff>266700</xdr:colOff>
      <xdr:row>23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baseColWidth="10" defaultColWidth="8.83203125" defaultRowHeight="14" x14ac:dyDescent="0"/>
  <cols>
    <col min="1" max="1" width="9.1640625" style="1" bestFit="1" customWidth="1"/>
    <col min="2" max="2" width="9.1640625" style="1" customWidth="1"/>
    <col min="3" max="4" width="7.5" style="1" bestFit="1" customWidth="1"/>
    <col min="5" max="5" width="15.83203125" style="1" bestFit="1" customWidth="1"/>
    <col min="6" max="6" width="15.83203125" style="1" customWidth="1"/>
    <col min="7" max="7" width="15.5" style="2" bestFit="1" customWidth="1"/>
    <col min="8" max="13" width="12.5" style="6" customWidth="1"/>
    <col min="14" max="14" width="18.1640625" style="1" customWidth="1"/>
    <col min="15" max="15" width="8.83203125" style="1" customWidth="1"/>
    <col min="16" max="18" width="8.83203125" style="1"/>
    <col min="19" max="19" width="7.5" style="1" customWidth="1"/>
    <col min="20" max="20" width="11.83203125" style="1" customWidth="1"/>
    <col min="21" max="21" width="8.83203125" style="1"/>
    <col min="22" max="22" width="11.5" style="1" customWidth="1"/>
    <col min="23" max="23" width="8.83203125" style="1"/>
    <col min="24" max="24" width="15.6640625" style="1" bestFit="1" customWidth="1"/>
    <col min="25" max="25" width="12.83203125" style="1" bestFit="1" customWidth="1"/>
    <col min="26" max="27" width="18" style="1" bestFit="1" customWidth="1"/>
    <col min="28" max="28" width="16.1640625" style="1" bestFit="1" customWidth="1"/>
    <col min="29" max="29" width="14.5" style="1" bestFit="1" customWidth="1"/>
    <col min="30" max="33" width="8.83203125" style="1"/>
    <col min="34" max="34" width="11.1640625" style="1" customWidth="1"/>
    <col min="35" max="35" width="12.6640625" style="1" customWidth="1"/>
    <col min="36" max="36" width="11.5" style="1" customWidth="1"/>
    <col min="37" max="38" width="11.83203125" style="1" customWidth="1"/>
    <col min="39" max="40" width="8.83203125" style="1"/>
    <col min="41" max="43" width="9.1640625" style="1" bestFit="1" customWidth="1"/>
    <col min="44" max="16384" width="8.83203125" style="1"/>
  </cols>
  <sheetData>
    <row r="1" spans="1:43" s="5" customFormat="1" ht="57.5" customHeight="1">
      <c r="A1" s="20" t="s">
        <v>3</v>
      </c>
      <c r="B1" s="20" t="s">
        <v>0</v>
      </c>
      <c r="C1" s="21" t="s">
        <v>1</v>
      </c>
      <c r="D1" s="20" t="s">
        <v>2</v>
      </c>
      <c r="E1" s="23" t="s">
        <v>19</v>
      </c>
      <c r="F1" s="23" t="s">
        <v>26</v>
      </c>
      <c r="G1" s="22" t="s">
        <v>18</v>
      </c>
      <c r="H1" s="26" t="s">
        <v>24</v>
      </c>
      <c r="I1" s="26" t="s">
        <v>21</v>
      </c>
      <c r="J1" s="26" t="s">
        <v>22</v>
      </c>
      <c r="K1" s="26" t="s">
        <v>23</v>
      </c>
      <c r="L1" s="26" t="s">
        <v>25</v>
      </c>
      <c r="M1" s="26" t="s">
        <v>28</v>
      </c>
      <c r="N1" s="21" t="s">
        <v>4</v>
      </c>
      <c r="O1" s="21" t="s">
        <v>9</v>
      </c>
      <c r="P1" s="21" t="s">
        <v>10</v>
      </c>
      <c r="Q1" s="21" t="s">
        <v>11</v>
      </c>
      <c r="R1" s="21" t="s">
        <v>12</v>
      </c>
      <c r="S1" s="25" t="s">
        <v>13</v>
      </c>
      <c r="T1" s="25"/>
      <c r="U1" s="25"/>
      <c r="V1" s="25"/>
      <c r="W1" s="25"/>
      <c r="X1" s="25" t="s">
        <v>15</v>
      </c>
      <c r="Y1" s="25"/>
      <c r="Z1" s="25"/>
      <c r="AA1" s="25"/>
      <c r="AB1" s="25"/>
      <c r="AC1" s="25" t="s">
        <v>16</v>
      </c>
      <c r="AD1" s="25"/>
      <c r="AE1" s="25"/>
      <c r="AF1" s="25"/>
      <c r="AG1" s="25"/>
      <c r="AH1" s="25" t="s">
        <v>17</v>
      </c>
      <c r="AI1" s="25"/>
      <c r="AJ1" s="25"/>
      <c r="AK1" s="25"/>
      <c r="AL1" s="25"/>
      <c r="AM1" s="25" t="s">
        <v>29</v>
      </c>
      <c r="AN1" s="25"/>
      <c r="AO1" s="25"/>
      <c r="AP1" s="25"/>
      <c r="AQ1" s="25"/>
    </row>
    <row r="2" spans="1:43" s="4" customFormat="1">
      <c r="A2" s="20"/>
      <c r="B2" s="20"/>
      <c r="C2" s="21"/>
      <c r="D2" s="20"/>
      <c r="E2" s="24"/>
      <c r="F2" s="24"/>
      <c r="G2" s="22"/>
      <c r="H2" s="27"/>
      <c r="I2" s="27"/>
      <c r="J2" s="27"/>
      <c r="K2" s="27"/>
      <c r="L2" s="27"/>
      <c r="M2" s="27"/>
      <c r="N2" s="21"/>
      <c r="O2" s="21"/>
      <c r="P2" s="21"/>
      <c r="Q2" s="21"/>
      <c r="R2" s="21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>
      <c r="W5" s="1" t="s">
        <v>40</v>
      </c>
      <c r="X5" s="1">
        <v>9.81</v>
      </c>
    </row>
    <row r="6" spans="1:43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>
      <c r="W10" s="1" t="s">
        <v>30</v>
      </c>
      <c r="X10" s="1" t="s">
        <v>31</v>
      </c>
    </row>
    <row r="11" spans="1:43">
      <c r="W11" s="1">
        <v>0</v>
      </c>
      <c r="X11" s="1">
        <f>IF(W11&lt;=$X$7,($Z$9*W11)-($X$9*0.5*(W11^2)*$X$5),($Z$9*W11)-($X$9*0.5*(W11^2)*$X$5)-($X$8*(W11-$X$7)))</f>
        <v>0</v>
      </c>
    </row>
    <row r="12" spans="1:43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>
      <c r="W14" s="1">
        <v>0.15</v>
      </c>
      <c r="X14" s="1">
        <f t="shared" si="9"/>
        <v>101.90137500000002</v>
      </c>
    </row>
    <row r="15" spans="1:43">
      <c r="W15" s="1">
        <v>0.2</v>
      </c>
      <c r="X15" s="1">
        <f t="shared" si="9"/>
        <v>135.37800000000001</v>
      </c>
    </row>
    <row r="16" spans="1:43">
      <c r="W16" s="1">
        <v>0.25</v>
      </c>
      <c r="X16" s="1">
        <f t="shared" si="9"/>
        <v>168.609375</v>
      </c>
    </row>
    <row r="17" spans="23:24">
      <c r="W17" s="1">
        <v>0.3</v>
      </c>
      <c r="X17" s="1">
        <f t="shared" si="9"/>
        <v>201.59550000000002</v>
      </c>
    </row>
    <row r="18" spans="23:24">
      <c r="W18" s="1">
        <v>0.35</v>
      </c>
      <c r="X18" s="1">
        <f t="shared" si="9"/>
        <v>234.336375</v>
      </c>
    </row>
    <row r="19" spans="23:24">
      <c r="W19" s="1">
        <v>0.4</v>
      </c>
      <c r="X19" s="1">
        <f t="shared" si="9"/>
        <v>266.83199999999999</v>
      </c>
    </row>
    <row r="20" spans="23:24">
      <c r="W20" s="1">
        <v>0.45</v>
      </c>
      <c r="X20" s="1">
        <f t="shared" si="9"/>
        <v>299.08237500000007</v>
      </c>
    </row>
    <row r="21" spans="23:24">
      <c r="W21" s="1">
        <v>0.5</v>
      </c>
      <c r="X21" s="1">
        <f t="shared" si="9"/>
        <v>331.08750000000003</v>
      </c>
    </row>
    <row r="22" spans="23:24">
      <c r="W22" s="1">
        <v>0.55000000000000004</v>
      </c>
      <c r="X22" s="1">
        <f t="shared" si="9"/>
        <v>362.84737500000006</v>
      </c>
    </row>
    <row r="23" spans="23:24">
      <c r="W23" s="1">
        <v>0.6</v>
      </c>
      <c r="X23" s="1">
        <f t="shared" si="9"/>
        <v>394.36200000000002</v>
      </c>
    </row>
    <row r="24" spans="23:24">
      <c r="W24" s="1">
        <v>0.65</v>
      </c>
      <c r="X24" s="1">
        <f t="shared" si="9"/>
        <v>425.63137499999999</v>
      </c>
    </row>
    <row r="25" spans="23:24">
      <c r="W25" s="1">
        <v>0.7</v>
      </c>
      <c r="X25" s="1">
        <f t="shared" si="9"/>
        <v>456.65550000000002</v>
      </c>
    </row>
    <row r="26" spans="23:24">
      <c r="W26" s="1">
        <v>0.75</v>
      </c>
      <c r="X26" s="1">
        <f t="shared" si="9"/>
        <v>487.4343750000001</v>
      </c>
    </row>
    <row r="27" spans="23:24">
      <c r="W27" s="1">
        <v>0.8</v>
      </c>
      <c r="X27" s="1">
        <f t="shared" si="9"/>
        <v>517.96799999999996</v>
      </c>
    </row>
    <row r="28" spans="23:24">
      <c r="W28" s="1">
        <v>0.85</v>
      </c>
      <c r="X28" s="1">
        <f t="shared" si="9"/>
        <v>548.25637500000005</v>
      </c>
    </row>
    <row r="29" spans="23:24">
      <c r="W29" s="1">
        <v>0.9</v>
      </c>
      <c r="X29" s="1">
        <f t="shared" si="9"/>
        <v>578.29950000000008</v>
      </c>
    </row>
    <row r="30" spans="23:24">
      <c r="W30" s="1">
        <v>0.95</v>
      </c>
      <c r="X30" s="1">
        <f t="shared" si="9"/>
        <v>608.09737500000006</v>
      </c>
    </row>
    <row r="31" spans="23:24">
      <c r="W31" s="1">
        <v>1</v>
      </c>
      <c r="X31" s="1">
        <f t="shared" si="9"/>
        <v>637.65000000000009</v>
      </c>
    </row>
    <row r="32" spans="23:24">
      <c r="W32" s="1">
        <v>1.05</v>
      </c>
      <c r="X32" s="1">
        <f t="shared" si="9"/>
        <v>666.95737500000007</v>
      </c>
    </row>
    <row r="33" spans="23:24">
      <c r="W33" s="1">
        <v>1.1000000000000001</v>
      </c>
      <c r="X33" s="1">
        <f t="shared" si="9"/>
        <v>696.01950000000011</v>
      </c>
    </row>
    <row r="34" spans="23:24">
      <c r="W34" s="1">
        <v>1.1499999999999999</v>
      </c>
      <c r="X34" s="1">
        <f t="shared" si="9"/>
        <v>724.83637500000009</v>
      </c>
    </row>
    <row r="35" spans="23:24">
      <c r="W35" s="1">
        <v>1.2</v>
      </c>
      <c r="X35" s="1">
        <f t="shared" si="9"/>
        <v>753.40800000000013</v>
      </c>
    </row>
    <row r="36" spans="23:24">
      <c r="W36" s="1">
        <v>1.25</v>
      </c>
      <c r="X36" s="1">
        <f t="shared" si="9"/>
        <v>781.734375</v>
      </c>
    </row>
    <row r="37" spans="23:24">
      <c r="W37" s="1">
        <v>1.3</v>
      </c>
      <c r="X37" s="1">
        <f t="shared" si="9"/>
        <v>809.81550000000004</v>
      </c>
    </row>
    <row r="38" spans="23:24">
      <c r="W38" s="1">
        <v>1.35</v>
      </c>
      <c r="X38" s="1">
        <f t="shared" si="9"/>
        <v>837.65137500000003</v>
      </c>
    </row>
    <row r="39" spans="23:24">
      <c r="W39" s="1">
        <v>1.4</v>
      </c>
      <c r="X39" s="1">
        <f t="shared" si="9"/>
        <v>865.24199999999996</v>
      </c>
    </row>
    <row r="40" spans="23:24">
      <c r="W40" s="1">
        <v>1.45</v>
      </c>
      <c r="X40" s="1">
        <f t="shared" si="9"/>
        <v>892.58737500000007</v>
      </c>
    </row>
    <row r="41" spans="23:24">
      <c r="W41" s="1">
        <v>1.5</v>
      </c>
      <c r="X41" s="1">
        <f t="shared" si="9"/>
        <v>919.68750000000023</v>
      </c>
    </row>
    <row r="42" spans="23:24">
      <c r="W42" s="1">
        <v>1.55</v>
      </c>
      <c r="X42" s="1">
        <f t="shared" si="9"/>
        <v>946.54237499999999</v>
      </c>
    </row>
    <row r="43" spans="23:24">
      <c r="W43" s="1">
        <v>1.6</v>
      </c>
      <c r="X43" s="1">
        <f t="shared" si="9"/>
        <v>973.15200000000004</v>
      </c>
    </row>
    <row r="44" spans="23:24">
      <c r="W44" s="1">
        <v>1.65</v>
      </c>
      <c r="X44" s="1">
        <f t="shared" si="9"/>
        <v>999.51637500000004</v>
      </c>
    </row>
    <row r="45" spans="23:24">
      <c r="W45" s="1">
        <v>1.7</v>
      </c>
      <c r="X45" s="1">
        <f t="shared" si="9"/>
        <v>1025.6355000000001</v>
      </c>
    </row>
    <row r="46" spans="23:24">
      <c r="W46" s="1">
        <v>1.75</v>
      </c>
      <c r="X46" s="1">
        <f t="shared" si="9"/>
        <v>1051.5093750000001</v>
      </c>
    </row>
    <row r="47" spans="23:24">
      <c r="W47" s="1">
        <v>1.8</v>
      </c>
      <c r="X47" s="1">
        <f t="shared" si="9"/>
        <v>1077.1380000000001</v>
      </c>
    </row>
    <row r="48" spans="23:24">
      <c r="W48" s="1">
        <v>1.85</v>
      </c>
      <c r="X48" s="1">
        <f t="shared" si="9"/>
        <v>1102.5213750000003</v>
      </c>
    </row>
    <row r="49" spans="23:24">
      <c r="W49" s="1">
        <v>1.9</v>
      </c>
      <c r="X49" s="1">
        <f t="shared" si="9"/>
        <v>1127.6595</v>
      </c>
    </row>
    <row r="50" spans="23:24">
      <c r="W50" s="1">
        <v>1.95</v>
      </c>
      <c r="X50" s="1">
        <f t="shared" si="9"/>
        <v>1152.552375</v>
      </c>
    </row>
    <row r="51" spans="23:24">
      <c r="W51" s="1">
        <v>2</v>
      </c>
      <c r="X51" s="1">
        <f t="shared" si="9"/>
        <v>1177.2</v>
      </c>
    </row>
    <row r="52" spans="23:24">
      <c r="W52" s="1">
        <v>2.0499999999999998</v>
      </c>
      <c r="X52" s="1">
        <f t="shared" si="9"/>
        <v>1201.6023749999999</v>
      </c>
    </row>
    <row r="53" spans="23:24">
      <c r="W53" s="1">
        <v>2.1</v>
      </c>
      <c r="X53" s="1">
        <f t="shared" si="9"/>
        <v>1225.7595000000001</v>
      </c>
    </row>
    <row r="54" spans="23:24">
      <c r="W54" s="1">
        <v>2.15</v>
      </c>
      <c r="X54" s="1">
        <f t="shared" si="9"/>
        <v>1249.6713749999999</v>
      </c>
    </row>
    <row r="55" spans="23:24">
      <c r="W55" s="1">
        <v>2.2000000000000002</v>
      </c>
      <c r="X55" s="1">
        <f t="shared" si="9"/>
        <v>1273.3380000000002</v>
      </c>
    </row>
    <row r="56" spans="23:24">
      <c r="W56" s="1">
        <v>2.25</v>
      </c>
      <c r="X56" s="1">
        <f t="shared" si="9"/>
        <v>1296.7593750000001</v>
      </c>
    </row>
    <row r="57" spans="23:24">
      <c r="W57" s="1">
        <v>2.2999999999999998</v>
      </c>
      <c r="X57" s="1">
        <f t="shared" si="9"/>
        <v>1319.9355</v>
      </c>
    </row>
    <row r="58" spans="23:24">
      <c r="W58" s="1">
        <v>2.35</v>
      </c>
      <c r="X58" s="1">
        <f t="shared" si="9"/>
        <v>1342.8663750000001</v>
      </c>
    </row>
    <row r="59" spans="23:24">
      <c r="W59" s="1">
        <v>2.4</v>
      </c>
      <c r="X59" s="1">
        <f t="shared" si="9"/>
        <v>1365.5520000000001</v>
      </c>
    </row>
    <row r="60" spans="23:24">
      <c r="W60" s="1">
        <v>2.4500000000000002</v>
      </c>
      <c r="X60" s="1">
        <f t="shared" si="9"/>
        <v>1387.992375</v>
      </c>
    </row>
    <row r="61" spans="23:24">
      <c r="W61" s="1">
        <v>2.5</v>
      </c>
      <c r="X61" s="1">
        <f t="shared" si="9"/>
        <v>1410.1875</v>
      </c>
    </row>
    <row r="62" spans="23:24">
      <c r="W62" s="1">
        <v>2.5499999999999998</v>
      </c>
      <c r="X62" s="1">
        <f t="shared" si="9"/>
        <v>1432.137375</v>
      </c>
    </row>
    <row r="63" spans="23:24">
      <c r="W63" s="1">
        <v>2.6</v>
      </c>
      <c r="X63" s="1">
        <f t="shared" si="9"/>
        <v>1453.8420000000001</v>
      </c>
    </row>
    <row r="64" spans="23:24">
      <c r="W64" s="1">
        <v>2.65</v>
      </c>
      <c r="X64" s="1">
        <f t="shared" si="9"/>
        <v>1475.301375</v>
      </c>
    </row>
    <row r="65" spans="23:24">
      <c r="W65" s="1">
        <v>2.7</v>
      </c>
      <c r="X65" s="1">
        <f t="shared" si="9"/>
        <v>1496.5155</v>
      </c>
    </row>
    <row r="66" spans="23:24">
      <c r="W66" s="1">
        <v>2.75</v>
      </c>
      <c r="X66" s="1">
        <f t="shared" si="9"/>
        <v>1517.4843750000002</v>
      </c>
    </row>
    <row r="67" spans="23:24">
      <c r="W67" s="1">
        <v>2.8</v>
      </c>
      <c r="X67" s="1">
        <f t="shared" si="9"/>
        <v>1538.2080000000001</v>
      </c>
    </row>
    <row r="68" spans="23:24">
      <c r="W68" s="1">
        <v>2.85</v>
      </c>
      <c r="X68" s="1">
        <f t="shared" si="9"/>
        <v>1558.6863750000002</v>
      </c>
    </row>
    <row r="69" spans="23:24">
      <c r="W69" s="1">
        <v>2.9</v>
      </c>
      <c r="X69" s="1">
        <f t="shared" si="9"/>
        <v>1578.9195</v>
      </c>
    </row>
    <row r="70" spans="23:24">
      <c r="W70" s="1">
        <v>2.95</v>
      </c>
      <c r="X70" s="1">
        <f t="shared" si="9"/>
        <v>1598.9073750000002</v>
      </c>
    </row>
    <row r="71" spans="23:24">
      <c r="W71" s="1">
        <v>3</v>
      </c>
      <c r="X71" s="1">
        <f t="shared" si="9"/>
        <v>1618.6500000000003</v>
      </c>
    </row>
    <row r="72" spans="23:24">
      <c r="W72" s="1">
        <v>3.05</v>
      </c>
      <c r="X72" s="1">
        <f t="shared" si="9"/>
        <v>1638.147375</v>
      </c>
    </row>
    <row r="73" spans="23:24">
      <c r="W73" s="1">
        <v>3.1</v>
      </c>
      <c r="X73" s="1">
        <f t="shared" si="9"/>
        <v>1657.3995</v>
      </c>
    </row>
    <row r="74" spans="23:24">
      <c r="W74" s="1">
        <v>3.15</v>
      </c>
      <c r="X74" s="1">
        <f t="shared" si="9"/>
        <v>1676.406375</v>
      </c>
    </row>
    <row r="75" spans="23:24">
      <c r="W75" s="1">
        <v>3.2</v>
      </c>
      <c r="X75" s="1">
        <f t="shared" si="9"/>
        <v>1695.1679999999999</v>
      </c>
    </row>
    <row r="76" spans="23:24">
      <c r="W76" s="1">
        <v>3.25</v>
      </c>
      <c r="X76" s="1">
        <f t="shared" si="9"/>
        <v>1713.684375</v>
      </c>
    </row>
    <row r="77" spans="23:24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>
      <c r="W78" s="1">
        <v>3.35</v>
      </c>
      <c r="X78" s="1">
        <f t="shared" si="10"/>
        <v>1749.9813750000003</v>
      </c>
    </row>
    <row r="79" spans="23:24">
      <c r="W79" s="1">
        <v>3.4</v>
      </c>
      <c r="X79" s="1">
        <f t="shared" si="10"/>
        <v>1767.7620000000002</v>
      </c>
    </row>
    <row r="80" spans="23:24">
      <c r="W80" s="1">
        <v>3.45</v>
      </c>
      <c r="X80" s="1">
        <f t="shared" si="10"/>
        <v>1785.2973750000001</v>
      </c>
    </row>
    <row r="81" spans="23:24">
      <c r="W81" s="1">
        <v>3.5</v>
      </c>
      <c r="X81" s="1">
        <f t="shared" si="10"/>
        <v>1802.5875000000001</v>
      </c>
    </row>
    <row r="82" spans="23:24">
      <c r="W82" s="1">
        <v>3.55</v>
      </c>
      <c r="X82" s="1">
        <f t="shared" si="10"/>
        <v>1819.6323749999999</v>
      </c>
    </row>
    <row r="83" spans="23:24">
      <c r="W83" s="1">
        <v>3.6</v>
      </c>
      <c r="X83" s="1">
        <f t="shared" si="10"/>
        <v>1836.4320000000002</v>
      </c>
    </row>
    <row r="84" spans="23:24">
      <c r="W84" s="1">
        <v>3.65</v>
      </c>
      <c r="X84" s="1">
        <f t="shared" si="10"/>
        <v>1852.986375</v>
      </c>
    </row>
    <row r="85" spans="23:24">
      <c r="W85" s="1">
        <v>3.7</v>
      </c>
      <c r="X85" s="1">
        <f t="shared" si="10"/>
        <v>1869.2955000000004</v>
      </c>
    </row>
    <row r="86" spans="23:24">
      <c r="W86" s="1">
        <v>3.75</v>
      </c>
      <c r="X86" s="1">
        <f t="shared" si="10"/>
        <v>1885.359375</v>
      </c>
    </row>
    <row r="87" spans="23:24">
      <c r="W87" s="1">
        <v>3.8</v>
      </c>
      <c r="X87" s="1">
        <f t="shared" si="10"/>
        <v>1901.1779999999999</v>
      </c>
    </row>
    <row r="88" spans="23:24">
      <c r="W88" s="1">
        <v>3.85</v>
      </c>
      <c r="X88" s="1">
        <f t="shared" si="10"/>
        <v>1916.7513749999998</v>
      </c>
    </row>
    <row r="89" spans="23:24">
      <c r="W89" s="1">
        <v>3.9</v>
      </c>
      <c r="X89" s="1">
        <f t="shared" si="10"/>
        <v>1932.0795000000001</v>
      </c>
    </row>
    <row r="90" spans="23:24">
      <c r="W90" s="1">
        <v>3.95</v>
      </c>
      <c r="X90" s="1">
        <f t="shared" si="10"/>
        <v>1947.1623750000001</v>
      </c>
    </row>
    <row r="91" spans="23:24">
      <c r="W91" s="1">
        <v>4</v>
      </c>
      <c r="X91" s="1">
        <f t="shared" si="10"/>
        <v>1962</v>
      </c>
    </row>
    <row r="92" spans="23:24">
      <c r="W92" s="1">
        <v>4.05</v>
      </c>
      <c r="X92" s="1">
        <f t="shared" si="10"/>
        <v>1976.5923750000002</v>
      </c>
    </row>
    <row r="93" spans="23:24">
      <c r="W93" s="1">
        <v>4.0999999999999996</v>
      </c>
      <c r="X93" s="1">
        <f t="shared" si="10"/>
        <v>1990.9395</v>
      </c>
    </row>
    <row r="94" spans="23:24">
      <c r="W94" s="1">
        <v>4.1500000000000004</v>
      </c>
      <c r="X94" s="1">
        <f t="shared" si="10"/>
        <v>2005.0413750000002</v>
      </c>
    </row>
    <row r="95" spans="23:24">
      <c r="W95" s="1">
        <v>4.2</v>
      </c>
      <c r="X95" s="1">
        <f t="shared" si="10"/>
        <v>2018.8980000000001</v>
      </c>
    </row>
    <row r="96" spans="23:24">
      <c r="W96" s="1">
        <v>4.25</v>
      </c>
      <c r="X96" s="1">
        <f t="shared" si="10"/>
        <v>2032.5093750000003</v>
      </c>
    </row>
    <row r="97" spans="23:24">
      <c r="W97" s="1">
        <v>4.3</v>
      </c>
      <c r="X97" s="1">
        <f t="shared" si="10"/>
        <v>2045.8755000000001</v>
      </c>
    </row>
    <row r="98" spans="23:24">
      <c r="W98" s="1">
        <v>4.3499999999999996</v>
      </c>
      <c r="X98" s="1">
        <f t="shared" si="10"/>
        <v>2058.9963750000002</v>
      </c>
    </row>
    <row r="99" spans="23:24">
      <c r="W99" s="1">
        <v>4.4000000000000004</v>
      </c>
      <c r="X99" s="1">
        <f t="shared" si="10"/>
        <v>2071.8720000000003</v>
      </c>
    </row>
    <row r="100" spans="23:24">
      <c r="W100" s="1">
        <v>4.45</v>
      </c>
      <c r="X100" s="1">
        <f t="shared" si="10"/>
        <v>2084.502375</v>
      </c>
    </row>
    <row r="101" spans="23:24">
      <c r="W101" s="1">
        <v>4.5</v>
      </c>
      <c r="X101" s="1">
        <f t="shared" si="10"/>
        <v>2096.8874999999998</v>
      </c>
    </row>
    <row r="102" spans="23:24">
      <c r="W102" s="1">
        <v>4.55</v>
      </c>
      <c r="X102" s="1">
        <f t="shared" si="10"/>
        <v>2109.0273750000001</v>
      </c>
    </row>
    <row r="103" spans="23:24">
      <c r="W103" s="1">
        <v>4.5999999999999996</v>
      </c>
      <c r="X103" s="1">
        <f t="shared" si="10"/>
        <v>2120.9220000000005</v>
      </c>
    </row>
    <row r="104" spans="23:24">
      <c r="W104" s="1">
        <v>4.6500000000000004</v>
      </c>
      <c r="X104" s="1">
        <f t="shared" si="10"/>
        <v>2132.5713750000004</v>
      </c>
    </row>
    <row r="105" spans="23:24">
      <c r="W105" s="1">
        <v>4.7</v>
      </c>
      <c r="X105" s="1">
        <f t="shared" si="10"/>
        <v>2143.9755</v>
      </c>
    </row>
    <row r="106" spans="23:24">
      <c r="W106" s="1">
        <v>4.75</v>
      </c>
      <c r="X106" s="1">
        <f t="shared" si="10"/>
        <v>2155.1343750000005</v>
      </c>
    </row>
    <row r="107" spans="23:24">
      <c r="W107" s="1">
        <v>4.8</v>
      </c>
      <c r="X107" s="1">
        <f t="shared" si="10"/>
        <v>2166.0480000000007</v>
      </c>
    </row>
    <row r="108" spans="23:24">
      <c r="W108" s="1">
        <v>4.8499999999999996</v>
      </c>
      <c r="X108" s="1">
        <f t="shared" si="10"/>
        <v>2176.716375</v>
      </c>
    </row>
    <row r="109" spans="23:24">
      <c r="W109" s="1">
        <v>4.9000000000000004</v>
      </c>
      <c r="X109" s="1">
        <f t="shared" si="10"/>
        <v>2187.1395000000002</v>
      </c>
    </row>
    <row r="110" spans="23:24">
      <c r="W110" s="1">
        <v>4.95</v>
      </c>
      <c r="X110" s="1">
        <f t="shared" si="10"/>
        <v>2197.3173750000005</v>
      </c>
    </row>
    <row r="111" spans="23:24">
      <c r="W111" s="1">
        <v>5</v>
      </c>
      <c r="X111" s="1">
        <f t="shared" si="10"/>
        <v>2207.25</v>
      </c>
    </row>
    <row r="112" spans="23:24">
      <c r="W112" s="1">
        <v>5.05</v>
      </c>
      <c r="X112" s="1">
        <f t="shared" si="10"/>
        <v>2216.937375</v>
      </c>
    </row>
    <row r="113" spans="23:24">
      <c r="W113" s="1">
        <v>5.0999999999999996</v>
      </c>
      <c r="X113" s="1">
        <f t="shared" si="10"/>
        <v>2226.3795</v>
      </c>
    </row>
    <row r="114" spans="23:24">
      <c r="W114" s="1">
        <v>5.15</v>
      </c>
      <c r="X114" s="1">
        <f t="shared" si="10"/>
        <v>2235.5763750000006</v>
      </c>
    </row>
    <row r="115" spans="23:24">
      <c r="W115" s="1">
        <v>5.2</v>
      </c>
      <c r="X115" s="1">
        <f t="shared" si="10"/>
        <v>2244.5280000000002</v>
      </c>
    </row>
    <row r="116" spans="23:24">
      <c r="W116" s="1">
        <v>5.25</v>
      </c>
      <c r="X116" s="1">
        <f t="shared" si="10"/>
        <v>2253.234375</v>
      </c>
    </row>
    <row r="117" spans="23:24">
      <c r="W117" s="1">
        <v>5.3</v>
      </c>
      <c r="X117" s="1">
        <f t="shared" si="10"/>
        <v>2261.6955000000003</v>
      </c>
    </row>
    <row r="118" spans="23:24">
      <c r="W118" s="1">
        <v>5.35</v>
      </c>
      <c r="X118" s="1">
        <f t="shared" si="10"/>
        <v>2269.9113749999997</v>
      </c>
    </row>
    <row r="119" spans="23:24">
      <c r="W119" s="1">
        <v>5.4</v>
      </c>
      <c r="X119" s="1">
        <f t="shared" si="10"/>
        <v>2277.8820000000001</v>
      </c>
    </row>
    <row r="120" spans="23:24">
      <c r="W120" s="1">
        <v>5.45</v>
      </c>
      <c r="X120" s="1">
        <f t="shared" si="10"/>
        <v>2285.6073750000005</v>
      </c>
    </row>
    <row r="121" spans="23:24">
      <c r="W121" s="1">
        <v>5.5</v>
      </c>
      <c r="X121" s="1">
        <f t="shared" si="10"/>
        <v>2293.0875000000005</v>
      </c>
    </row>
    <row r="122" spans="23:24">
      <c r="W122" s="1">
        <v>5.55</v>
      </c>
      <c r="X122" s="1">
        <f t="shared" si="10"/>
        <v>2300.3223749999997</v>
      </c>
    </row>
    <row r="123" spans="23:24">
      <c r="W123" s="1">
        <v>5.6</v>
      </c>
      <c r="X123" s="1">
        <f t="shared" si="10"/>
        <v>2307.3119999999999</v>
      </c>
    </row>
    <row r="124" spans="23:24">
      <c r="W124" s="1">
        <v>5.65</v>
      </c>
      <c r="X124" s="1">
        <f t="shared" si="10"/>
        <v>2314.0563750000001</v>
      </c>
    </row>
    <row r="125" spans="23:24">
      <c r="W125" s="1">
        <v>5.7</v>
      </c>
      <c r="X125" s="1">
        <f t="shared" si="10"/>
        <v>2320.5555000000004</v>
      </c>
    </row>
    <row r="126" spans="23:24">
      <c r="W126" s="1">
        <v>5.75</v>
      </c>
      <c r="X126" s="1">
        <f t="shared" si="10"/>
        <v>2326.8093749999998</v>
      </c>
    </row>
    <row r="127" spans="23:24">
      <c r="W127" s="1">
        <v>5.8</v>
      </c>
      <c r="X127" s="1">
        <f t="shared" si="10"/>
        <v>2332.8180000000002</v>
      </c>
    </row>
    <row r="128" spans="23:24">
      <c r="W128" s="1">
        <v>5.85</v>
      </c>
      <c r="X128" s="1">
        <f t="shared" si="10"/>
        <v>2338.5813750000002</v>
      </c>
    </row>
    <row r="129" spans="23:24">
      <c r="W129" s="1">
        <v>5.9</v>
      </c>
      <c r="X129" s="1">
        <f t="shared" si="10"/>
        <v>2344.0995000000003</v>
      </c>
    </row>
    <row r="130" spans="23:24">
      <c r="W130" s="1">
        <v>5.95</v>
      </c>
      <c r="X130" s="1">
        <f t="shared" si="10"/>
        <v>2349.3723749999999</v>
      </c>
    </row>
    <row r="131" spans="23:24">
      <c r="W131" s="1">
        <v>6</v>
      </c>
      <c r="X131" s="1">
        <f t="shared" si="10"/>
        <v>2354.4000000000005</v>
      </c>
    </row>
    <row r="132" spans="23:24">
      <c r="W132" s="1">
        <v>6.05</v>
      </c>
      <c r="X132" s="1">
        <f t="shared" si="10"/>
        <v>2359.1823749999999</v>
      </c>
    </row>
    <row r="133" spans="23:24">
      <c r="W133" s="1">
        <v>6.1</v>
      </c>
      <c r="X133" s="1">
        <f t="shared" si="10"/>
        <v>2363.7195000000002</v>
      </c>
    </row>
    <row r="134" spans="23:24">
      <c r="W134" s="1">
        <v>6.15</v>
      </c>
      <c r="X134" s="1">
        <f t="shared" si="10"/>
        <v>2368.011375000001</v>
      </c>
    </row>
    <row r="135" spans="23:24">
      <c r="W135" s="1">
        <v>6.2</v>
      </c>
      <c r="X135" s="1">
        <f t="shared" si="10"/>
        <v>2372.058</v>
      </c>
    </row>
    <row r="136" spans="23:24">
      <c r="W136" s="1">
        <v>6.25</v>
      </c>
      <c r="X136" s="1">
        <f t="shared" si="10"/>
        <v>2375.859375</v>
      </c>
    </row>
    <row r="137" spans="23:24">
      <c r="W137" s="1">
        <v>6.3</v>
      </c>
      <c r="X137" s="1">
        <f t="shared" si="10"/>
        <v>2379.4155000000001</v>
      </c>
    </row>
    <row r="138" spans="23:24">
      <c r="W138" s="1">
        <v>6.35</v>
      </c>
      <c r="X138" s="1">
        <f t="shared" si="10"/>
        <v>2382.7263750000002</v>
      </c>
    </row>
    <row r="139" spans="23:24">
      <c r="W139" s="1">
        <v>6.4</v>
      </c>
      <c r="X139" s="1">
        <f t="shared" si="10"/>
        <v>2385.7919999999995</v>
      </c>
    </row>
    <row r="140" spans="23:24">
      <c r="W140" s="1">
        <v>6.45</v>
      </c>
      <c r="X140" s="1">
        <f t="shared" si="10"/>
        <v>2388.6123750000002</v>
      </c>
    </row>
    <row r="141" spans="23:24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>
      <c r="W142" s="1">
        <v>6.55</v>
      </c>
      <c r="X142" s="1">
        <f t="shared" si="11"/>
        <v>2393.5173750000004</v>
      </c>
    </row>
    <row r="143" spans="23:24">
      <c r="W143" s="1">
        <v>6.6</v>
      </c>
      <c r="X143" s="1">
        <f t="shared" si="11"/>
        <v>2395.6020000000003</v>
      </c>
    </row>
    <row r="144" spans="23:24">
      <c r="W144" s="1">
        <v>6.6669999999999998</v>
      </c>
      <c r="X144" s="1">
        <f t="shared" si="11"/>
        <v>2398.0108945500001</v>
      </c>
    </row>
    <row r="145" spans="23:24">
      <c r="W145" s="1">
        <v>6.7</v>
      </c>
      <c r="X145" s="1">
        <f t="shared" si="11"/>
        <v>2399.0355000000004</v>
      </c>
    </row>
    <row r="146" spans="23:24">
      <c r="W146" s="1">
        <v>6.75</v>
      </c>
      <c r="X146" s="1">
        <f t="shared" si="11"/>
        <v>2400.3843750000001</v>
      </c>
    </row>
    <row r="147" spans="23:24">
      <c r="W147" s="1">
        <v>6.8</v>
      </c>
      <c r="X147" s="1">
        <f t="shared" si="11"/>
        <v>2401.4880000000003</v>
      </c>
    </row>
    <row r="148" spans="23:24">
      <c r="W148" s="1">
        <v>6.85</v>
      </c>
      <c r="X148" s="1">
        <f t="shared" si="11"/>
        <v>2402.346375000001</v>
      </c>
    </row>
    <row r="149" spans="23:24">
      <c r="W149" s="1">
        <v>6.9</v>
      </c>
      <c r="X149" s="1">
        <f t="shared" si="11"/>
        <v>2402.9594999999999</v>
      </c>
    </row>
    <row r="150" spans="23:24">
      <c r="W150" s="1">
        <v>6.95</v>
      </c>
      <c r="X150" s="1">
        <f t="shared" si="11"/>
        <v>2403.3273750000003</v>
      </c>
    </row>
    <row r="151" spans="23:24">
      <c r="W151" s="1">
        <v>7</v>
      </c>
      <c r="X151" s="1">
        <f t="shared" si="11"/>
        <v>2403.4500000000003</v>
      </c>
    </row>
    <row r="152" spans="23:24">
      <c r="W152" s="1">
        <v>7.05</v>
      </c>
      <c r="X152" s="1">
        <f t="shared" si="11"/>
        <v>2403.3273750000008</v>
      </c>
    </row>
    <row r="153" spans="23:24">
      <c r="W153" s="1">
        <v>7.1</v>
      </c>
      <c r="X153" s="1">
        <f t="shared" si="11"/>
        <v>2402.9594999999999</v>
      </c>
    </row>
    <row r="154" spans="23:24">
      <c r="W154" s="1">
        <v>7.15</v>
      </c>
      <c r="X154" s="1">
        <f t="shared" si="11"/>
        <v>2402.3463750000005</v>
      </c>
    </row>
    <row r="155" spans="23:24">
      <c r="W155" s="1">
        <v>7.2</v>
      </c>
      <c r="X155" s="1">
        <f t="shared" si="11"/>
        <v>2401.4880000000003</v>
      </c>
    </row>
    <row r="156" spans="23:24">
      <c r="W156" s="1">
        <v>7.25</v>
      </c>
      <c r="X156" s="1">
        <f t="shared" si="11"/>
        <v>2400.3843750000005</v>
      </c>
    </row>
    <row r="157" spans="23:24">
      <c r="W157" s="1">
        <v>7.3</v>
      </c>
      <c r="X157" s="1">
        <f t="shared" si="11"/>
        <v>2399.0355</v>
      </c>
    </row>
    <row r="158" spans="23:24">
      <c r="W158" s="1">
        <v>7.35</v>
      </c>
      <c r="X158" s="1">
        <f t="shared" si="11"/>
        <v>2397.4413750000003</v>
      </c>
    </row>
    <row r="159" spans="23:24">
      <c r="W159" s="1">
        <v>7.4</v>
      </c>
      <c r="X159" s="1">
        <f t="shared" si="11"/>
        <v>2395.6020000000008</v>
      </c>
    </row>
    <row r="160" spans="23:24">
      <c r="W160" s="1">
        <v>7.45</v>
      </c>
      <c r="X160" s="1">
        <f t="shared" si="11"/>
        <v>2393.5173750000004</v>
      </c>
    </row>
    <row r="161" spans="23:30">
      <c r="W161" s="1">
        <v>7.5</v>
      </c>
      <c r="X161" s="1">
        <f t="shared" si="11"/>
        <v>2391.1875</v>
      </c>
    </row>
    <row r="162" spans="23:30">
      <c r="W162" s="1">
        <v>7.55</v>
      </c>
      <c r="X162" s="1">
        <f t="shared" si="11"/>
        <v>2388.6123750000002</v>
      </c>
    </row>
    <row r="163" spans="23:30">
      <c r="W163" s="1">
        <v>7.6</v>
      </c>
      <c r="X163" s="1">
        <f t="shared" si="11"/>
        <v>2385.7919999999999</v>
      </c>
    </row>
    <row r="164" spans="23:30">
      <c r="W164" s="1">
        <v>7.65</v>
      </c>
      <c r="X164" s="1">
        <f t="shared" si="11"/>
        <v>2382.7263750000002</v>
      </c>
    </row>
    <row r="165" spans="23:30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>
      <c r="W166" s="1">
        <v>7.75</v>
      </c>
      <c r="X166" s="1">
        <f t="shared" si="11"/>
        <v>2375.859375</v>
      </c>
    </row>
    <row r="167" spans="23:30">
      <c r="W167" s="1">
        <v>7.8</v>
      </c>
      <c r="X167" s="1">
        <f t="shared" si="11"/>
        <v>2372.058</v>
      </c>
    </row>
    <row r="168" spans="23:30">
      <c r="W168" s="1">
        <v>7.85</v>
      </c>
      <c r="X168" s="1">
        <f t="shared" si="11"/>
        <v>2368.0113750000005</v>
      </c>
    </row>
    <row r="169" spans="23:30">
      <c r="W169" s="1">
        <v>7.9</v>
      </c>
      <c r="X169" s="1">
        <f t="shared" si="11"/>
        <v>2363.7195000000002</v>
      </c>
    </row>
    <row r="170" spans="23:30">
      <c r="W170" s="1">
        <v>7.95</v>
      </c>
      <c r="X170" s="1">
        <f t="shared" si="11"/>
        <v>2359.1823750000003</v>
      </c>
    </row>
    <row r="171" spans="23:30">
      <c r="W171" s="1">
        <v>7.9999999900000001</v>
      </c>
      <c r="X171" s="1">
        <f t="shared" si="11"/>
        <v>2354.4000009810006</v>
      </c>
    </row>
    <row r="172" spans="23:30">
      <c r="W172" s="1">
        <v>8</v>
      </c>
      <c r="X172" s="1">
        <f t="shared" si="11"/>
        <v>2354.4</v>
      </c>
    </row>
    <row r="173" spans="23:30">
      <c r="W173" s="1">
        <v>8.0500000000000007</v>
      </c>
      <c r="X173" s="1">
        <f t="shared" si="11"/>
        <v>2300.3223749999993</v>
      </c>
    </row>
    <row r="174" spans="23:30">
      <c r="W174" s="1">
        <v>8.1</v>
      </c>
      <c r="X174" s="1">
        <f t="shared" si="11"/>
        <v>2245.9995000000008</v>
      </c>
    </row>
    <row r="175" spans="23:30">
      <c r="W175" s="1">
        <v>8.15</v>
      </c>
      <c r="X175" s="1">
        <f t="shared" si="11"/>
        <v>2191.4313749999997</v>
      </c>
    </row>
    <row r="176" spans="23:30">
      <c r="W176" s="1">
        <v>8.1999999999999993</v>
      </c>
      <c r="X176" s="1">
        <f t="shared" si="11"/>
        <v>2136.6180000000004</v>
      </c>
    </row>
    <row r="177" spans="23:24">
      <c r="W177" s="1">
        <v>8.25</v>
      </c>
      <c r="X177" s="1">
        <f t="shared" si="11"/>
        <v>2081.5593750000003</v>
      </c>
    </row>
    <row r="178" spans="23:24">
      <c r="W178" s="1">
        <v>8.3000000000000007</v>
      </c>
      <c r="X178" s="1">
        <f t="shared" si="11"/>
        <v>2026.2554999999993</v>
      </c>
    </row>
    <row r="179" spans="23:24">
      <c r="W179" s="1">
        <v>8.35</v>
      </c>
      <c r="X179" s="1">
        <f t="shared" si="11"/>
        <v>1970.7063750000004</v>
      </c>
    </row>
    <row r="180" spans="23:24">
      <c r="W180" s="1">
        <v>8.4</v>
      </c>
      <c r="X180" s="1">
        <f t="shared" si="11"/>
        <v>1914.912</v>
      </c>
    </row>
    <row r="181" spans="23:24">
      <c r="W181" s="1">
        <v>8.4499999999999993</v>
      </c>
      <c r="X181" s="1">
        <f t="shared" si="11"/>
        <v>1858.8723750000008</v>
      </c>
    </row>
    <row r="182" spans="23:24">
      <c r="W182" s="1">
        <v>8.5</v>
      </c>
      <c r="X182" s="1">
        <f t="shared" si="11"/>
        <v>1802.5875000000005</v>
      </c>
    </row>
    <row r="183" spans="23:24">
      <c r="W183" s="1">
        <v>8.5500000000000007</v>
      </c>
      <c r="X183" s="1">
        <f t="shared" si="11"/>
        <v>1746.0573749999994</v>
      </c>
    </row>
    <row r="184" spans="23:24">
      <c r="W184" s="1">
        <v>8.6</v>
      </c>
      <c r="X184" s="1">
        <f t="shared" si="11"/>
        <v>1689.2820000000004</v>
      </c>
    </row>
    <row r="185" spans="23:24">
      <c r="W185" s="1">
        <v>8.65</v>
      </c>
      <c r="X185" s="1">
        <f t="shared" si="11"/>
        <v>1632.2613750000003</v>
      </c>
    </row>
    <row r="186" spans="23:24">
      <c r="W186" s="1">
        <v>8.6999999999999993</v>
      </c>
      <c r="X186" s="1">
        <f t="shared" si="11"/>
        <v>1574.9955000000009</v>
      </c>
    </row>
    <row r="187" spans="23:24">
      <c r="W187" s="1">
        <v>8.75</v>
      </c>
      <c r="X187" s="1">
        <f t="shared" si="11"/>
        <v>1517.484375</v>
      </c>
    </row>
    <row r="188" spans="23:24">
      <c r="W188" s="1">
        <v>8.8000000000000007</v>
      </c>
      <c r="X188" s="1">
        <f t="shared" si="11"/>
        <v>1459.7279999999996</v>
      </c>
    </row>
    <row r="189" spans="23:24">
      <c r="W189" s="1">
        <v>8.85</v>
      </c>
      <c r="X189" s="1">
        <f t="shared" si="11"/>
        <v>1401.7263750000004</v>
      </c>
    </row>
    <row r="190" spans="23:24">
      <c r="W190" s="1">
        <v>8.9</v>
      </c>
      <c r="X190" s="1">
        <f t="shared" si="11"/>
        <v>1343.4794999999997</v>
      </c>
    </row>
    <row r="191" spans="23:24">
      <c r="W191" s="1">
        <v>8.9499999999999993</v>
      </c>
      <c r="X191" s="1">
        <f t="shared" si="11"/>
        <v>1284.9873750000011</v>
      </c>
    </row>
    <row r="192" spans="23:24">
      <c r="W192" s="1">
        <v>9</v>
      </c>
      <c r="X192" s="1">
        <f t="shared" si="11"/>
        <v>1226.25</v>
      </c>
    </row>
    <row r="193" spans="23:24">
      <c r="W193" s="1">
        <v>9.0500000000000007</v>
      </c>
      <c r="X193" s="1">
        <f t="shared" si="11"/>
        <v>1167.2673749999994</v>
      </c>
    </row>
    <row r="194" spans="23:24">
      <c r="W194" s="1">
        <v>9.1</v>
      </c>
      <c r="X194" s="1">
        <f t="shared" si="11"/>
        <v>1108.039500000001</v>
      </c>
    </row>
    <row r="195" spans="23:24">
      <c r="W195" s="1">
        <v>9.15</v>
      </c>
      <c r="X195" s="1">
        <f t="shared" si="11"/>
        <v>1048.5663749999987</v>
      </c>
    </row>
    <row r="196" spans="23:24">
      <c r="W196" s="1">
        <v>9.1999999999999993</v>
      </c>
      <c r="X196" s="1">
        <f t="shared" si="11"/>
        <v>988.84800000000132</v>
      </c>
    </row>
    <row r="197" spans="23:24">
      <c r="W197" s="1">
        <v>9.25</v>
      </c>
      <c r="X197" s="1">
        <f t="shared" si="11"/>
        <v>928.88437500000055</v>
      </c>
    </row>
    <row r="198" spans="23:24">
      <c r="W198" s="1">
        <v>9.3000000000000007</v>
      </c>
      <c r="X198" s="1">
        <f t="shared" si="11"/>
        <v>868.67549999999983</v>
      </c>
    </row>
    <row r="199" spans="23:24">
      <c r="W199" s="1">
        <v>9.35</v>
      </c>
      <c r="X199" s="1">
        <f t="shared" si="11"/>
        <v>808.22137500000076</v>
      </c>
    </row>
    <row r="200" spans="23:24">
      <c r="W200" s="1">
        <v>9.4</v>
      </c>
      <c r="X200" s="1">
        <f t="shared" si="11"/>
        <v>747.52199999999925</v>
      </c>
    </row>
    <row r="201" spans="23:24">
      <c r="W201" s="1">
        <v>9.4499999999999993</v>
      </c>
      <c r="X201" s="1">
        <f t="shared" si="11"/>
        <v>686.5773750000003</v>
      </c>
    </row>
    <row r="202" spans="23:24">
      <c r="W202" s="1">
        <v>9.5</v>
      </c>
      <c r="X202" s="1">
        <f t="shared" si="11"/>
        <v>625.38750000000073</v>
      </c>
    </row>
    <row r="203" spans="23:24">
      <c r="W203" s="1">
        <v>9.5500000000000007</v>
      </c>
      <c r="X203" s="1">
        <f t="shared" si="11"/>
        <v>563.95237499999939</v>
      </c>
    </row>
    <row r="204" spans="23:24">
      <c r="W204" s="1">
        <v>9.6</v>
      </c>
      <c r="X204" s="1">
        <f t="shared" si="11"/>
        <v>502.27200000000153</v>
      </c>
    </row>
    <row r="205" spans="23:24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>
      <c r="W206" s="1">
        <v>9.6999999999999993</v>
      </c>
      <c r="X206" s="1">
        <f t="shared" si="12"/>
        <v>378.17550000000074</v>
      </c>
    </row>
    <row r="207" spans="23:24">
      <c r="W207" s="1">
        <v>9.75</v>
      </c>
      <c r="X207" s="1">
        <f t="shared" si="12"/>
        <v>315.75937500000055</v>
      </c>
    </row>
    <row r="208" spans="23:24">
      <c r="W208" s="1">
        <v>9.8000000000000007</v>
      </c>
      <c r="X208" s="1">
        <f t="shared" si="12"/>
        <v>253.09799999999859</v>
      </c>
    </row>
    <row r="209" spans="23:24">
      <c r="W209" s="1">
        <v>9.85</v>
      </c>
      <c r="X209" s="1">
        <f t="shared" si="12"/>
        <v>190.19137500000011</v>
      </c>
    </row>
    <row r="210" spans="23:24">
      <c r="W210" s="1">
        <v>9.9</v>
      </c>
      <c r="X210" s="1">
        <f t="shared" si="12"/>
        <v>127.03950000000009</v>
      </c>
    </row>
    <row r="211" spans="23:24">
      <c r="W211" s="1">
        <v>9.9499999999999993</v>
      </c>
      <c r="X211" s="1">
        <f t="shared" si="12"/>
        <v>63.642375000000811</v>
      </c>
    </row>
    <row r="212" spans="23:24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  <mergeCell ref="A1:A2"/>
    <mergeCell ref="B1:B2"/>
    <mergeCell ref="C1:C2"/>
    <mergeCell ref="D1:D2"/>
    <mergeCell ref="G1:G2"/>
    <mergeCell ref="E1:E2"/>
    <mergeCell ref="F1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29.1640625" bestFit="1" customWidth="1"/>
    <col min="2" max="2" width="13.6640625" bestFit="1" customWidth="1"/>
    <col min="3" max="3" width="11.1640625" bestFit="1" customWidth="1"/>
    <col min="4" max="4" width="10.1640625" bestFit="1" customWidth="1"/>
    <col min="5" max="5" width="12.83203125" bestFit="1" customWidth="1"/>
    <col min="6" max="6" width="10.1640625" bestFit="1" customWidth="1"/>
    <col min="7" max="7" width="10.5" bestFit="1" customWidth="1"/>
    <col min="8" max="8" width="10.1640625" bestFit="1" customWidth="1"/>
    <col min="9" max="10" width="15.1640625" bestFit="1" customWidth="1"/>
    <col min="11" max="11" width="21.33203125" bestFit="1" customWidth="1"/>
    <col min="12" max="12" width="18.33203125" bestFit="1" customWidth="1"/>
    <col min="13" max="13" width="14.33203125" bestFit="1" customWidth="1"/>
    <col min="14" max="14" width="13.83203125" bestFit="1" customWidth="1"/>
    <col min="15" max="15" width="17.1640625" bestFit="1" customWidth="1"/>
    <col min="16" max="16" width="19.1640625" bestFit="1" customWidth="1"/>
    <col min="17" max="17" width="17.1640625" bestFit="1" customWidth="1"/>
    <col min="18" max="18" width="19.1640625" bestFit="1" customWidth="1"/>
  </cols>
  <sheetData>
    <row r="1" spans="1:10">
      <c r="A1" t="s">
        <v>86</v>
      </c>
      <c r="B1" s="19">
        <v>450</v>
      </c>
      <c r="C1" s="11">
        <f>yield_strength</f>
        <v>450</v>
      </c>
    </row>
    <row r="2" spans="1:10">
      <c r="A2" t="s">
        <v>68</v>
      </c>
      <c r="B2" s="19">
        <v>8541</v>
      </c>
      <c r="C2" s="11">
        <f>ix</f>
        <v>8541</v>
      </c>
    </row>
    <row r="3" spans="1:10" ht="15.5" customHeight="1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10">
      <c r="A4" t="s">
        <v>63</v>
      </c>
      <c r="B4" s="11">
        <f>width_of_section</f>
        <v>177</v>
      </c>
      <c r="C4" s="11">
        <f>b</f>
        <v>177</v>
      </c>
    </row>
    <row r="5" spans="1:10">
      <c r="A5" t="s">
        <v>77</v>
      </c>
      <c r="B5" s="19">
        <v>252</v>
      </c>
      <c r="C5" s="11">
        <f>depth_of_section</f>
        <v>252</v>
      </c>
    </row>
    <row r="6" spans="1:10">
      <c r="A6" t="s">
        <v>78</v>
      </c>
      <c r="B6" s="19">
        <v>177</v>
      </c>
      <c r="C6" s="11">
        <f>width_of_section</f>
        <v>177</v>
      </c>
    </row>
    <row r="7" spans="1:10">
      <c r="A7" t="s">
        <v>79</v>
      </c>
      <c r="B7" s="19">
        <v>15</v>
      </c>
      <c r="C7" s="11">
        <f>thickness_flange</f>
        <v>15</v>
      </c>
    </row>
    <row r="8" spans="1:10">
      <c r="A8" t="s">
        <v>80</v>
      </c>
      <c r="B8" s="19">
        <v>9</v>
      </c>
      <c r="C8" s="11">
        <f>thickness_web</f>
        <v>9</v>
      </c>
    </row>
    <row r="9" spans="1:10">
      <c r="A9" t="s">
        <v>61</v>
      </c>
      <c r="B9" s="19">
        <v>75.3</v>
      </c>
      <c r="C9" s="11">
        <f>cross_section_area</f>
        <v>75.3</v>
      </c>
    </row>
    <row r="10" spans="1:10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10">
      <c r="A11" s="12" t="s">
        <v>59</v>
      </c>
      <c r="B11" s="11">
        <v>0</v>
      </c>
      <c r="C11" s="11">
        <f>ax</f>
        <v>0</v>
      </c>
    </row>
    <row r="12" spans="1:10">
      <c r="A12" s="12" t="s">
        <v>46</v>
      </c>
      <c r="B12" s="11">
        <f>ay+by-force_resultant-force</f>
        <v>0</v>
      </c>
      <c r="C12" s="11">
        <f>by_0+ay_0-force_resultant_0-force_0</f>
        <v>0</v>
      </c>
    </row>
    <row r="13" spans="1:10">
      <c r="A13" s="12" t="s">
        <v>47</v>
      </c>
      <c r="B13" s="11">
        <f>(mass_per_length*length*gravity)</f>
        <v>20291.985000000001</v>
      </c>
      <c r="C13" s="11">
        <f>(mass_per_length_0*length_0*gravity_0)</f>
        <v>0</v>
      </c>
    </row>
    <row r="14" spans="1:10">
      <c r="A14" s="12" t="s">
        <v>48</v>
      </c>
      <c r="B14" s="18">
        <f>(0.5*force_resultant)+(mass*gravity*force_position/length)</f>
        <v>14350.278214285714</v>
      </c>
      <c r="C14" s="17">
        <f>(0.5*force_resultant_0)+(mass_0*gravity_0*force_position_0/length_0)</f>
        <v>4204.2857142857147</v>
      </c>
    </row>
    <row r="15" spans="1:10">
      <c r="A15" s="12" t="s">
        <v>49</v>
      </c>
      <c r="B15" s="18">
        <f>(mass_per_length*length*gravity)+force-by</f>
        <v>15751.706785714287</v>
      </c>
      <c r="C15" s="17">
        <f>(mass_per_length_0*length_0*gravity_0)+force_0-by_0</f>
        <v>5605.7142857142853</v>
      </c>
    </row>
    <row r="16" spans="1:10">
      <c r="A16" s="12" t="s">
        <v>50</v>
      </c>
      <c r="B16" s="19">
        <v>59.1</v>
      </c>
      <c r="C16" s="11">
        <v>0</v>
      </c>
    </row>
    <row r="17" spans="1:18">
      <c r="A17" s="12" t="s">
        <v>51</v>
      </c>
      <c r="B17" s="13">
        <v>9.81</v>
      </c>
      <c r="C17" s="11">
        <f>gravity</f>
        <v>9.81</v>
      </c>
    </row>
    <row r="18" spans="1:18">
      <c r="A18" s="12" t="s">
        <v>52</v>
      </c>
      <c r="B18" s="14">
        <v>1000</v>
      </c>
      <c r="C18" s="11">
        <f>mass</f>
        <v>1000</v>
      </c>
    </row>
    <row r="19" spans="1:18">
      <c r="A19" s="12" t="s">
        <v>53</v>
      </c>
      <c r="B19" s="13">
        <v>15</v>
      </c>
      <c r="C19" s="11">
        <f>force_position</f>
        <v>15</v>
      </c>
    </row>
    <row r="20" spans="1:18">
      <c r="A20" s="12" t="s">
        <v>54</v>
      </c>
      <c r="B20" s="11">
        <f>mass*gravity</f>
        <v>9810</v>
      </c>
      <c r="C20" s="11">
        <f>force</f>
        <v>9810</v>
      </c>
    </row>
    <row r="21" spans="1:18">
      <c r="A21" s="12" t="s">
        <v>55</v>
      </c>
      <c r="B21" s="13">
        <v>35</v>
      </c>
      <c r="C21" s="11">
        <f>length</f>
        <v>35</v>
      </c>
    </row>
    <row r="22" spans="1:18">
      <c r="A22" s="12" t="s">
        <v>56</v>
      </c>
      <c r="B22" s="13">
        <v>200</v>
      </c>
      <c r="C22" s="11">
        <f>length_division</f>
        <v>200</v>
      </c>
    </row>
    <row r="23" spans="1:18">
      <c r="A23" s="12" t="s">
        <v>88</v>
      </c>
      <c r="B23" s="17">
        <f>MAX(O28:O231)</f>
        <v>252341317.1759747</v>
      </c>
      <c r="C23" s="11"/>
    </row>
    <row r="24" spans="1:18">
      <c r="A24" s="12" t="s">
        <v>87</v>
      </c>
      <c r="B24" s="17">
        <f>MAX(P28:P231)</f>
        <v>124046364.59430979</v>
      </c>
      <c r="C24" s="11"/>
    </row>
    <row r="25" spans="1:18">
      <c r="A25" s="12" t="s">
        <v>89</v>
      </c>
      <c r="B25" s="11">
        <f>yield_strength*1000000/B23</f>
        <v>1.7832989263751227</v>
      </c>
      <c r="C25" s="11"/>
    </row>
    <row r="26" spans="1:18">
      <c r="A26" s="12" t="s">
        <v>90</v>
      </c>
      <c r="B26" s="11">
        <f>yield_strength*1000000/B24</f>
        <v>3.6276758409785934</v>
      </c>
    </row>
    <row r="27" spans="1:18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</row>
    <row r="28" spans="1:18">
      <c r="A28" s="1">
        <v>0</v>
      </c>
      <c r="B28" s="17">
        <f t="shared" ref="B28:B59" si="0">length/length_division*A28</f>
        <v>0</v>
      </c>
      <c r="C28" s="1">
        <f t="shared" ref="C28:C59" si="1">ax</f>
        <v>0</v>
      </c>
      <c r="D28" s="1">
        <f t="shared" ref="D28:D59" si="2">ax_0</f>
        <v>0</v>
      </c>
      <c r="E28" s="1">
        <f t="shared" ref="E28:E59" si="3">IF(B28&lt;force_position,ay-(mass_per_length*B28*gravity),ay-(mass_per_length*B28*gravity)-force)</f>
        <v>15751.706785714287</v>
      </c>
      <c r="F28" s="1">
        <f t="shared" ref="F28:F59" si="4">IF(B28&lt;force_position_0,ay_0-(mass_per_length_0*B28*gravity_0),ay_0-(mass_per_length_0*B28*gravity_0)-force_0)</f>
        <v>5605.7142857142853</v>
      </c>
      <c r="G28" s="1">
        <f t="shared" ref="G28:G59" si="5">IF(B28&lt;force_position,(ay*B28)-(0.5*mass_per_length*gravity*B28*B28),(ay*B28)-(0.5*mass_per_length*gravity*B28*B28)-force*(B28-force_position))</f>
        <v>0</v>
      </c>
      <c r="H28" s="1">
        <f t="shared" ref="H28:H59" si="6">IF(B28&lt;force_position_0,(ay_0*B28)-(0.5*mass_per_length_0*gravity_0*B28*B28),(ay_0*B28)-(0.5*mass_per_length_0*gravity_0*B28*B28)-force_0*(B28-force_position_0))</f>
        <v>0</v>
      </c>
      <c r="I28" s="1">
        <f t="shared" ref="I28:I59" si="7">ax/cross_section_area</f>
        <v>0</v>
      </c>
      <c r="J28" s="1">
        <f t="shared" ref="J28:J59" si="8">ax_0/cross_section_area_0</f>
        <v>0</v>
      </c>
      <c r="K28" s="1">
        <f t="shared" ref="K28:K59" si="9">((G28*(0.5*h))/(ix))*(100000000/1000)</f>
        <v>0</v>
      </c>
      <c r="L28" s="1">
        <f t="shared" ref="L28:L59" si="10">(H28*(0.5*h_0/1000))/(ix_0/100000000)</f>
        <v>0</v>
      </c>
      <c r="M28" s="1">
        <f t="shared" ref="M28:M59" si="11">((E28*q)/(ix*thickness_web))*((100000000*1000)/1000000000)</f>
        <v>7583171.5210748157</v>
      </c>
      <c r="N28" s="1">
        <f t="shared" ref="N28:N59" si="12">((F28*q)/(ix*thickness_web))*((100000000*1000)/1000000000)</f>
        <v>2698697.5763962064</v>
      </c>
      <c r="O28" s="1">
        <f>(I28+K28)/2+SQRT( ((I28+K28)/2)^2 + 0 )</f>
        <v>0</v>
      </c>
      <c r="P28" s="1">
        <f>(J28+L28)/2+SQRT( ((J28+L28)/2)^2 + 0 )</f>
        <v>0</v>
      </c>
      <c r="Q28">
        <f>(0)/2+SQRT( ((0)/2)^2 + (M28)^2 )</f>
        <v>7583171.5210748157</v>
      </c>
      <c r="R28">
        <f>(0)/2+SQRT( ((0)/2)^2 + (N28)^2 )</f>
        <v>2698697.5763962064</v>
      </c>
    </row>
    <row r="29" spans="1:18">
      <c r="A29" s="1">
        <v>1</v>
      </c>
      <c r="B29" s="17">
        <f t="shared" si="0"/>
        <v>0.17499999999999999</v>
      </c>
      <c r="C29" s="1">
        <f t="shared" si="1"/>
        <v>0</v>
      </c>
      <c r="D29" s="1">
        <f t="shared" si="2"/>
        <v>0</v>
      </c>
      <c r="E29" s="1">
        <f t="shared" si="3"/>
        <v>15650.246860714287</v>
      </c>
      <c r="F29" s="1">
        <f t="shared" si="4"/>
        <v>5605.7142857142853</v>
      </c>
      <c r="G29" s="1">
        <f t="shared" si="5"/>
        <v>2747.6709440625</v>
      </c>
      <c r="H29" s="1">
        <f t="shared" si="6"/>
        <v>980.99999999999989</v>
      </c>
      <c r="I29" s="1">
        <f t="shared" si="7"/>
        <v>0</v>
      </c>
      <c r="J29" s="1">
        <f t="shared" si="8"/>
        <v>0</v>
      </c>
      <c r="K29" s="1">
        <f t="shared" si="9"/>
        <v>4053466.0923998947</v>
      </c>
      <c r="L29" s="1">
        <f>(H29*(0.5*h_0/1000))/(ix_0/100000000)</f>
        <v>1447207.5869336142</v>
      </c>
      <c r="M29" s="1">
        <f t="shared" si="11"/>
        <v>7534326.7816280304</v>
      </c>
      <c r="N29" s="1">
        <f t="shared" si="12"/>
        <v>2698697.5763962064</v>
      </c>
      <c r="O29" s="1">
        <f t="shared" ref="O29:P92" si="13">(I29+K29)/2+SQRT( ((I29+K29)/2)^2 + 0 )</f>
        <v>4053466.0923998947</v>
      </c>
      <c r="P29" s="1">
        <f t="shared" si="13"/>
        <v>1447207.5869336142</v>
      </c>
      <c r="Q29">
        <f t="shared" ref="Q29:Q92" si="14">(0)/2+SQRT( ((0)/2)^2 + (M29)^2 )</f>
        <v>7534326.7816280304</v>
      </c>
      <c r="R29">
        <f t="shared" ref="R29:R92" si="15">(0)/2+SQRT( ((0)/2)^2 + (N29)^2 )</f>
        <v>2698697.5763962064</v>
      </c>
    </row>
    <row r="30" spans="1:18">
      <c r="A30" s="1">
        <v>2</v>
      </c>
      <c r="B30" s="17">
        <f t="shared" si="0"/>
        <v>0.35</v>
      </c>
      <c r="C30" s="1">
        <f t="shared" si="1"/>
        <v>0</v>
      </c>
      <c r="D30" s="1">
        <f t="shared" si="2"/>
        <v>0</v>
      </c>
      <c r="E30" s="1">
        <f t="shared" si="3"/>
        <v>15548.786935714286</v>
      </c>
      <c r="F30" s="1">
        <f t="shared" si="4"/>
        <v>5605.7142857142853</v>
      </c>
      <c r="G30" s="1">
        <f t="shared" si="5"/>
        <v>5477.5864012500006</v>
      </c>
      <c r="H30" s="1">
        <f t="shared" si="6"/>
        <v>1961.9999999999998</v>
      </c>
      <c r="I30" s="1">
        <f t="shared" si="7"/>
        <v>0</v>
      </c>
      <c r="J30" s="1">
        <f t="shared" si="8"/>
        <v>0</v>
      </c>
      <c r="K30" s="1">
        <f t="shared" si="9"/>
        <v>8080738.6319810338</v>
      </c>
      <c r="L30" s="1">
        <f t="shared" si="10"/>
        <v>2894415.1738672284</v>
      </c>
      <c r="M30" s="1">
        <f t="shared" si="11"/>
        <v>7485482.0421812432</v>
      </c>
      <c r="N30" s="1">
        <f t="shared" si="12"/>
        <v>2698697.5763962064</v>
      </c>
      <c r="O30" s="1">
        <f t="shared" si="13"/>
        <v>8080738.6319810338</v>
      </c>
      <c r="P30" s="1">
        <f t="shared" si="13"/>
        <v>2894415.1738672284</v>
      </c>
      <c r="Q30">
        <f t="shared" si="14"/>
        <v>7485482.0421812432</v>
      </c>
      <c r="R30">
        <f t="shared" si="15"/>
        <v>2698697.5763962064</v>
      </c>
    </row>
    <row r="31" spans="1:18">
      <c r="A31" s="1">
        <v>3</v>
      </c>
      <c r="B31" s="17">
        <f t="shared" si="0"/>
        <v>0.52499999999999991</v>
      </c>
      <c r="C31" s="1">
        <f t="shared" si="1"/>
        <v>0</v>
      </c>
      <c r="D31" s="1">
        <f t="shared" si="2"/>
        <v>0</v>
      </c>
      <c r="E31" s="1">
        <f t="shared" si="3"/>
        <v>15447.327010714287</v>
      </c>
      <c r="F31" s="1">
        <f t="shared" si="4"/>
        <v>5605.7142857142853</v>
      </c>
      <c r="G31" s="1">
        <f t="shared" si="5"/>
        <v>8189.7463715624981</v>
      </c>
      <c r="H31" s="1">
        <f t="shared" si="6"/>
        <v>2942.9999999999991</v>
      </c>
      <c r="I31" s="1">
        <f t="shared" si="7"/>
        <v>0</v>
      </c>
      <c r="J31" s="1">
        <f t="shared" si="8"/>
        <v>0</v>
      </c>
      <c r="K31" s="1">
        <f t="shared" si="9"/>
        <v>12081817.618743412</v>
      </c>
      <c r="L31" s="1">
        <f t="shared" si="10"/>
        <v>4341622.7608008413</v>
      </c>
      <c r="M31" s="1">
        <f t="shared" si="11"/>
        <v>7436637.3027344588</v>
      </c>
      <c r="N31" s="1">
        <f t="shared" si="12"/>
        <v>2698697.5763962064</v>
      </c>
      <c r="O31" s="1">
        <f t="shared" si="13"/>
        <v>12081817.618743412</v>
      </c>
      <c r="P31" s="1">
        <f t="shared" si="13"/>
        <v>4341622.7608008413</v>
      </c>
      <c r="Q31">
        <f t="shared" si="14"/>
        <v>7436637.3027344588</v>
      </c>
      <c r="R31">
        <f t="shared" si="15"/>
        <v>2698697.5763962064</v>
      </c>
    </row>
    <row r="32" spans="1:18">
      <c r="A32" s="1">
        <v>4</v>
      </c>
      <c r="B32" s="17">
        <f t="shared" si="0"/>
        <v>0.7</v>
      </c>
      <c r="C32" s="1">
        <f t="shared" si="1"/>
        <v>0</v>
      </c>
      <c r="D32" s="1">
        <f t="shared" si="2"/>
        <v>0</v>
      </c>
      <c r="E32" s="1">
        <f t="shared" si="3"/>
        <v>15345.867085714286</v>
      </c>
      <c r="F32" s="1">
        <f t="shared" si="4"/>
        <v>5605.7142857142853</v>
      </c>
      <c r="G32" s="1">
        <f t="shared" si="5"/>
        <v>10884.150855</v>
      </c>
      <c r="H32" s="1">
        <f t="shared" si="6"/>
        <v>3923.9999999999995</v>
      </c>
      <c r="I32" s="1">
        <f t="shared" si="7"/>
        <v>0</v>
      </c>
      <c r="J32" s="1">
        <f t="shared" si="8"/>
        <v>0</v>
      </c>
      <c r="K32" s="1">
        <f t="shared" si="9"/>
        <v>16056703.052687038</v>
      </c>
      <c r="L32" s="1">
        <f t="shared" si="10"/>
        <v>5788830.3477344569</v>
      </c>
      <c r="M32" s="1">
        <f t="shared" si="11"/>
        <v>7387792.5632876726</v>
      </c>
      <c r="N32" s="1">
        <f t="shared" si="12"/>
        <v>2698697.5763962064</v>
      </c>
      <c r="O32" s="1">
        <f t="shared" si="13"/>
        <v>16056703.052687038</v>
      </c>
      <c r="P32" s="1">
        <f t="shared" si="13"/>
        <v>5788830.3477344569</v>
      </c>
      <c r="Q32">
        <f t="shared" si="14"/>
        <v>7387792.5632876726</v>
      </c>
      <c r="R32">
        <f t="shared" si="15"/>
        <v>2698697.5763962064</v>
      </c>
    </row>
    <row r="33" spans="1:18">
      <c r="A33" s="1">
        <v>5</v>
      </c>
      <c r="B33" s="17">
        <f t="shared" si="0"/>
        <v>0.875</v>
      </c>
      <c r="C33" s="1">
        <f t="shared" si="1"/>
        <v>0</v>
      </c>
      <c r="D33" s="1">
        <f t="shared" si="2"/>
        <v>0</v>
      </c>
      <c r="E33" s="1">
        <f t="shared" si="3"/>
        <v>15244.407160714287</v>
      </c>
      <c r="F33" s="1">
        <f t="shared" si="4"/>
        <v>5605.7142857142853</v>
      </c>
      <c r="G33" s="1">
        <f t="shared" si="5"/>
        <v>13560.7998515625</v>
      </c>
      <c r="H33" s="1">
        <f t="shared" si="6"/>
        <v>4905</v>
      </c>
      <c r="I33" s="1">
        <f t="shared" si="7"/>
        <v>0</v>
      </c>
      <c r="J33" s="1">
        <f t="shared" si="8"/>
        <v>0</v>
      </c>
      <c r="K33" s="1">
        <f t="shared" si="9"/>
        <v>20005394.933811907</v>
      </c>
      <c r="L33" s="1">
        <f t="shared" si="10"/>
        <v>7236037.9346680716</v>
      </c>
      <c r="M33" s="1">
        <f t="shared" si="11"/>
        <v>7338947.8238408845</v>
      </c>
      <c r="N33" s="1">
        <f t="shared" si="12"/>
        <v>2698697.5763962064</v>
      </c>
      <c r="O33" s="1">
        <f t="shared" si="13"/>
        <v>20005394.933811907</v>
      </c>
      <c r="P33" s="1">
        <f t="shared" si="13"/>
        <v>7236037.9346680716</v>
      </c>
      <c r="Q33">
        <f t="shared" si="14"/>
        <v>7338947.8238408845</v>
      </c>
      <c r="R33">
        <f t="shared" si="15"/>
        <v>2698697.5763962064</v>
      </c>
    </row>
    <row r="34" spans="1:18">
      <c r="A34" s="1">
        <v>6</v>
      </c>
      <c r="B34" s="17">
        <f t="shared" si="0"/>
        <v>1.0499999999999998</v>
      </c>
      <c r="C34" s="1">
        <f t="shared" si="1"/>
        <v>0</v>
      </c>
      <c r="D34" s="1">
        <f t="shared" si="2"/>
        <v>0</v>
      </c>
      <c r="E34" s="1">
        <f t="shared" si="3"/>
        <v>15142.947235714286</v>
      </c>
      <c r="F34" s="1">
        <f t="shared" si="4"/>
        <v>5605.7142857142853</v>
      </c>
      <c r="G34" s="1">
        <f t="shared" si="5"/>
        <v>16219.693361249996</v>
      </c>
      <c r="H34" s="1">
        <f t="shared" si="6"/>
        <v>5885.9999999999982</v>
      </c>
      <c r="I34" s="1">
        <f t="shared" si="7"/>
        <v>0</v>
      </c>
      <c r="J34" s="1">
        <f t="shared" si="8"/>
        <v>0</v>
      </c>
      <c r="K34" s="1">
        <f t="shared" si="9"/>
        <v>23927893.262118012</v>
      </c>
      <c r="L34" s="1">
        <f t="shared" si="10"/>
        <v>8683245.5216016825</v>
      </c>
      <c r="M34" s="1">
        <f t="shared" si="11"/>
        <v>7290103.0843940983</v>
      </c>
      <c r="N34" s="1">
        <f t="shared" si="12"/>
        <v>2698697.5763962064</v>
      </c>
      <c r="O34" s="1">
        <f t="shared" si="13"/>
        <v>23927893.262118012</v>
      </c>
      <c r="P34" s="1">
        <f t="shared" si="13"/>
        <v>8683245.5216016825</v>
      </c>
      <c r="Q34">
        <f t="shared" si="14"/>
        <v>7290103.0843940983</v>
      </c>
      <c r="R34">
        <f t="shared" si="15"/>
        <v>2698697.5763962064</v>
      </c>
    </row>
    <row r="35" spans="1:18">
      <c r="A35" s="1">
        <v>7</v>
      </c>
      <c r="B35" s="17">
        <f t="shared" si="0"/>
        <v>1.2249999999999999</v>
      </c>
      <c r="C35" s="1">
        <f t="shared" si="1"/>
        <v>0</v>
      </c>
      <c r="D35" s="1">
        <f t="shared" si="2"/>
        <v>0</v>
      </c>
      <c r="E35" s="1">
        <f t="shared" si="3"/>
        <v>15041.487310714287</v>
      </c>
      <c r="F35" s="1">
        <f t="shared" si="4"/>
        <v>5605.7142857142853</v>
      </c>
      <c r="G35" s="1">
        <f t="shared" si="5"/>
        <v>18860.831384062498</v>
      </c>
      <c r="H35" s="1">
        <f t="shared" si="6"/>
        <v>6866.9999999999991</v>
      </c>
      <c r="I35" s="1">
        <f t="shared" si="7"/>
        <v>0</v>
      </c>
      <c r="J35" s="1">
        <f t="shared" si="8"/>
        <v>0</v>
      </c>
      <c r="K35" s="1">
        <f t="shared" si="9"/>
        <v>27824198.037605368</v>
      </c>
      <c r="L35" s="1">
        <f t="shared" si="10"/>
        <v>10130453.108535299</v>
      </c>
      <c r="M35" s="1">
        <f t="shared" si="11"/>
        <v>7241258.3449473139</v>
      </c>
      <c r="N35" s="1">
        <f t="shared" si="12"/>
        <v>2698697.5763962064</v>
      </c>
      <c r="O35" s="1">
        <f t="shared" si="13"/>
        <v>27824198.037605368</v>
      </c>
      <c r="P35" s="1">
        <f t="shared" si="13"/>
        <v>10130453.108535299</v>
      </c>
      <c r="Q35">
        <f t="shared" si="14"/>
        <v>7241258.3449473139</v>
      </c>
      <c r="R35">
        <f t="shared" si="15"/>
        <v>2698697.5763962064</v>
      </c>
    </row>
    <row r="36" spans="1:18">
      <c r="A36" s="1">
        <v>8</v>
      </c>
      <c r="B36" s="17">
        <f t="shared" si="0"/>
        <v>1.4</v>
      </c>
      <c r="C36" s="1">
        <f t="shared" si="1"/>
        <v>0</v>
      </c>
      <c r="D36" s="1">
        <f t="shared" si="2"/>
        <v>0</v>
      </c>
      <c r="E36" s="1">
        <f t="shared" si="3"/>
        <v>14940.027385714286</v>
      </c>
      <c r="F36" s="1">
        <f t="shared" si="4"/>
        <v>5605.7142857142853</v>
      </c>
      <c r="G36" s="1">
        <f t="shared" si="5"/>
        <v>21484.213920000002</v>
      </c>
      <c r="H36" s="1">
        <f t="shared" si="6"/>
        <v>7847.9999999999991</v>
      </c>
      <c r="I36" s="1">
        <f t="shared" si="7"/>
        <v>0</v>
      </c>
      <c r="J36" s="1">
        <f t="shared" si="8"/>
        <v>0</v>
      </c>
      <c r="K36" s="1">
        <f t="shared" si="9"/>
        <v>31694309.260273974</v>
      </c>
      <c r="L36" s="1">
        <f t="shared" si="10"/>
        <v>11577660.695468914</v>
      </c>
      <c r="M36" s="1">
        <f t="shared" si="11"/>
        <v>7192413.6055005267</v>
      </c>
      <c r="N36" s="1">
        <f t="shared" si="12"/>
        <v>2698697.5763962064</v>
      </c>
      <c r="O36" s="1">
        <f t="shared" si="13"/>
        <v>31694309.260273974</v>
      </c>
      <c r="P36" s="1">
        <f t="shared" si="13"/>
        <v>11577660.695468914</v>
      </c>
      <c r="Q36">
        <f t="shared" si="14"/>
        <v>7192413.6055005267</v>
      </c>
      <c r="R36">
        <f t="shared" si="15"/>
        <v>2698697.5763962064</v>
      </c>
    </row>
    <row r="37" spans="1:18">
      <c r="A37" s="1">
        <v>9</v>
      </c>
      <c r="B37" s="17">
        <f t="shared" si="0"/>
        <v>1.575</v>
      </c>
      <c r="C37" s="1">
        <f t="shared" si="1"/>
        <v>0</v>
      </c>
      <c r="D37" s="1">
        <f t="shared" si="2"/>
        <v>0</v>
      </c>
      <c r="E37" s="1">
        <f t="shared" si="3"/>
        <v>14838.567460714286</v>
      </c>
      <c r="F37" s="1">
        <f t="shared" si="4"/>
        <v>5605.7142857142853</v>
      </c>
      <c r="G37" s="1">
        <f t="shared" si="5"/>
        <v>24089.840969062501</v>
      </c>
      <c r="H37" s="1">
        <f t="shared" si="6"/>
        <v>8829</v>
      </c>
      <c r="I37" s="1">
        <f t="shared" si="7"/>
        <v>0</v>
      </c>
      <c r="J37" s="1">
        <f t="shared" si="8"/>
        <v>0</v>
      </c>
      <c r="K37" s="1">
        <f t="shared" si="9"/>
        <v>35538226.930123821</v>
      </c>
      <c r="L37" s="1">
        <f t="shared" si="10"/>
        <v>13024868.282402528</v>
      </c>
      <c r="M37" s="1">
        <f t="shared" si="11"/>
        <v>7143568.8660537414</v>
      </c>
      <c r="N37" s="1">
        <f t="shared" si="12"/>
        <v>2698697.5763962064</v>
      </c>
      <c r="O37" s="1">
        <f t="shared" si="13"/>
        <v>35538226.930123821</v>
      </c>
      <c r="P37" s="1">
        <f t="shared" si="13"/>
        <v>13024868.282402528</v>
      </c>
      <c r="Q37">
        <f t="shared" si="14"/>
        <v>7143568.8660537414</v>
      </c>
      <c r="R37">
        <f t="shared" si="15"/>
        <v>2698697.5763962064</v>
      </c>
    </row>
    <row r="38" spans="1:18">
      <c r="A38" s="1">
        <v>10</v>
      </c>
      <c r="B38" s="17">
        <f t="shared" si="0"/>
        <v>1.75</v>
      </c>
      <c r="C38" s="1">
        <f t="shared" si="1"/>
        <v>0</v>
      </c>
      <c r="D38" s="1">
        <f t="shared" si="2"/>
        <v>0</v>
      </c>
      <c r="E38" s="1">
        <f t="shared" si="3"/>
        <v>14737.107535714287</v>
      </c>
      <c r="F38" s="1">
        <f t="shared" si="4"/>
        <v>5605.7142857142853</v>
      </c>
      <c r="G38" s="1">
        <f t="shared" si="5"/>
        <v>26677.712531250003</v>
      </c>
      <c r="H38" s="1">
        <f t="shared" si="6"/>
        <v>9810</v>
      </c>
      <c r="I38" s="1">
        <f t="shared" si="7"/>
        <v>0</v>
      </c>
      <c r="J38" s="1">
        <f t="shared" si="8"/>
        <v>0</v>
      </c>
      <c r="K38" s="1">
        <f t="shared" si="9"/>
        <v>39355951.047154903</v>
      </c>
      <c r="L38" s="1">
        <f t="shared" si="10"/>
        <v>14472075.869336143</v>
      </c>
      <c r="M38" s="1">
        <f t="shared" si="11"/>
        <v>7094724.1266069552</v>
      </c>
      <c r="N38" s="1">
        <f t="shared" si="12"/>
        <v>2698697.5763962064</v>
      </c>
      <c r="O38" s="1">
        <f t="shared" si="13"/>
        <v>39355951.047154903</v>
      </c>
      <c r="P38" s="1">
        <f t="shared" si="13"/>
        <v>14472075.869336143</v>
      </c>
      <c r="Q38">
        <f t="shared" si="14"/>
        <v>7094724.1266069552</v>
      </c>
      <c r="R38">
        <f t="shared" si="15"/>
        <v>2698697.5763962064</v>
      </c>
    </row>
    <row r="39" spans="1:18">
      <c r="A39" s="1">
        <v>11</v>
      </c>
      <c r="B39" s="17">
        <f t="shared" si="0"/>
        <v>1.9249999999999998</v>
      </c>
      <c r="C39" s="1">
        <f t="shared" si="1"/>
        <v>0</v>
      </c>
      <c r="D39" s="1">
        <f t="shared" si="2"/>
        <v>0</v>
      </c>
      <c r="E39" s="1">
        <f t="shared" si="3"/>
        <v>14635.647610714286</v>
      </c>
      <c r="F39" s="1">
        <f t="shared" si="4"/>
        <v>5605.7142857142853</v>
      </c>
      <c r="G39" s="1">
        <f t="shared" si="5"/>
        <v>29247.828606562496</v>
      </c>
      <c r="H39" s="1">
        <f t="shared" si="6"/>
        <v>10790.999999999998</v>
      </c>
      <c r="I39" s="1">
        <f t="shared" si="7"/>
        <v>0</v>
      </c>
      <c r="J39" s="1">
        <f t="shared" si="8"/>
        <v>0</v>
      </c>
      <c r="K39" s="1">
        <f t="shared" si="9"/>
        <v>43147481.611367226</v>
      </c>
      <c r="L39" s="1">
        <f t="shared" si="10"/>
        <v>15919283.456269754</v>
      </c>
      <c r="M39" s="1">
        <f t="shared" si="11"/>
        <v>7045879.387160168</v>
      </c>
      <c r="N39" s="1">
        <f t="shared" si="12"/>
        <v>2698697.5763962064</v>
      </c>
      <c r="O39" s="1">
        <f t="shared" si="13"/>
        <v>43147481.611367226</v>
      </c>
      <c r="P39" s="1">
        <f t="shared" si="13"/>
        <v>15919283.456269754</v>
      </c>
      <c r="Q39">
        <f t="shared" si="14"/>
        <v>7045879.387160168</v>
      </c>
      <c r="R39">
        <f t="shared" si="15"/>
        <v>2698697.5763962064</v>
      </c>
    </row>
    <row r="40" spans="1:18">
      <c r="A40" s="1">
        <v>12</v>
      </c>
      <c r="B40" s="17">
        <f t="shared" si="0"/>
        <v>2.0999999999999996</v>
      </c>
      <c r="C40" s="1">
        <f t="shared" si="1"/>
        <v>0</v>
      </c>
      <c r="D40" s="1">
        <f t="shared" si="2"/>
        <v>0</v>
      </c>
      <c r="E40" s="1">
        <f t="shared" si="3"/>
        <v>14534.187685714287</v>
      </c>
      <c r="F40" s="1">
        <f t="shared" si="4"/>
        <v>5605.7142857142853</v>
      </c>
      <c r="G40" s="1">
        <f t="shared" si="5"/>
        <v>31800.189194999992</v>
      </c>
      <c r="H40" s="1">
        <f t="shared" si="6"/>
        <v>11771.999999999996</v>
      </c>
      <c r="I40" s="1">
        <f t="shared" si="7"/>
        <v>0</v>
      </c>
      <c r="J40" s="1">
        <f t="shared" si="8"/>
        <v>0</v>
      </c>
      <c r="K40" s="1">
        <f t="shared" si="9"/>
        <v>46912818.622760788</v>
      </c>
      <c r="L40" s="1">
        <f t="shared" si="10"/>
        <v>17366491.043203365</v>
      </c>
      <c r="M40" s="1">
        <f t="shared" si="11"/>
        <v>6997034.6477133837</v>
      </c>
      <c r="N40" s="1">
        <f t="shared" si="12"/>
        <v>2698697.5763962064</v>
      </c>
      <c r="O40" s="1">
        <f t="shared" si="13"/>
        <v>46912818.622760788</v>
      </c>
      <c r="P40" s="1">
        <f t="shared" si="13"/>
        <v>17366491.043203365</v>
      </c>
      <c r="Q40">
        <f t="shared" si="14"/>
        <v>6997034.6477133837</v>
      </c>
      <c r="R40">
        <f t="shared" si="15"/>
        <v>2698697.5763962064</v>
      </c>
    </row>
    <row r="41" spans="1:18">
      <c r="A41" s="1">
        <v>13</v>
      </c>
      <c r="B41" s="17">
        <f t="shared" si="0"/>
        <v>2.2749999999999999</v>
      </c>
      <c r="C41" s="1">
        <f t="shared" si="1"/>
        <v>0</v>
      </c>
      <c r="D41" s="1">
        <f t="shared" si="2"/>
        <v>0</v>
      </c>
      <c r="E41" s="1">
        <f t="shared" si="3"/>
        <v>14432.727760714286</v>
      </c>
      <c r="F41" s="1">
        <f t="shared" si="4"/>
        <v>5605.7142857142853</v>
      </c>
      <c r="G41" s="1">
        <f t="shared" si="5"/>
        <v>34334.794296562497</v>
      </c>
      <c r="H41" s="1">
        <f t="shared" si="6"/>
        <v>12752.999999999998</v>
      </c>
      <c r="I41" s="1">
        <f t="shared" si="7"/>
        <v>0</v>
      </c>
      <c r="J41" s="1">
        <f t="shared" si="8"/>
        <v>0</v>
      </c>
      <c r="K41" s="1">
        <f t="shared" si="9"/>
        <v>50651962.081335612</v>
      </c>
      <c r="L41" s="1">
        <f t="shared" si="10"/>
        <v>18813698.630136982</v>
      </c>
      <c r="M41" s="1">
        <f t="shared" si="11"/>
        <v>6948189.9082665974</v>
      </c>
      <c r="N41" s="1">
        <f t="shared" si="12"/>
        <v>2698697.5763962064</v>
      </c>
      <c r="O41" s="1">
        <f t="shared" si="13"/>
        <v>50651962.081335612</v>
      </c>
      <c r="P41" s="1">
        <f t="shared" si="13"/>
        <v>18813698.630136982</v>
      </c>
      <c r="Q41">
        <f t="shared" si="14"/>
        <v>6948189.9082665974</v>
      </c>
      <c r="R41">
        <f t="shared" si="15"/>
        <v>2698697.5763962064</v>
      </c>
    </row>
    <row r="42" spans="1:18">
      <c r="A42" s="1">
        <v>14</v>
      </c>
      <c r="B42" s="17">
        <f t="shared" si="0"/>
        <v>2.4499999999999997</v>
      </c>
      <c r="C42" s="1">
        <f t="shared" si="1"/>
        <v>0</v>
      </c>
      <c r="D42" s="1">
        <f t="shared" si="2"/>
        <v>0</v>
      </c>
      <c r="E42" s="1">
        <f t="shared" si="3"/>
        <v>14331.267835714287</v>
      </c>
      <c r="F42" s="1">
        <f t="shared" si="4"/>
        <v>5605.7142857142853</v>
      </c>
      <c r="G42" s="1">
        <f t="shared" si="5"/>
        <v>36851.643911250001</v>
      </c>
      <c r="H42" s="1">
        <f t="shared" si="6"/>
        <v>13733.999999999998</v>
      </c>
      <c r="I42" s="1">
        <f t="shared" si="7"/>
        <v>0</v>
      </c>
      <c r="J42" s="1">
        <f t="shared" si="8"/>
        <v>0</v>
      </c>
      <c r="K42" s="1">
        <f t="shared" si="9"/>
        <v>54364911.987091683</v>
      </c>
      <c r="L42" s="1">
        <f t="shared" si="10"/>
        <v>20260906.217070598</v>
      </c>
      <c r="M42" s="1">
        <f t="shared" si="11"/>
        <v>6899345.1688198112</v>
      </c>
      <c r="N42" s="1">
        <f t="shared" si="12"/>
        <v>2698697.5763962064</v>
      </c>
      <c r="O42" s="1">
        <f t="shared" si="13"/>
        <v>54364911.987091683</v>
      </c>
      <c r="P42" s="1">
        <f t="shared" si="13"/>
        <v>20260906.217070598</v>
      </c>
      <c r="Q42">
        <f t="shared" si="14"/>
        <v>6899345.1688198112</v>
      </c>
      <c r="R42">
        <f t="shared" si="15"/>
        <v>2698697.5763962064</v>
      </c>
    </row>
    <row r="43" spans="1:18">
      <c r="A43" s="1">
        <v>15</v>
      </c>
      <c r="B43" s="17">
        <f t="shared" si="0"/>
        <v>2.625</v>
      </c>
      <c r="C43" s="1">
        <f t="shared" si="1"/>
        <v>0</v>
      </c>
      <c r="D43" s="1">
        <f t="shared" si="2"/>
        <v>0</v>
      </c>
      <c r="E43" s="1">
        <f t="shared" si="3"/>
        <v>14229.807910714286</v>
      </c>
      <c r="F43" s="1">
        <f t="shared" si="4"/>
        <v>5605.7142857142853</v>
      </c>
      <c r="G43" s="1">
        <f t="shared" si="5"/>
        <v>39350.738039062504</v>
      </c>
      <c r="H43" s="1">
        <f t="shared" si="6"/>
        <v>14714.999999999998</v>
      </c>
      <c r="I43" s="1">
        <f t="shared" si="7"/>
        <v>0</v>
      </c>
      <c r="J43" s="1">
        <f t="shared" si="8"/>
        <v>0</v>
      </c>
      <c r="K43" s="1">
        <f t="shared" si="9"/>
        <v>58051668.340028979</v>
      </c>
      <c r="L43" s="1">
        <f t="shared" si="10"/>
        <v>21708113.804004211</v>
      </c>
      <c r="M43" s="1">
        <f t="shared" si="11"/>
        <v>6850500.429373025</v>
      </c>
      <c r="N43" s="1">
        <f t="shared" si="12"/>
        <v>2698697.5763962064</v>
      </c>
      <c r="O43" s="1">
        <f t="shared" si="13"/>
        <v>58051668.340028979</v>
      </c>
      <c r="P43" s="1">
        <f t="shared" si="13"/>
        <v>21708113.804004211</v>
      </c>
      <c r="Q43">
        <f t="shared" si="14"/>
        <v>6850500.429373025</v>
      </c>
      <c r="R43">
        <f t="shared" si="15"/>
        <v>2698697.5763962064</v>
      </c>
    </row>
    <row r="44" spans="1:18">
      <c r="A44" s="1">
        <v>16</v>
      </c>
      <c r="B44" s="17">
        <f t="shared" si="0"/>
        <v>2.8</v>
      </c>
      <c r="C44" s="1">
        <f t="shared" si="1"/>
        <v>0</v>
      </c>
      <c r="D44" s="1">
        <f t="shared" si="2"/>
        <v>0</v>
      </c>
      <c r="E44" s="1">
        <f t="shared" si="3"/>
        <v>14128.347985714287</v>
      </c>
      <c r="F44" s="1">
        <f t="shared" si="4"/>
        <v>5605.7142857142853</v>
      </c>
      <c r="G44" s="1">
        <f t="shared" si="5"/>
        <v>41832.076679999998</v>
      </c>
      <c r="H44" s="1">
        <f t="shared" si="6"/>
        <v>15695.999999999998</v>
      </c>
      <c r="I44" s="1">
        <f t="shared" si="7"/>
        <v>0</v>
      </c>
      <c r="J44" s="1">
        <f t="shared" si="8"/>
        <v>0</v>
      </c>
      <c r="K44" s="1">
        <f t="shared" si="9"/>
        <v>61712231.14014753</v>
      </c>
      <c r="L44" s="1">
        <f t="shared" si="10"/>
        <v>23155321.390937828</v>
      </c>
      <c r="M44" s="1">
        <f t="shared" si="11"/>
        <v>6801655.6899262387</v>
      </c>
      <c r="N44" s="1">
        <f t="shared" si="12"/>
        <v>2698697.5763962064</v>
      </c>
      <c r="O44" s="1">
        <f t="shared" si="13"/>
        <v>61712231.14014753</v>
      </c>
      <c r="P44" s="1">
        <f t="shared" si="13"/>
        <v>23155321.390937828</v>
      </c>
      <c r="Q44">
        <f t="shared" si="14"/>
        <v>6801655.6899262387</v>
      </c>
      <c r="R44">
        <f t="shared" si="15"/>
        <v>2698697.5763962064</v>
      </c>
    </row>
    <row r="45" spans="1:18">
      <c r="A45" s="1">
        <v>17</v>
      </c>
      <c r="B45" s="17">
        <f t="shared" si="0"/>
        <v>2.9749999999999996</v>
      </c>
      <c r="C45" s="1">
        <f t="shared" si="1"/>
        <v>0</v>
      </c>
      <c r="D45" s="1">
        <f t="shared" si="2"/>
        <v>0</v>
      </c>
      <c r="E45" s="1">
        <f t="shared" si="3"/>
        <v>14026.888060714286</v>
      </c>
      <c r="F45" s="1">
        <f t="shared" si="4"/>
        <v>5605.7142857142853</v>
      </c>
      <c r="G45" s="1">
        <f t="shared" si="5"/>
        <v>44295.659834062491</v>
      </c>
      <c r="H45" s="1">
        <f t="shared" si="6"/>
        <v>16676.999999999996</v>
      </c>
      <c r="I45" s="1">
        <f t="shared" si="7"/>
        <v>0</v>
      </c>
      <c r="J45" s="1">
        <f t="shared" si="8"/>
        <v>0</v>
      </c>
      <c r="K45" s="1">
        <f t="shared" si="9"/>
        <v>65346600.38744729</v>
      </c>
      <c r="L45" s="1">
        <f t="shared" si="10"/>
        <v>24602528.97787144</v>
      </c>
      <c r="M45" s="1">
        <f t="shared" si="11"/>
        <v>6752810.9504794516</v>
      </c>
      <c r="N45" s="1">
        <f t="shared" si="12"/>
        <v>2698697.5763962064</v>
      </c>
      <c r="O45" s="1">
        <f t="shared" si="13"/>
        <v>65346600.38744729</v>
      </c>
      <c r="P45" s="1">
        <f t="shared" si="13"/>
        <v>24602528.97787144</v>
      </c>
      <c r="Q45">
        <f t="shared" si="14"/>
        <v>6752810.9504794516</v>
      </c>
      <c r="R45">
        <f t="shared" si="15"/>
        <v>2698697.5763962064</v>
      </c>
    </row>
    <row r="46" spans="1:18">
      <c r="A46" s="1">
        <v>18</v>
      </c>
      <c r="B46" s="17">
        <f t="shared" si="0"/>
        <v>3.15</v>
      </c>
      <c r="C46" s="1">
        <f t="shared" si="1"/>
        <v>0</v>
      </c>
      <c r="D46" s="1">
        <f t="shared" si="2"/>
        <v>0</v>
      </c>
      <c r="E46" s="1">
        <f t="shared" si="3"/>
        <v>13925.428135714286</v>
      </c>
      <c r="F46" s="1">
        <f t="shared" si="4"/>
        <v>5605.7142857142853</v>
      </c>
      <c r="G46" s="1">
        <f t="shared" si="5"/>
        <v>46741.487501249998</v>
      </c>
      <c r="H46" s="1">
        <f t="shared" si="6"/>
        <v>17658</v>
      </c>
      <c r="I46" s="1">
        <f t="shared" si="7"/>
        <v>0</v>
      </c>
      <c r="J46" s="1">
        <f t="shared" si="8"/>
        <v>0</v>
      </c>
      <c r="K46" s="1">
        <f t="shared" si="9"/>
        <v>68954776.081928343</v>
      </c>
      <c r="L46" s="1">
        <f t="shared" si="10"/>
        <v>26049736.564805057</v>
      </c>
      <c r="M46" s="1">
        <f t="shared" si="11"/>
        <v>6703966.2110326663</v>
      </c>
      <c r="N46" s="1">
        <f t="shared" si="12"/>
        <v>2698697.5763962064</v>
      </c>
      <c r="O46" s="1">
        <f t="shared" si="13"/>
        <v>68954776.081928343</v>
      </c>
      <c r="P46" s="1">
        <f t="shared" si="13"/>
        <v>26049736.564805057</v>
      </c>
      <c r="Q46">
        <f t="shared" si="14"/>
        <v>6703966.2110326663</v>
      </c>
      <c r="R46">
        <f t="shared" si="15"/>
        <v>2698697.5763962064</v>
      </c>
    </row>
    <row r="47" spans="1:18">
      <c r="A47" s="1">
        <v>19</v>
      </c>
      <c r="B47" s="17">
        <f t="shared" si="0"/>
        <v>3.3249999999999997</v>
      </c>
      <c r="C47" s="1">
        <f t="shared" si="1"/>
        <v>0</v>
      </c>
      <c r="D47" s="1">
        <f t="shared" si="2"/>
        <v>0</v>
      </c>
      <c r="E47" s="1">
        <f t="shared" si="3"/>
        <v>13823.968210714287</v>
      </c>
      <c r="F47" s="1">
        <f t="shared" si="4"/>
        <v>5605.7142857142853</v>
      </c>
      <c r="G47" s="1">
        <f t="shared" si="5"/>
        <v>49169.559681562496</v>
      </c>
      <c r="H47" s="1">
        <f t="shared" si="6"/>
        <v>18638.999999999996</v>
      </c>
      <c r="I47" s="1">
        <f t="shared" si="7"/>
        <v>0</v>
      </c>
      <c r="J47" s="1">
        <f t="shared" si="8"/>
        <v>0</v>
      </c>
      <c r="K47" s="1">
        <f t="shared" si="9"/>
        <v>72536758.223590612</v>
      </c>
      <c r="L47" s="1">
        <f t="shared" si="10"/>
        <v>27496944.15173867</v>
      </c>
      <c r="M47" s="1">
        <f t="shared" si="11"/>
        <v>6655121.471585881</v>
      </c>
      <c r="N47" s="1">
        <f t="shared" si="12"/>
        <v>2698697.5763962064</v>
      </c>
      <c r="O47" s="1">
        <f t="shared" si="13"/>
        <v>72536758.223590612</v>
      </c>
      <c r="P47" s="1">
        <f t="shared" si="13"/>
        <v>27496944.15173867</v>
      </c>
      <c r="Q47">
        <f t="shared" si="14"/>
        <v>6655121.471585881</v>
      </c>
      <c r="R47">
        <f t="shared" si="15"/>
        <v>2698697.5763962064</v>
      </c>
    </row>
    <row r="48" spans="1:18">
      <c r="A48" s="1">
        <v>20</v>
      </c>
      <c r="B48" s="17">
        <f t="shared" si="0"/>
        <v>3.5</v>
      </c>
      <c r="C48" s="1">
        <f t="shared" si="1"/>
        <v>0</v>
      </c>
      <c r="D48" s="1">
        <f t="shared" si="2"/>
        <v>0</v>
      </c>
      <c r="E48" s="1">
        <f t="shared" si="3"/>
        <v>13722.508285714286</v>
      </c>
      <c r="F48" s="1">
        <f t="shared" si="4"/>
        <v>5605.7142857142853</v>
      </c>
      <c r="G48" s="1">
        <f t="shared" si="5"/>
        <v>51579.876375000007</v>
      </c>
      <c r="H48" s="1">
        <f t="shared" si="6"/>
        <v>19620</v>
      </c>
      <c r="I48" s="1">
        <f t="shared" si="7"/>
        <v>0</v>
      </c>
      <c r="J48" s="1">
        <f t="shared" si="8"/>
        <v>0</v>
      </c>
      <c r="K48" s="1">
        <f t="shared" si="9"/>
        <v>76092546.812434152</v>
      </c>
      <c r="L48" s="1">
        <f t="shared" si="10"/>
        <v>28944151.738672286</v>
      </c>
      <c r="M48" s="1">
        <f t="shared" si="11"/>
        <v>6606276.7321390929</v>
      </c>
      <c r="N48" s="1">
        <f t="shared" si="12"/>
        <v>2698697.5763962064</v>
      </c>
      <c r="O48" s="1">
        <f t="shared" si="13"/>
        <v>76092546.812434152</v>
      </c>
      <c r="P48" s="1">
        <f t="shared" si="13"/>
        <v>28944151.738672286</v>
      </c>
      <c r="Q48">
        <f t="shared" si="14"/>
        <v>6606276.7321390929</v>
      </c>
      <c r="R48">
        <f t="shared" si="15"/>
        <v>2698697.5763962064</v>
      </c>
    </row>
    <row r="49" spans="1:18">
      <c r="A49" s="1">
        <v>21</v>
      </c>
      <c r="B49" s="17">
        <f t="shared" si="0"/>
        <v>3.6749999999999998</v>
      </c>
      <c r="C49" s="1">
        <f t="shared" si="1"/>
        <v>0</v>
      </c>
      <c r="D49" s="1">
        <f t="shared" si="2"/>
        <v>0</v>
      </c>
      <c r="E49" s="1">
        <f t="shared" si="3"/>
        <v>13621.048360714287</v>
      </c>
      <c r="F49" s="1">
        <f t="shared" si="4"/>
        <v>5605.7142857142853</v>
      </c>
      <c r="G49" s="1">
        <f t="shared" si="5"/>
        <v>53972.437581562503</v>
      </c>
      <c r="H49" s="1">
        <f t="shared" si="6"/>
        <v>20600.999999999996</v>
      </c>
      <c r="I49" s="1">
        <f t="shared" si="7"/>
        <v>0</v>
      </c>
      <c r="J49" s="1">
        <f t="shared" si="8"/>
        <v>0</v>
      </c>
      <c r="K49" s="1">
        <f t="shared" si="9"/>
        <v>79622141.848458916</v>
      </c>
      <c r="L49" s="1">
        <f t="shared" si="10"/>
        <v>30391359.325605899</v>
      </c>
      <c r="M49" s="1">
        <f t="shared" si="11"/>
        <v>6557431.9926923085</v>
      </c>
      <c r="N49" s="1">
        <f t="shared" si="12"/>
        <v>2698697.5763962064</v>
      </c>
      <c r="O49" s="1">
        <f t="shared" si="13"/>
        <v>79622141.848458916</v>
      </c>
      <c r="P49" s="1">
        <f t="shared" si="13"/>
        <v>30391359.325605899</v>
      </c>
      <c r="Q49">
        <f t="shared" si="14"/>
        <v>6557431.9926923085</v>
      </c>
      <c r="R49">
        <f t="shared" si="15"/>
        <v>2698697.5763962064</v>
      </c>
    </row>
    <row r="50" spans="1:18">
      <c r="A50" s="1">
        <v>22</v>
      </c>
      <c r="B50" s="17">
        <f t="shared" si="0"/>
        <v>3.8499999999999996</v>
      </c>
      <c r="C50" s="1">
        <f t="shared" si="1"/>
        <v>0</v>
      </c>
      <c r="D50" s="1">
        <f t="shared" si="2"/>
        <v>0</v>
      </c>
      <c r="E50" s="1">
        <f t="shared" si="3"/>
        <v>13519.588435714286</v>
      </c>
      <c r="F50" s="1">
        <f t="shared" si="4"/>
        <v>5605.7142857142853</v>
      </c>
      <c r="G50" s="1">
        <f t="shared" si="5"/>
        <v>56347.243301249997</v>
      </c>
      <c r="H50" s="1">
        <f t="shared" si="6"/>
        <v>21581.999999999996</v>
      </c>
      <c r="I50" s="1">
        <f t="shared" si="7"/>
        <v>0</v>
      </c>
      <c r="J50" s="1">
        <f t="shared" si="8"/>
        <v>0</v>
      </c>
      <c r="K50" s="1">
        <f t="shared" si="9"/>
        <v>83125543.331664905</v>
      </c>
      <c r="L50" s="1">
        <f t="shared" si="10"/>
        <v>31838566.912539508</v>
      </c>
      <c r="M50" s="1">
        <f t="shared" si="11"/>
        <v>6508587.2532455213</v>
      </c>
      <c r="N50" s="1">
        <f t="shared" si="12"/>
        <v>2698697.5763962064</v>
      </c>
      <c r="O50" s="1">
        <f t="shared" si="13"/>
        <v>83125543.331664905</v>
      </c>
      <c r="P50" s="1">
        <f t="shared" si="13"/>
        <v>31838566.912539508</v>
      </c>
      <c r="Q50">
        <f t="shared" si="14"/>
        <v>6508587.2532455213</v>
      </c>
      <c r="R50">
        <f t="shared" si="15"/>
        <v>2698697.5763962064</v>
      </c>
    </row>
    <row r="51" spans="1:18">
      <c r="A51" s="1">
        <v>23</v>
      </c>
      <c r="B51" s="17">
        <f t="shared" si="0"/>
        <v>4.0249999999999995</v>
      </c>
      <c r="C51" s="1">
        <f t="shared" si="1"/>
        <v>0</v>
      </c>
      <c r="D51" s="1">
        <f t="shared" si="2"/>
        <v>0</v>
      </c>
      <c r="E51" s="1">
        <f t="shared" si="3"/>
        <v>13418.128510714287</v>
      </c>
      <c r="F51" s="1">
        <f t="shared" si="4"/>
        <v>5605.7142857142853</v>
      </c>
      <c r="G51" s="1">
        <f t="shared" si="5"/>
        <v>58704.293534062497</v>
      </c>
      <c r="H51" s="1">
        <f t="shared" si="6"/>
        <v>22562.999999999996</v>
      </c>
      <c r="I51" s="1">
        <f t="shared" si="7"/>
        <v>0</v>
      </c>
      <c r="J51" s="1">
        <f t="shared" si="8"/>
        <v>0</v>
      </c>
      <c r="K51" s="1">
        <f t="shared" si="9"/>
        <v>86602751.262052163</v>
      </c>
      <c r="L51" s="1">
        <f t="shared" si="10"/>
        <v>33285774.499473128</v>
      </c>
      <c r="M51" s="1">
        <f t="shared" si="11"/>
        <v>6459742.513798736</v>
      </c>
      <c r="N51" s="1">
        <f t="shared" si="12"/>
        <v>2698697.5763962064</v>
      </c>
      <c r="O51" s="1">
        <f t="shared" si="13"/>
        <v>86602751.262052163</v>
      </c>
      <c r="P51" s="1">
        <f t="shared" si="13"/>
        <v>33285774.499473128</v>
      </c>
      <c r="Q51">
        <f t="shared" si="14"/>
        <v>6459742.513798736</v>
      </c>
      <c r="R51">
        <f t="shared" si="15"/>
        <v>2698697.5763962064</v>
      </c>
    </row>
    <row r="52" spans="1:18">
      <c r="A52" s="1">
        <v>24</v>
      </c>
      <c r="B52" s="17">
        <f t="shared" si="0"/>
        <v>4.1999999999999993</v>
      </c>
      <c r="C52" s="1">
        <f t="shared" si="1"/>
        <v>0</v>
      </c>
      <c r="D52" s="1">
        <f t="shared" si="2"/>
        <v>0</v>
      </c>
      <c r="E52" s="1">
        <f t="shared" si="3"/>
        <v>13316.668585714287</v>
      </c>
      <c r="F52" s="1">
        <f t="shared" si="4"/>
        <v>5605.7142857142853</v>
      </c>
      <c r="G52" s="1">
        <f t="shared" si="5"/>
        <v>61043.588279999989</v>
      </c>
      <c r="H52" s="1">
        <f t="shared" si="6"/>
        <v>23543.999999999993</v>
      </c>
      <c r="I52" s="1">
        <f t="shared" si="7"/>
        <v>0</v>
      </c>
      <c r="J52" s="1">
        <f t="shared" si="8"/>
        <v>0</v>
      </c>
      <c r="K52" s="1">
        <f t="shared" si="9"/>
        <v>90053765.639620647</v>
      </c>
      <c r="L52" s="1">
        <f t="shared" si="10"/>
        <v>34732982.08640673</v>
      </c>
      <c r="M52" s="1">
        <f t="shared" si="11"/>
        <v>6410897.7743519498</v>
      </c>
      <c r="N52" s="1">
        <f t="shared" si="12"/>
        <v>2698697.5763962064</v>
      </c>
      <c r="O52" s="1">
        <f t="shared" si="13"/>
        <v>90053765.639620647</v>
      </c>
      <c r="P52" s="1">
        <f t="shared" si="13"/>
        <v>34732982.08640673</v>
      </c>
      <c r="Q52">
        <f t="shared" si="14"/>
        <v>6410897.7743519498</v>
      </c>
      <c r="R52">
        <f t="shared" si="15"/>
        <v>2698697.5763962064</v>
      </c>
    </row>
    <row r="53" spans="1:18">
      <c r="A53" s="1">
        <v>25</v>
      </c>
      <c r="B53" s="17">
        <f t="shared" si="0"/>
        <v>4.375</v>
      </c>
      <c r="C53" s="1">
        <f t="shared" si="1"/>
        <v>0</v>
      </c>
      <c r="D53" s="1">
        <f t="shared" si="2"/>
        <v>0</v>
      </c>
      <c r="E53" s="1">
        <f t="shared" si="3"/>
        <v>13215.208660714286</v>
      </c>
      <c r="F53" s="1">
        <f t="shared" si="4"/>
        <v>5605.7142857142853</v>
      </c>
      <c r="G53" s="1">
        <f t="shared" si="5"/>
        <v>63365.127539062509</v>
      </c>
      <c r="H53" s="1">
        <f t="shared" si="6"/>
        <v>24525</v>
      </c>
      <c r="I53" s="1">
        <f t="shared" si="7"/>
        <v>0</v>
      </c>
      <c r="J53" s="1">
        <f t="shared" si="8"/>
        <v>0</v>
      </c>
      <c r="K53" s="1">
        <f t="shared" si="9"/>
        <v>93478586.4643704</v>
      </c>
      <c r="L53" s="1">
        <f t="shared" si="10"/>
        <v>36180189.673340358</v>
      </c>
      <c r="M53" s="1">
        <f t="shared" si="11"/>
        <v>6362053.0349051626</v>
      </c>
      <c r="N53" s="1">
        <f t="shared" si="12"/>
        <v>2698697.5763962064</v>
      </c>
      <c r="O53" s="1">
        <f t="shared" si="13"/>
        <v>93478586.4643704</v>
      </c>
      <c r="P53" s="1">
        <f t="shared" si="13"/>
        <v>36180189.673340358</v>
      </c>
      <c r="Q53">
        <f t="shared" si="14"/>
        <v>6362053.0349051626</v>
      </c>
      <c r="R53">
        <f t="shared" si="15"/>
        <v>2698697.5763962064</v>
      </c>
    </row>
    <row r="54" spans="1:18">
      <c r="A54" s="1">
        <v>26</v>
      </c>
      <c r="B54" s="17">
        <f t="shared" si="0"/>
        <v>4.55</v>
      </c>
      <c r="C54" s="1">
        <f t="shared" si="1"/>
        <v>0</v>
      </c>
      <c r="D54" s="1">
        <f t="shared" si="2"/>
        <v>0</v>
      </c>
      <c r="E54" s="1">
        <f t="shared" si="3"/>
        <v>13113.748735714287</v>
      </c>
      <c r="F54" s="1">
        <f t="shared" si="4"/>
        <v>5605.7142857142853</v>
      </c>
      <c r="G54" s="1">
        <f t="shared" si="5"/>
        <v>65668.911311249991</v>
      </c>
      <c r="H54" s="1">
        <f t="shared" si="6"/>
        <v>25505.999999999996</v>
      </c>
      <c r="I54" s="1">
        <f t="shared" si="7"/>
        <v>0</v>
      </c>
      <c r="J54" s="1">
        <f t="shared" si="8"/>
        <v>0</v>
      </c>
      <c r="K54" s="1">
        <f t="shared" si="9"/>
        <v>96877213.736301348</v>
      </c>
      <c r="L54" s="1">
        <f t="shared" si="10"/>
        <v>37627397.260273963</v>
      </c>
      <c r="M54" s="1">
        <f t="shared" si="11"/>
        <v>6313208.2954583773</v>
      </c>
      <c r="N54" s="1">
        <f t="shared" si="12"/>
        <v>2698697.5763962064</v>
      </c>
      <c r="O54" s="1">
        <f t="shared" si="13"/>
        <v>96877213.736301348</v>
      </c>
      <c r="P54" s="1">
        <f t="shared" si="13"/>
        <v>37627397.260273963</v>
      </c>
      <c r="Q54">
        <f t="shared" si="14"/>
        <v>6313208.2954583773</v>
      </c>
      <c r="R54">
        <f t="shared" si="15"/>
        <v>2698697.5763962064</v>
      </c>
    </row>
    <row r="55" spans="1:18">
      <c r="A55" s="1">
        <v>27</v>
      </c>
      <c r="B55" s="17">
        <f t="shared" si="0"/>
        <v>4.7249999999999996</v>
      </c>
      <c r="C55" s="1">
        <f t="shared" si="1"/>
        <v>0</v>
      </c>
      <c r="D55" s="1">
        <f t="shared" si="2"/>
        <v>0</v>
      </c>
      <c r="E55" s="1">
        <f t="shared" si="3"/>
        <v>13012.288810714286</v>
      </c>
      <c r="F55" s="1">
        <f t="shared" si="4"/>
        <v>5605.7142857142853</v>
      </c>
      <c r="G55" s="1">
        <f t="shared" si="5"/>
        <v>67954.939596562501</v>
      </c>
      <c r="H55" s="1">
        <f t="shared" si="6"/>
        <v>26486.999999999996</v>
      </c>
      <c r="I55" s="1">
        <f t="shared" si="7"/>
        <v>0</v>
      </c>
      <c r="J55" s="1">
        <f t="shared" si="8"/>
        <v>0</v>
      </c>
      <c r="K55" s="1">
        <f t="shared" si="9"/>
        <v>100249647.45541359</v>
      </c>
      <c r="L55" s="1">
        <f t="shared" si="10"/>
        <v>39074604.847207583</v>
      </c>
      <c r="M55" s="1">
        <f t="shared" si="11"/>
        <v>6264363.5560115911</v>
      </c>
      <c r="N55" s="1">
        <f t="shared" si="12"/>
        <v>2698697.5763962064</v>
      </c>
      <c r="O55" s="1">
        <f t="shared" si="13"/>
        <v>100249647.45541359</v>
      </c>
      <c r="P55" s="1">
        <f t="shared" si="13"/>
        <v>39074604.847207583</v>
      </c>
      <c r="Q55">
        <f t="shared" si="14"/>
        <v>6264363.5560115911</v>
      </c>
      <c r="R55">
        <f t="shared" si="15"/>
        <v>2698697.5763962064</v>
      </c>
    </row>
    <row r="56" spans="1:18">
      <c r="A56" s="1">
        <v>28</v>
      </c>
      <c r="B56" s="17">
        <f t="shared" si="0"/>
        <v>4.8999999999999995</v>
      </c>
      <c r="C56" s="1">
        <f t="shared" si="1"/>
        <v>0</v>
      </c>
      <c r="D56" s="1">
        <f t="shared" si="2"/>
        <v>0</v>
      </c>
      <c r="E56" s="1">
        <f t="shared" si="3"/>
        <v>12910.828885714287</v>
      </c>
      <c r="F56" s="1">
        <f t="shared" si="4"/>
        <v>5605.7142857142853</v>
      </c>
      <c r="G56" s="1">
        <f t="shared" si="5"/>
        <v>70223.212394999995</v>
      </c>
      <c r="H56" s="1">
        <f t="shared" si="6"/>
        <v>27467.999999999996</v>
      </c>
      <c r="I56" s="1">
        <f t="shared" si="7"/>
        <v>0</v>
      </c>
      <c r="J56" s="1">
        <f t="shared" si="8"/>
        <v>0</v>
      </c>
      <c r="K56" s="1">
        <f t="shared" si="9"/>
        <v>103595887.62170704</v>
      </c>
      <c r="L56" s="1">
        <f t="shared" si="10"/>
        <v>40521812.434141196</v>
      </c>
      <c r="M56" s="1">
        <f t="shared" si="11"/>
        <v>6215518.8165648058</v>
      </c>
      <c r="N56" s="1">
        <f t="shared" si="12"/>
        <v>2698697.5763962064</v>
      </c>
      <c r="O56" s="1">
        <f t="shared" si="13"/>
        <v>103595887.62170704</v>
      </c>
      <c r="P56" s="1">
        <f t="shared" si="13"/>
        <v>40521812.434141196</v>
      </c>
      <c r="Q56">
        <f t="shared" si="14"/>
        <v>6215518.8165648058</v>
      </c>
      <c r="R56">
        <f t="shared" si="15"/>
        <v>2698697.5763962064</v>
      </c>
    </row>
    <row r="57" spans="1:18">
      <c r="A57" s="1">
        <v>29</v>
      </c>
      <c r="B57" s="17">
        <f t="shared" si="0"/>
        <v>5.0749999999999993</v>
      </c>
      <c r="C57" s="1">
        <f t="shared" si="1"/>
        <v>0</v>
      </c>
      <c r="D57" s="1">
        <f t="shared" si="2"/>
        <v>0</v>
      </c>
      <c r="E57" s="1">
        <f t="shared" si="3"/>
        <v>12809.368960714288</v>
      </c>
      <c r="F57" s="1">
        <f t="shared" si="4"/>
        <v>5605.7142857142853</v>
      </c>
      <c r="G57" s="1">
        <f t="shared" si="5"/>
        <v>72473.729706562488</v>
      </c>
      <c r="H57" s="1">
        <f t="shared" si="6"/>
        <v>28448.999999999993</v>
      </c>
      <c r="I57" s="1">
        <f t="shared" si="7"/>
        <v>0</v>
      </c>
      <c r="J57" s="1">
        <f t="shared" si="8"/>
        <v>0</v>
      </c>
      <c r="K57" s="1">
        <f t="shared" si="9"/>
        <v>106915934.23518178</v>
      </c>
      <c r="L57" s="1">
        <f t="shared" si="10"/>
        <v>41969020.021074809</v>
      </c>
      <c r="M57" s="1">
        <f t="shared" si="11"/>
        <v>6166674.0771180196</v>
      </c>
      <c r="N57" s="1">
        <f t="shared" si="12"/>
        <v>2698697.5763962064</v>
      </c>
      <c r="O57" s="1">
        <f t="shared" si="13"/>
        <v>106915934.23518178</v>
      </c>
      <c r="P57" s="1">
        <f t="shared" si="13"/>
        <v>41969020.021074809</v>
      </c>
      <c r="Q57">
        <f t="shared" si="14"/>
        <v>6166674.0771180196</v>
      </c>
      <c r="R57">
        <f t="shared" si="15"/>
        <v>2698697.5763962064</v>
      </c>
    </row>
    <row r="58" spans="1:18">
      <c r="A58" s="1">
        <v>30</v>
      </c>
      <c r="B58" s="17">
        <f t="shared" si="0"/>
        <v>5.25</v>
      </c>
      <c r="C58" s="1">
        <f t="shared" si="1"/>
        <v>0</v>
      </c>
      <c r="D58" s="1">
        <f t="shared" si="2"/>
        <v>0</v>
      </c>
      <c r="E58" s="1">
        <f t="shared" si="3"/>
        <v>12707.909035714285</v>
      </c>
      <c r="F58" s="1">
        <f t="shared" si="4"/>
        <v>5605.7142857142853</v>
      </c>
      <c r="G58" s="1">
        <f t="shared" si="5"/>
        <v>74706.491531250009</v>
      </c>
      <c r="H58" s="1">
        <f t="shared" si="6"/>
        <v>29429.999999999996</v>
      </c>
      <c r="I58" s="1">
        <f t="shared" si="7"/>
        <v>0</v>
      </c>
      <c r="J58" s="1">
        <f t="shared" si="8"/>
        <v>0</v>
      </c>
      <c r="K58" s="1">
        <f t="shared" si="9"/>
        <v>110209787.29583773</v>
      </c>
      <c r="L58" s="1">
        <f t="shared" si="10"/>
        <v>43416227.608008422</v>
      </c>
      <c r="M58" s="1">
        <f t="shared" si="11"/>
        <v>6117829.3376712333</v>
      </c>
      <c r="N58" s="1">
        <f t="shared" si="12"/>
        <v>2698697.5763962064</v>
      </c>
      <c r="O58" s="1">
        <f t="shared" si="13"/>
        <v>110209787.29583773</v>
      </c>
      <c r="P58" s="1">
        <f t="shared" si="13"/>
        <v>43416227.608008422</v>
      </c>
      <c r="Q58">
        <f t="shared" si="14"/>
        <v>6117829.3376712333</v>
      </c>
      <c r="R58">
        <f t="shared" si="15"/>
        <v>2698697.5763962064</v>
      </c>
    </row>
    <row r="59" spans="1:18">
      <c r="A59" s="1">
        <v>31</v>
      </c>
      <c r="B59" s="17">
        <f t="shared" si="0"/>
        <v>5.4249999999999998</v>
      </c>
      <c r="C59" s="1">
        <f t="shared" si="1"/>
        <v>0</v>
      </c>
      <c r="D59" s="1">
        <f t="shared" si="2"/>
        <v>0</v>
      </c>
      <c r="E59" s="1">
        <f t="shared" si="3"/>
        <v>12606.449110714286</v>
      </c>
      <c r="F59" s="1">
        <f t="shared" si="4"/>
        <v>5605.7142857142853</v>
      </c>
      <c r="G59" s="1">
        <f t="shared" si="5"/>
        <v>76921.497869062499</v>
      </c>
      <c r="H59" s="1">
        <f t="shared" si="6"/>
        <v>30410.999999999996</v>
      </c>
      <c r="I59" s="1">
        <f t="shared" si="7"/>
        <v>0</v>
      </c>
      <c r="J59" s="1">
        <f t="shared" si="8"/>
        <v>0</v>
      </c>
      <c r="K59" s="1">
        <f t="shared" si="9"/>
        <v>113477446.80367494</v>
      </c>
      <c r="L59" s="1">
        <f t="shared" si="10"/>
        <v>44863435.194942042</v>
      </c>
      <c r="M59" s="1">
        <f t="shared" si="11"/>
        <v>6068984.5982244462</v>
      </c>
      <c r="N59" s="1">
        <f t="shared" si="12"/>
        <v>2698697.5763962064</v>
      </c>
      <c r="O59" s="1">
        <f t="shared" si="13"/>
        <v>113477446.80367494</v>
      </c>
      <c r="P59" s="1">
        <f t="shared" si="13"/>
        <v>44863435.194942042</v>
      </c>
      <c r="Q59">
        <f t="shared" si="14"/>
        <v>6068984.5982244462</v>
      </c>
      <c r="R59">
        <f t="shared" si="15"/>
        <v>2698697.5763962064</v>
      </c>
    </row>
    <row r="60" spans="1:18">
      <c r="A60" s="1">
        <v>32</v>
      </c>
      <c r="B60" s="17">
        <f t="shared" ref="B60:B91" si="16">length/length_division*A60</f>
        <v>5.6</v>
      </c>
      <c r="C60" s="1">
        <f t="shared" ref="C60:C91" si="17">ax</f>
        <v>0</v>
      </c>
      <c r="D60" s="1">
        <f t="shared" ref="D60:D91" si="18">ax_0</f>
        <v>0</v>
      </c>
      <c r="E60" s="1">
        <f t="shared" ref="E60:E91" si="19">IF(B60&lt;force_position,ay-(mass_per_length*B60*gravity),ay-(mass_per_length*B60*gravity)-force)</f>
        <v>12504.989185714287</v>
      </c>
      <c r="F60" s="1">
        <f t="shared" ref="F60:F91" si="20">IF(B60&lt;force_position_0,ay_0-(mass_per_length_0*B60*gravity_0),ay_0-(mass_per_length_0*B60*gravity_0)-force_0)</f>
        <v>5605.7142857142853</v>
      </c>
      <c r="G60" s="1">
        <f t="shared" ref="G60:G91" si="21">IF(B60&lt;force_position,(ay*B60)-(0.5*mass_per_length*gravity*B60*B60),(ay*B60)-(0.5*mass_per_length*gravity*B60*B60)-force*(B60-force_position))</f>
        <v>79118.748720000003</v>
      </c>
      <c r="H60" s="1">
        <f t="shared" ref="H60:H91" si="22">IF(B60&lt;force_position_0,(ay_0*B60)-(0.5*mass_per_length_0*gravity_0*B60*B60),(ay_0*B60)-(0.5*mass_per_length_0*gravity_0*B60*B60)-force_0*(B60-force_position_0))</f>
        <v>31391.999999999996</v>
      </c>
      <c r="I60" s="1">
        <f t="shared" ref="I60:I91" si="23">ax/cross_section_area</f>
        <v>0</v>
      </c>
      <c r="J60" s="1">
        <f t="shared" ref="J60:J91" si="24">ax_0/cross_section_area_0</f>
        <v>0</v>
      </c>
      <c r="K60" s="1">
        <f t="shared" ref="K60:K91" si="25">((G60*(0.5*h))/(ix))*(100000000/1000)</f>
        <v>116718912.75869338</v>
      </c>
      <c r="L60" s="1">
        <f t="shared" ref="L60:L91" si="26">(H60*(0.5*h_0/1000))/(ix_0/100000000)</f>
        <v>46310642.781875655</v>
      </c>
      <c r="M60" s="1">
        <f t="shared" ref="M60:M91" si="27">((E60*q)/(ix*thickness_web))*((100000000*1000)/1000000000)</f>
        <v>6020139.8587776609</v>
      </c>
      <c r="N60" s="1">
        <f t="shared" ref="N60:N91" si="28">((F60*q)/(ix*thickness_web))*((100000000*1000)/1000000000)</f>
        <v>2698697.5763962064</v>
      </c>
      <c r="O60" s="1">
        <f t="shared" si="13"/>
        <v>116718912.75869338</v>
      </c>
      <c r="P60" s="1">
        <f t="shared" si="13"/>
        <v>46310642.781875655</v>
      </c>
      <c r="Q60">
        <f t="shared" si="14"/>
        <v>6020139.8587776609</v>
      </c>
      <c r="R60">
        <f t="shared" si="15"/>
        <v>2698697.5763962064</v>
      </c>
    </row>
    <row r="61" spans="1:18">
      <c r="A61" s="1">
        <v>33</v>
      </c>
      <c r="B61" s="17">
        <f t="shared" si="16"/>
        <v>5.7749999999999995</v>
      </c>
      <c r="C61" s="1">
        <f t="shared" si="17"/>
        <v>0</v>
      </c>
      <c r="D61" s="1">
        <f t="shared" si="18"/>
        <v>0</v>
      </c>
      <c r="E61" s="1">
        <f t="shared" si="19"/>
        <v>12403.529260714287</v>
      </c>
      <c r="F61" s="1">
        <f t="shared" si="20"/>
        <v>5605.7142857142853</v>
      </c>
      <c r="G61" s="1">
        <f t="shared" si="21"/>
        <v>81298.244084062491</v>
      </c>
      <c r="H61" s="1">
        <f t="shared" si="22"/>
        <v>32372.999999999996</v>
      </c>
      <c r="I61" s="1">
        <f t="shared" si="23"/>
        <v>0</v>
      </c>
      <c r="J61" s="1">
        <f t="shared" si="24"/>
        <v>0</v>
      </c>
      <c r="K61" s="1">
        <f t="shared" si="25"/>
        <v>119934185.16089305</v>
      </c>
      <c r="L61" s="1">
        <f t="shared" si="26"/>
        <v>47757850.368809268</v>
      </c>
      <c r="M61" s="1">
        <f t="shared" si="27"/>
        <v>5971295.1193308756</v>
      </c>
      <c r="N61" s="1">
        <f t="shared" si="28"/>
        <v>2698697.5763962064</v>
      </c>
      <c r="O61" s="1">
        <f t="shared" si="13"/>
        <v>119934185.16089305</v>
      </c>
      <c r="P61" s="1">
        <f t="shared" si="13"/>
        <v>47757850.368809268</v>
      </c>
      <c r="Q61">
        <f t="shared" si="14"/>
        <v>5971295.1193308756</v>
      </c>
      <c r="R61">
        <f t="shared" si="15"/>
        <v>2698697.5763962064</v>
      </c>
    </row>
    <row r="62" spans="1:18">
      <c r="A62" s="1">
        <v>34</v>
      </c>
      <c r="B62" s="17">
        <f t="shared" si="16"/>
        <v>5.9499999999999993</v>
      </c>
      <c r="C62" s="1">
        <f t="shared" si="17"/>
        <v>0</v>
      </c>
      <c r="D62" s="1">
        <f t="shared" si="18"/>
        <v>0</v>
      </c>
      <c r="E62" s="1">
        <f t="shared" si="19"/>
        <v>12302.069335714286</v>
      </c>
      <c r="F62" s="1">
        <f t="shared" si="20"/>
        <v>5605.7142857142853</v>
      </c>
      <c r="G62" s="1">
        <f t="shared" si="21"/>
        <v>83459.983961249993</v>
      </c>
      <c r="H62" s="1">
        <f t="shared" si="22"/>
        <v>33353.999999999993</v>
      </c>
      <c r="I62" s="1">
        <f t="shared" si="23"/>
        <v>0</v>
      </c>
      <c r="J62" s="1">
        <f t="shared" si="24"/>
        <v>0</v>
      </c>
      <c r="K62" s="1">
        <f t="shared" si="25"/>
        <v>123123264.01027396</v>
      </c>
      <c r="L62" s="1">
        <f t="shared" si="26"/>
        <v>49205057.955742881</v>
      </c>
      <c r="M62" s="1">
        <f t="shared" si="27"/>
        <v>5922450.3798840893</v>
      </c>
      <c r="N62" s="1">
        <f t="shared" si="28"/>
        <v>2698697.5763962064</v>
      </c>
      <c r="O62" s="1">
        <f t="shared" si="13"/>
        <v>123123264.01027396</v>
      </c>
      <c r="P62" s="1">
        <f t="shared" si="13"/>
        <v>49205057.955742881</v>
      </c>
      <c r="Q62">
        <f t="shared" si="14"/>
        <v>5922450.3798840893</v>
      </c>
      <c r="R62">
        <f t="shared" si="15"/>
        <v>2698697.5763962064</v>
      </c>
    </row>
    <row r="63" spans="1:18">
      <c r="A63" s="1">
        <v>35</v>
      </c>
      <c r="B63" s="17">
        <f t="shared" si="16"/>
        <v>6.125</v>
      </c>
      <c r="C63" s="1">
        <f t="shared" si="17"/>
        <v>0</v>
      </c>
      <c r="D63" s="1">
        <f t="shared" si="18"/>
        <v>0</v>
      </c>
      <c r="E63" s="1">
        <f t="shared" si="19"/>
        <v>12200.609410714285</v>
      </c>
      <c r="F63" s="1">
        <f t="shared" si="20"/>
        <v>5605.7142857142853</v>
      </c>
      <c r="G63" s="1">
        <f t="shared" si="21"/>
        <v>85603.968351562507</v>
      </c>
      <c r="H63" s="1">
        <f t="shared" si="22"/>
        <v>34335</v>
      </c>
      <c r="I63" s="1">
        <f t="shared" si="23"/>
        <v>0</v>
      </c>
      <c r="J63" s="1">
        <f t="shared" si="24"/>
        <v>0</v>
      </c>
      <c r="K63" s="1">
        <f t="shared" si="25"/>
        <v>126286149.30683616</v>
      </c>
      <c r="L63" s="1">
        <f t="shared" si="26"/>
        <v>50652265.542676501</v>
      </c>
      <c r="M63" s="1">
        <f t="shared" si="27"/>
        <v>5873605.6404373031</v>
      </c>
      <c r="N63" s="1">
        <f t="shared" si="28"/>
        <v>2698697.5763962064</v>
      </c>
      <c r="O63" s="1">
        <f t="shared" si="13"/>
        <v>126286149.30683616</v>
      </c>
      <c r="P63" s="1">
        <f t="shared" si="13"/>
        <v>50652265.542676501</v>
      </c>
      <c r="Q63">
        <f t="shared" si="14"/>
        <v>5873605.6404373031</v>
      </c>
      <c r="R63">
        <f t="shared" si="15"/>
        <v>2698697.5763962064</v>
      </c>
    </row>
    <row r="64" spans="1:18">
      <c r="A64" s="1">
        <v>36</v>
      </c>
      <c r="B64" s="17">
        <f t="shared" si="16"/>
        <v>6.3</v>
      </c>
      <c r="C64" s="1">
        <f t="shared" si="17"/>
        <v>0</v>
      </c>
      <c r="D64" s="1">
        <f t="shared" si="18"/>
        <v>0</v>
      </c>
      <c r="E64" s="1">
        <f t="shared" si="19"/>
        <v>12099.149485714286</v>
      </c>
      <c r="F64" s="1">
        <f t="shared" si="20"/>
        <v>5605.7142857142853</v>
      </c>
      <c r="G64" s="1">
        <f t="shared" si="21"/>
        <v>87730.197255000006</v>
      </c>
      <c r="H64" s="1">
        <f t="shared" si="22"/>
        <v>35316</v>
      </c>
      <c r="I64" s="1">
        <f t="shared" si="23"/>
        <v>0</v>
      </c>
      <c r="J64" s="1">
        <f t="shared" si="24"/>
        <v>0</v>
      </c>
      <c r="K64" s="1">
        <f t="shared" si="25"/>
        <v>129422841.05057956</v>
      </c>
      <c r="L64" s="1">
        <f t="shared" si="26"/>
        <v>52099473.129610114</v>
      </c>
      <c r="M64" s="1">
        <f t="shared" si="27"/>
        <v>5824760.9009905169</v>
      </c>
      <c r="N64" s="1">
        <f t="shared" si="28"/>
        <v>2698697.5763962064</v>
      </c>
      <c r="O64" s="1">
        <f t="shared" si="13"/>
        <v>129422841.05057956</v>
      </c>
      <c r="P64" s="1">
        <f t="shared" si="13"/>
        <v>52099473.129610114</v>
      </c>
      <c r="Q64">
        <f t="shared" si="14"/>
        <v>5824760.9009905169</v>
      </c>
      <c r="R64">
        <f t="shared" si="15"/>
        <v>2698697.5763962064</v>
      </c>
    </row>
    <row r="65" spans="1:18">
      <c r="A65" s="1">
        <v>37</v>
      </c>
      <c r="B65" s="17">
        <f t="shared" si="16"/>
        <v>6.4749999999999996</v>
      </c>
      <c r="C65" s="1">
        <f t="shared" si="17"/>
        <v>0</v>
      </c>
      <c r="D65" s="1">
        <f t="shared" si="18"/>
        <v>0</v>
      </c>
      <c r="E65" s="1">
        <f t="shared" si="19"/>
        <v>11997.689560714287</v>
      </c>
      <c r="F65" s="1">
        <f t="shared" si="20"/>
        <v>5605.7142857142853</v>
      </c>
      <c r="G65" s="1">
        <f t="shared" si="21"/>
        <v>89838.670671562504</v>
      </c>
      <c r="H65" s="1">
        <f t="shared" si="22"/>
        <v>36296.999999999993</v>
      </c>
      <c r="I65" s="1">
        <f t="shared" si="23"/>
        <v>0</v>
      </c>
      <c r="J65" s="1">
        <f t="shared" si="24"/>
        <v>0</v>
      </c>
      <c r="K65" s="1">
        <f t="shared" si="25"/>
        <v>132533339.24150422</v>
      </c>
      <c r="L65" s="1">
        <f t="shared" si="26"/>
        <v>53546680.716543719</v>
      </c>
      <c r="M65" s="1">
        <f t="shared" si="27"/>
        <v>5775916.1615437316</v>
      </c>
      <c r="N65" s="1">
        <f t="shared" si="28"/>
        <v>2698697.5763962064</v>
      </c>
      <c r="O65" s="1">
        <f t="shared" si="13"/>
        <v>132533339.24150422</v>
      </c>
      <c r="P65" s="1">
        <f t="shared" si="13"/>
        <v>53546680.716543719</v>
      </c>
      <c r="Q65">
        <f t="shared" si="14"/>
        <v>5775916.1615437316</v>
      </c>
      <c r="R65">
        <f t="shared" si="15"/>
        <v>2698697.5763962064</v>
      </c>
    </row>
    <row r="66" spans="1:18">
      <c r="A66" s="1">
        <v>38</v>
      </c>
      <c r="B66" s="17">
        <f t="shared" si="16"/>
        <v>6.6499999999999995</v>
      </c>
      <c r="C66" s="1">
        <f t="shared" si="17"/>
        <v>0</v>
      </c>
      <c r="D66" s="1">
        <f t="shared" si="18"/>
        <v>0</v>
      </c>
      <c r="E66" s="1">
        <f t="shared" si="19"/>
        <v>11896.229635714286</v>
      </c>
      <c r="F66" s="1">
        <f t="shared" si="20"/>
        <v>5605.7142857142853</v>
      </c>
      <c r="G66" s="1">
        <f t="shared" si="21"/>
        <v>91929.388601250001</v>
      </c>
      <c r="H66" s="1">
        <f t="shared" si="22"/>
        <v>37277.999999999993</v>
      </c>
      <c r="I66" s="1">
        <f t="shared" si="23"/>
        <v>0</v>
      </c>
      <c r="J66" s="1">
        <f t="shared" si="24"/>
        <v>0</v>
      </c>
      <c r="K66" s="1">
        <f t="shared" si="25"/>
        <v>135617643.87961012</v>
      </c>
      <c r="L66" s="1">
        <f t="shared" si="26"/>
        <v>54993888.303477339</v>
      </c>
      <c r="M66" s="1">
        <f t="shared" si="27"/>
        <v>5727071.4220969444</v>
      </c>
      <c r="N66" s="1">
        <f t="shared" si="28"/>
        <v>2698697.5763962064</v>
      </c>
      <c r="O66" s="1">
        <f t="shared" si="13"/>
        <v>135617643.87961012</v>
      </c>
      <c r="P66" s="1">
        <f t="shared" si="13"/>
        <v>54993888.303477339</v>
      </c>
      <c r="Q66">
        <f t="shared" si="14"/>
        <v>5727071.4220969444</v>
      </c>
      <c r="R66">
        <f t="shared" si="15"/>
        <v>2698697.5763962064</v>
      </c>
    </row>
    <row r="67" spans="1:18">
      <c r="A67" s="1">
        <v>39</v>
      </c>
      <c r="B67" s="17">
        <f t="shared" si="16"/>
        <v>6.8249999999999993</v>
      </c>
      <c r="C67" s="1">
        <f t="shared" si="17"/>
        <v>0</v>
      </c>
      <c r="D67" s="1">
        <f t="shared" si="18"/>
        <v>0</v>
      </c>
      <c r="E67" s="1">
        <f t="shared" si="19"/>
        <v>11794.769710714287</v>
      </c>
      <c r="F67" s="1">
        <f t="shared" si="20"/>
        <v>5605.7142857142853</v>
      </c>
      <c r="G67" s="1">
        <f t="shared" si="21"/>
        <v>94002.351044062496</v>
      </c>
      <c r="H67" s="1">
        <f t="shared" si="22"/>
        <v>38258.999999999993</v>
      </c>
      <c r="I67" s="1">
        <f t="shared" si="23"/>
        <v>0</v>
      </c>
      <c r="J67" s="1">
        <f t="shared" si="24"/>
        <v>0</v>
      </c>
      <c r="K67" s="1">
        <f t="shared" si="25"/>
        <v>138675754.96489725</v>
      </c>
      <c r="L67" s="1">
        <f t="shared" si="26"/>
        <v>56441095.890410952</v>
      </c>
      <c r="M67" s="1">
        <f t="shared" si="27"/>
        <v>5678226.6826501591</v>
      </c>
      <c r="N67" s="1">
        <f t="shared" si="28"/>
        <v>2698697.5763962064</v>
      </c>
      <c r="O67" s="1">
        <f t="shared" si="13"/>
        <v>138675754.96489725</v>
      </c>
      <c r="P67" s="1">
        <f t="shared" si="13"/>
        <v>56441095.890410952</v>
      </c>
      <c r="Q67">
        <f t="shared" si="14"/>
        <v>5678226.6826501591</v>
      </c>
      <c r="R67">
        <f t="shared" si="15"/>
        <v>2698697.5763962064</v>
      </c>
    </row>
    <row r="68" spans="1:18">
      <c r="A68" s="1">
        <v>40</v>
      </c>
      <c r="B68" s="17">
        <f t="shared" si="16"/>
        <v>7</v>
      </c>
      <c r="C68" s="1">
        <f t="shared" si="17"/>
        <v>0</v>
      </c>
      <c r="D68" s="1">
        <f t="shared" si="18"/>
        <v>0</v>
      </c>
      <c r="E68" s="1">
        <f t="shared" si="19"/>
        <v>11693.309785714286</v>
      </c>
      <c r="F68" s="1">
        <f t="shared" si="20"/>
        <v>5605.7142857142853</v>
      </c>
      <c r="G68" s="1">
        <f t="shared" si="21"/>
        <v>96057.558000000005</v>
      </c>
      <c r="H68" s="1">
        <f t="shared" si="22"/>
        <v>39240</v>
      </c>
      <c r="I68" s="1">
        <f t="shared" si="23"/>
        <v>0</v>
      </c>
      <c r="J68" s="1">
        <f t="shared" si="24"/>
        <v>0</v>
      </c>
      <c r="K68" s="1">
        <f t="shared" si="25"/>
        <v>141707672.49736565</v>
      </c>
      <c r="L68" s="1">
        <f t="shared" si="26"/>
        <v>57888303.477344573</v>
      </c>
      <c r="M68" s="1">
        <f t="shared" si="27"/>
        <v>5629381.943203371</v>
      </c>
      <c r="N68" s="1">
        <f t="shared" si="28"/>
        <v>2698697.5763962064</v>
      </c>
      <c r="O68" s="1">
        <f t="shared" si="13"/>
        <v>141707672.49736565</v>
      </c>
      <c r="P68" s="1">
        <f t="shared" si="13"/>
        <v>57888303.477344573</v>
      </c>
      <c r="Q68">
        <f t="shared" si="14"/>
        <v>5629381.943203371</v>
      </c>
      <c r="R68">
        <f t="shared" si="15"/>
        <v>2698697.5763962064</v>
      </c>
    </row>
    <row r="69" spans="1:18">
      <c r="A69" s="1">
        <v>41</v>
      </c>
      <c r="B69" s="17">
        <f t="shared" si="16"/>
        <v>7.1749999999999998</v>
      </c>
      <c r="C69" s="1">
        <f t="shared" si="17"/>
        <v>0</v>
      </c>
      <c r="D69" s="1">
        <f t="shared" si="18"/>
        <v>0</v>
      </c>
      <c r="E69" s="1">
        <f t="shared" si="19"/>
        <v>11591.849860714286</v>
      </c>
      <c r="F69" s="1">
        <f t="shared" si="20"/>
        <v>5605.7142857142853</v>
      </c>
      <c r="G69" s="1">
        <f t="shared" si="21"/>
        <v>98095.009469062497</v>
      </c>
      <c r="H69" s="1">
        <f t="shared" si="22"/>
        <v>40220.999999999993</v>
      </c>
      <c r="I69" s="1">
        <f t="shared" si="23"/>
        <v>0</v>
      </c>
      <c r="J69" s="1">
        <f t="shared" si="24"/>
        <v>0</v>
      </c>
      <c r="K69" s="1">
        <f t="shared" si="25"/>
        <v>144713396.47701529</v>
      </c>
      <c r="L69" s="1">
        <f t="shared" si="26"/>
        <v>59335511.064278185</v>
      </c>
      <c r="M69" s="1">
        <f t="shared" si="27"/>
        <v>5580537.2037565857</v>
      </c>
      <c r="N69" s="1">
        <f t="shared" si="28"/>
        <v>2698697.5763962064</v>
      </c>
      <c r="O69" s="1">
        <f t="shared" si="13"/>
        <v>144713396.47701529</v>
      </c>
      <c r="P69" s="1">
        <f t="shared" si="13"/>
        <v>59335511.064278185</v>
      </c>
      <c r="Q69">
        <f t="shared" si="14"/>
        <v>5580537.2037565857</v>
      </c>
      <c r="R69">
        <f t="shared" si="15"/>
        <v>2698697.5763962064</v>
      </c>
    </row>
    <row r="70" spans="1:18">
      <c r="A70" s="1">
        <v>42</v>
      </c>
      <c r="B70" s="17">
        <f t="shared" si="16"/>
        <v>7.35</v>
      </c>
      <c r="C70" s="1">
        <f t="shared" si="17"/>
        <v>0</v>
      </c>
      <c r="D70" s="1">
        <f t="shared" si="18"/>
        <v>0</v>
      </c>
      <c r="E70" s="1">
        <f t="shared" si="19"/>
        <v>11490.389935714287</v>
      </c>
      <c r="F70" s="1">
        <f t="shared" si="20"/>
        <v>5605.7142857142853</v>
      </c>
      <c r="G70" s="1">
        <f t="shared" si="21"/>
        <v>100114.70545125</v>
      </c>
      <c r="H70" s="1">
        <f t="shared" si="22"/>
        <v>41201.999999999993</v>
      </c>
      <c r="I70" s="1">
        <f t="shared" si="23"/>
        <v>0</v>
      </c>
      <c r="J70" s="1">
        <f t="shared" si="24"/>
        <v>0</v>
      </c>
      <c r="K70" s="1">
        <f t="shared" si="25"/>
        <v>147692926.90384617</v>
      </c>
      <c r="L70" s="1">
        <f t="shared" si="26"/>
        <v>60782718.651211798</v>
      </c>
      <c r="M70" s="1">
        <f t="shared" si="27"/>
        <v>5531692.4643098004</v>
      </c>
      <c r="N70" s="1">
        <f t="shared" si="28"/>
        <v>2698697.5763962064</v>
      </c>
      <c r="O70" s="1">
        <f t="shared" si="13"/>
        <v>147692926.90384617</v>
      </c>
      <c r="P70" s="1">
        <f t="shared" si="13"/>
        <v>60782718.651211798</v>
      </c>
      <c r="Q70">
        <f t="shared" si="14"/>
        <v>5531692.4643098004</v>
      </c>
      <c r="R70">
        <f t="shared" si="15"/>
        <v>2698697.5763962064</v>
      </c>
    </row>
    <row r="71" spans="1:18">
      <c r="A71" s="1">
        <v>43</v>
      </c>
      <c r="B71" s="17">
        <f t="shared" si="16"/>
        <v>7.5249999999999995</v>
      </c>
      <c r="C71" s="1">
        <f t="shared" si="17"/>
        <v>0</v>
      </c>
      <c r="D71" s="1">
        <f t="shared" si="18"/>
        <v>0</v>
      </c>
      <c r="E71" s="1">
        <f t="shared" si="19"/>
        <v>11388.930010714286</v>
      </c>
      <c r="F71" s="1">
        <f t="shared" si="20"/>
        <v>5605.7142857142853</v>
      </c>
      <c r="G71" s="1">
        <f t="shared" si="21"/>
        <v>102116.64594656249</v>
      </c>
      <c r="H71" s="1">
        <f t="shared" si="22"/>
        <v>42182.999999999993</v>
      </c>
      <c r="I71" s="1">
        <f t="shared" si="23"/>
        <v>0</v>
      </c>
      <c r="J71" s="1">
        <f t="shared" si="24"/>
        <v>0</v>
      </c>
      <c r="K71" s="1">
        <f t="shared" si="25"/>
        <v>150646263.77785826</v>
      </c>
      <c r="L71" s="1">
        <f t="shared" si="26"/>
        <v>62229926.238145411</v>
      </c>
      <c r="M71" s="1">
        <f t="shared" si="27"/>
        <v>5482847.7248630142</v>
      </c>
      <c r="N71" s="1">
        <f t="shared" si="28"/>
        <v>2698697.5763962064</v>
      </c>
      <c r="O71" s="1">
        <f t="shared" si="13"/>
        <v>150646263.77785826</v>
      </c>
      <c r="P71" s="1">
        <f t="shared" si="13"/>
        <v>62229926.238145411</v>
      </c>
      <c r="Q71">
        <f t="shared" si="14"/>
        <v>5482847.7248630142</v>
      </c>
      <c r="R71">
        <f t="shared" si="15"/>
        <v>2698697.5763962064</v>
      </c>
    </row>
    <row r="72" spans="1:18">
      <c r="A72" s="1">
        <v>44</v>
      </c>
      <c r="B72" s="17">
        <f t="shared" si="16"/>
        <v>7.6999999999999993</v>
      </c>
      <c r="C72" s="1">
        <f t="shared" si="17"/>
        <v>0</v>
      </c>
      <c r="D72" s="1">
        <f t="shared" si="18"/>
        <v>0</v>
      </c>
      <c r="E72" s="1">
        <f t="shared" si="19"/>
        <v>11287.470085714285</v>
      </c>
      <c r="F72" s="1">
        <f t="shared" si="20"/>
        <v>5605.7142857142853</v>
      </c>
      <c r="G72" s="1">
        <f t="shared" si="21"/>
        <v>104100.83095499998</v>
      </c>
      <c r="H72" s="1">
        <f t="shared" si="22"/>
        <v>43163.999999999993</v>
      </c>
      <c r="I72" s="1">
        <f t="shared" si="23"/>
        <v>0</v>
      </c>
      <c r="J72" s="1">
        <f t="shared" si="24"/>
        <v>0</v>
      </c>
      <c r="K72" s="1">
        <f t="shared" si="25"/>
        <v>153573407.09905162</v>
      </c>
      <c r="L72" s="1">
        <f t="shared" si="26"/>
        <v>63677133.825079016</v>
      </c>
      <c r="M72" s="1">
        <f t="shared" si="27"/>
        <v>5434002.985416227</v>
      </c>
      <c r="N72" s="1">
        <f t="shared" si="28"/>
        <v>2698697.5763962064</v>
      </c>
      <c r="O72" s="1">
        <f t="shared" si="13"/>
        <v>153573407.09905162</v>
      </c>
      <c r="P72" s="1">
        <f t="shared" si="13"/>
        <v>63677133.825079016</v>
      </c>
      <c r="Q72">
        <f t="shared" si="14"/>
        <v>5434002.985416227</v>
      </c>
      <c r="R72">
        <f t="shared" si="15"/>
        <v>2698697.5763962064</v>
      </c>
    </row>
    <row r="73" spans="1:18">
      <c r="A73" s="1">
        <v>45</v>
      </c>
      <c r="B73" s="17">
        <f t="shared" si="16"/>
        <v>7.8749999999999991</v>
      </c>
      <c r="C73" s="1">
        <f t="shared" si="17"/>
        <v>0</v>
      </c>
      <c r="D73" s="1">
        <f t="shared" si="18"/>
        <v>0</v>
      </c>
      <c r="E73" s="1">
        <f t="shared" si="19"/>
        <v>11186.010160714286</v>
      </c>
      <c r="F73" s="1">
        <f t="shared" si="20"/>
        <v>5605.7142857142853</v>
      </c>
      <c r="G73" s="1">
        <f t="shared" si="21"/>
        <v>106067.2604765625</v>
      </c>
      <c r="H73" s="1">
        <f t="shared" si="22"/>
        <v>44144.999999999993</v>
      </c>
      <c r="I73" s="1">
        <f t="shared" si="23"/>
        <v>0</v>
      </c>
      <c r="J73" s="1">
        <f t="shared" si="24"/>
        <v>0</v>
      </c>
      <c r="K73" s="1">
        <f t="shared" si="25"/>
        <v>156474356.86742625</v>
      </c>
      <c r="L73" s="1">
        <f t="shared" si="26"/>
        <v>65124341.412012644</v>
      </c>
      <c r="M73" s="1">
        <f t="shared" si="27"/>
        <v>5385158.2459694417</v>
      </c>
      <c r="N73" s="1">
        <f t="shared" si="28"/>
        <v>2698697.5763962064</v>
      </c>
      <c r="O73" s="1">
        <f t="shared" si="13"/>
        <v>156474356.86742625</v>
      </c>
      <c r="P73" s="1">
        <f t="shared" si="13"/>
        <v>65124341.412012644</v>
      </c>
      <c r="Q73">
        <f t="shared" si="14"/>
        <v>5385158.2459694417</v>
      </c>
      <c r="R73">
        <f t="shared" si="15"/>
        <v>2698697.5763962064</v>
      </c>
    </row>
    <row r="74" spans="1:18">
      <c r="A74" s="1">
        <v>46</v>
      </c>
      <c r="B74" s="17">
        <f t="shared" si="16"/>
        <v>8.0499999999999989</v>
      </c>
      <c r="C74" s="1">
        <f t="shared" si="17"/>
        <v>0</v>
      </c>
      <c r="D74" s="1">
        <f t="shared" si="18"/>
        <v>0</v>
      </c>
      <c r="E74" s="1">
        <f t="shared" si="19"/>
        <v>11084.550235714287</v>
      </c>
      <c r="F74" s="1">
        <f t="shared" si="20"/>
        <v>5605.7142857142853</v>
      </c>
      <c r="G74" s="1">
        <f t="shared" si="21"/>
        <v>108015.93451124999</v>
      </c>
      <c r="H74" s="1">
        <f t="shared" si="22"/>
        <v>45125.999999999993</v>
      </c>
      <c r="I74" s="1">
        <f t="shared" si="23"/>
        <v>0</v>
      </c>
      <c r="J74" s="1">
        <f t="shared" si="24"/>
        <v>0</v>
      </c>
      <c r="K74" s="1">
        <f t="shared" si="25"/>
        <v>159349113.08298209</v>
      </c>
      <c r="L74" s="1">
        <f t="shared" si="26"/>
        <v>66571548.998946257</v>
      </c>
      <c r="M74" s="1">
        <f t="shared" si="27"/>
        <v>5336313.5065226564</v>
      </c>
      <c r="N74" s="1">
        <f t="shared" si="28"/>
        <v>2698697.5763962064</v>
      </c>
      <c r="O74" s="1">
        <f t="shared" si="13"/>
        <v>159349113.08298209</v>
      </c>
      <c r="P74" s="1">
        <f t="shared" si="13"/>
        <v>66571548.998946257</v>
      </c>
      <c r="Q74">
        <f t="shared" si="14"/>
        <v>5336313.5065226564</v>
      </c>
      <c r="R74">
        <f t="shared" si="15"/>
        <v>2698697.5763962064</v>
      </c>
    </row>
    <row r="75" spans="1:18">
      <c r="A75" s="1">
        <v>47</v>
      </c>
      <c r="B75" s="17">
        <f t="shared" si="16"/>
        <v>8.2249999999999996</v>
      </c>
      <c r="C75" s="1">
        <f t="shared" si="17"/>
        <v>0</v>
      </c>
      <c r="D75" s="1">
        <f t="shared" si="18"/>
        <v>0</v>
      </c>
      <c r="E75" s="1">
        <f t="shared" si="19"/>
        <v>10983.090310714288</v>
      </c>
      <c r="F75" s="1">
        <f t="shared" si="20"/>
        <v>5605.7142857142853</v>
      </c>
      <c r="G75" s="1">
        <f t="shared" si="21"/>
        <v>109946.8530590625</v>
      </c>
      <c r="H75" s="1">
        <f t="shared" si="22"/>
        <v>46106.999999999993</v>
      </c>
      <c r="I75" s="1">
        <f t="shared" si="23"/>
        <v>0</v>
      </c>
      <c r="J75" s="1">
        <f t="shared" si="24"/>
        <v>0</v>
      </c>
      <c r="K75" s="1">
        <f t="shared" si="25"/>
        <v>162197675.74571916</v>
      </c>
      <c r="L75" s="1">
        <f t="shared" si="26"/>
        <v>68018756.585879862</v>
      </c>
      <c r="M75" s="1">
        <f t="shared" si="27"/>
        <v>5287468.7670758702</v>
      </c>
      <c r="N75" s="1">
        <f t="shared" si="28"/>
        <v>2698697.5763962064</v>
      </c>
      <c r="O75" s="1">
        <f t="shared" si="13"/>
        <v>162197675.74571916</v>
      </c>
      <c r="P75" s="1">
        <f t="shared" si="13"/>
        <v>68018756.585879862</v>
      </c>
      <c r="Q75">
        <f t="shared" si="14"/>
        <v>5287468.7670758702</v>
      </c>
      <c r="R75">
        <f t="shared" si="15"/>
        <v>2698697.5763962064</v>
      </c>
    </row>
    <row r="76" spans="1:18">
      <c r="A76" s="1">
        <v>48</v>
      </c>
      <c r="B76" s="17">
        <f t="shared" si="16"/>
        <v>8.3999999999999986</v>
      </c>
      <c r="C76" s="1">
        <f t="shared" si="17"/>
        <v>0</v>
      </c>
      <c r="D76" s="1">
        <f t="shared" si="18"/>
        <v>0</v>
      </c>
      <c r="E76" s="1">
        <f t="shared" si="19"/>
        <v>10881.630385714287</v>
      </c>
      <c r="F76" s="1">
        <f t="shared" si="20"/>
        <v>5605.7142857142853</v>
      </c>
      <c r="G76" s="1">
        <f t="shared" si="21"/>
        <v>111860.01611999997</v>
      </c>
      <c r="H76" s="1">
        <f t="shared" si="22"/>
        <v>47087.999999999985</v>
      </c>
      <c r="I76" s="1">
        <f t="shared" si="23"/>
        <v>0</v>
      </c>
      <c r="J76" s="1">
        <f t="shared" si="24"/>
        <v>0</v>
      </c>
      <c r="K76" s="1">
        <f t="shared" si="25"/>
        <v>165020044.85563749</v>
      </c>
      <c r="L76" s="1">
        <f t="shared" si="26"/>
        <v>69465964.17281346</v>
      </c>
      <c r="M76" s="1">
        <f t="shared" si="27"/>
        <v>5238624.027629083</v>
      </c>
      <c r="N76" s="1">
        <f t="shared" si="28"/>
        <v>2698697.5763962064</v>
      </c>
      <c r="O76" s="1">
        <f t="shared" si="13"/>
        <v>165020044.85563749</v>
      </c>
      <c r="P76" s="1">
        <f t="shared" si="13"/>
        <v>69465964.17281346</v>
      </c>
      <c r="Q76">
        <f t="shared" si="14"/>
        <v>5238624.027629083</v>
      </c>
      <c r="R76">
        <f t="shared" si="15"/>
        <v>2698697.5763962064</v>
      </c>
    </row>
    <row r="77" spans="1:18">
      <c r="A77" s="1">
        <v>49</v>
      </c>
      <c r="B77" s="17">
        <f t="shared" si="16"/>
        <v>8.5749999999999993</v>
      </c>
      <c r="C77" s="1">
        <f t="shared" si="17"/>
        <v>0</v>
      </c>
      <c r="D77" s="1">
        <f t="shared" si="18"/>
        <v>0</v>
      </c>
      <c r="E77" s="1">
        <f t="shared" si="19"/>
        <v>10780.170460714286</v>
      </c>
      <c r="F77" s="1">
        <f t="shared" si="20"/>
        <v>5605.7142857142853</v>
      </c>
      <c r="G77" s="1">
        <f t="shared" si="21"/>
        <v>113755.42369406251</v>
      </c>
      <c r="H77" s="1">
        <f t="shared" si="22"/>
        <v>48068.999999999993</v>
      </c>
      <c r="I77" s="1">
        <f t="shared" si="23"/>
        <v>0</v>
      </c>
      <c r="J77" s="1">
        <f t="shared" si="24"/>
        <v>0</v>
      </c>
      <c r="K77" s="1">
        <f t="shared" si="25"/>
        <v>167816220.4127371</v>
      </c>
      <c r="L77" s="1">
        <f t="shared" si="26"/>
        <v>70913171.759747103</v>
      </c>
      <c r="M77" s="1">
        <f t="shared" si="27"/>
        <v>5189779.2881822968</v>
      </c>
      <c r="N77" s="1">
        <f t="shared" si="28"/>
        <v>2698697.5763962064</v>
      </c>
      <c r="O77" s="1">
        <f t="shared" si="13"/>
        <v>167816220.4127371</v>
      </c>
      <c r="P77" s="1">
        <f t="shared" si="13"/>
        <v>70913171.759747103</v>
      </c>
      <c r="Q77">
        <f t="shared" si="14"/>
        <v>5189779.2881822968</v>
      </c>
      <c r="R77">
        <f t="shared" si="15"/>
        <v>2698697.5763962064</v>
      </c>
    </row>
    <row r="78" spans="1:18">
      <c r="A78" s="1">
        <v>50</v>
      </c>
      <c r="B78" s="17">
        <f t="shared" si="16"/>
        <v>8.75</v>
      </c>
      <c r="C78" s="1">
        <f t="shared" si="17"/>
        <v>0</v>
      </c>
      <c r="D78" s="1">
        <f t="shared" si="18"/>
        <v>0</v>
      </c>
      <c r="E78" s="1">
        <f t="shared" si="19"/>
        <v>10678.710535714286</v>
      </c>
      <c r="F78" s="1">
        <f t="shared" si="20"/>
        <v>5605.7142857142853</v>
      </c>
      <c r="G78" s="1">
        <f t="shared" si="21"/>
        <v>115633.07578125001</v>
      </c>
      <c r="H78" s="1">
        <f t="shared" si="22"/>
        <v>49050</v>
      </c>
      <c r="I78" s="1">
        <f t="shared" si="23"/>
        <v>0</v>
      </c>
      <c r="J78" s="1">
        <f t="shared" si="24"/>
        <v>0</v>
      </c>
      <c r="K78" s="1">
        <f t="shared" si="25"/>
        <v>170586202.41701791</v>
      </c>
      <c r="L78" s="1">
        <f t="shared" si="26"/>
        <v>72360379.346680716</v>
      </c>
      <c r="M78" s="1">
        <f t="shared" si="27"/>
        <v>5140934.5487355115</v>
      </c>
      <c r="N78" s="1">
        <f t="shared" si="28"/>
        <v>2698697.5763962064</v>
      </c>
      <c r="O78" s="1">
        <f t="shared" si="13"/>
        <v>170586202.41701791</v>
      </c>
      <c r="P78" s="1">
        <f t="shared" si="13"/>
        <v>72360379.346680716</v>
      </c>
      <c r="Q78">
        <f t="shared" si="14"/>
        <v>5140934.5487355115</v>
      </c>
      <c r="R78">
        <f t="shared" si="15"/>
        <v>2698697.5763962064</v>
      </c>
    </row>
    <row r="79" spans="1:18">
      <c r="A79" s="1">
        <v>51</v>
      </c>
      <c r="B79" s="17">
        <f t="shared" si="16"/>
        <v>8.9249999999999989</v>
      </c>
      <c r="C79" s="1">
        <f t="shared" si="17"/>
        <v>0</v>
      </c>
      <c r="D79" s="1">
        <f t="shared" si="18"/>
        <v>0</v>
      </c>
      <c r="E79" s="1">
        <f t="shared" si="19"/>
        <v>10577.250610714287</v>
      </c>
      <c r="F79" s="1">
        <f t="shared" si="20"/>
        <v>5605.7142857142853</v>
      </c>
      <c r="G79" s="1">
        <f t="shared" si="21"/>
        <v>117492.97238156249</v>
      </c>
      <c r="H79" s="1">
        <f t="shared" si="22"/>
        <v>50030.999999999993</v>
      </c>
      <c r="I79" s="1">
        <f t="shared" si="23"/>
        <v>0</v>
      </c>
      <c r="J79" s="1">
        <f t="shared" si="24"/>
        <v>0</v>
      </c>
      <c r="K79" s="1">
        <f t="shared" si="25"/>
        <v>173329990.86847994</v>
      </c>
      <c r="L79" s="1">
        <f t="shared" si="26"/>
        <v>73807586.933614329</v>
      </c>
      <c r="M79" s="1">
        <f t="shared" si="27"/>
        <v>5092089.8092887253</v>
      </c>
      <c r="N79" s="1">
        <f t="shared" si="28"/>
        <v>2698697.5763962064</v>
      </c>
      <c r="O79" s="1">
        <f t="shared" si="13"/>
        <v>173329990.86847994</v>
      </c>
      <c r="P79" s="1">
        <f t="shared" si="13"/>
        <v>73807586.933614329</v>
      </c>
      <c r="Q79">
        <f t="shared" si="14"/>
        <v>5092089.8092887253</v>
      </c>
      <c r="R79">
        <f t="shared" si="15"/>
        <v>2698697.5763962064</v>
      </c>
    </row>
    <row r="80" spans="1:18">
      <c r="A80" s="1">
        <v>52</v>
      </c>
      <c r="B80" s="17">
        <f t="shared" si="16"/>
        <v>9.1</v>
      </c>
      <c r="C80" s="1">
        <f t="shared" si="17"/>
        <v>0</v>
      </c>
      <c r="D80" s="1">
        <f t="shared" si="18"/>
        <v>0</v>
      </c>
      <c r="E80" s="1">
        <f t="shared" si="19"/>
        <v>10475.790685714288</v>
      </c>
      <c r="F80" s="1">
        <f t="shared" si="20"/>
        <v>5605.7142857142853</v>
      </c>
      <c r="G80" s="1">
        <f t="shared" si="21"/>
        <v>119335.113495</v>
      </c>
      <c r="H80" s="1">
        <f t="shared" si="22"/>
        <v>51011.999999999993</v>
      </c>
      <c r="I80" s="1">
        <f t="shared" si="23"/>
        <v>0</v>
      </c>
      <c r="J80" s="1">
        <f t="shared" si="24"/>
        <v>0</v>
      </c>
      <c r="K80" s="1">
        <f t="shared" si="25"/>
        <v>176047585.76712328</v>
      </c>
      <c r="L80" s="1">
        <f t="shared" si="26"/>
        <v>75254794.520547926</v>
      </c>
      <c r="M80" s="1">
        <f t="shared" si="27"/>
        <v>5043245.069841939</v>
      </c>
      <c r="N80" s="1">
        <f t="shared" si="28"/>
        <v>2698697.5763962064</v>
      </c>
      <c r="O80" s="1">
        <f t="shared" si="13"/>
        <v>176047585.76712328</v>
      </c>
      <c r="P80" s="1">
        <f t="shared" si="13"/>
        <v>75254794.520547926</v>
      </c>
      <c r="Q80">
        <f t="shared" si="14"/>
        <v>5043245.069841939</v>
      </c>
      <c r="R80">
        <f t="shared" si="15"/>
        <v>2698697.5763962064</v>
      </c>
    </row>
    <row r="81" spans="1:18">
      <c r="A81" s="1">
        <v>53</v>
      </c>
      <c r="B81" s="17">
        <f t="shared" si="16"/>
        <v>9.2749999999999986</v>
      </c>
      <c r="C81" s="1">
        <f t="shared" si="17"/>
        <v>0</v>
      </c>
      <c r="D81" s="1">
        <f t="shared" si="18"/>
        <v>0</v>
      </c>
      <c r="E81" s="1">
        <f t="shared" si="19"/>
        <v>10374.330760714287</v>
      </c>
      <c r="F81" s="1">
        <f t="shared" si="20"/>
        <v>5605.7142857142853</v>
      </c>
      <c r="G81" s="1">
        <f t="shared" si="21"/>
        <v>121159.49912156248</v>
      </c>
      <c r="H81" s="1">
        <f t="shared" si="22"/>
        <v>51992.999999999985</v>
      </c>
      <c r="I81" s="1">
        <f t="shared" si="23"/>
        <v>0</v>
      </c>
      <c r="J81" s="1">
        <f t="shared" si="24"/>
        <v>0</v>
      </c>
      <c r="K81" s="1">
        <f t="shared" si="25"/>
        <v>178738987.11294779</v>
      </c>
      <c r="L81" s="1">
        <f t="shared" si="26"/>
        <v>76702002.107481539</v>
      </c>
      <c r="M81" s="1">
        <f t="shared" si="27"/>
        <v>4994400.3303951537</v>
      </c>
      <c r="N81" s="1">
        <f t="shared" si="28"/>
        <v>2698697.5763962064</v>
      </c>
      <c r="O81" s="1">
        <f t="shared" si="13"/>
        <v>178738987.11294779</v>
      </c>
      <c r="P81" s="1">
        <f t="shared" si="13"/>
        <v>76702002.107481539</v>
      </c>
      <c r="Q81">
        <f t="shared" si="14"/>
        <v>4994400.3303951537</v>
      </c>
      <c r="R81">
        <f t="shared" si="15"/>
        <v>2698697.5763962064</v>
      </c>
    </row>
    <row r="82" spans="1:18">
      <c r="A82" s="1">
        <v>54</v>
      </c>
      <c r="B82" s="17">
        <f t="shared" si="16"/>
        <v>9.4499999999999993</v>
      </c>
      <c r="C82" s="1">
        <f t="shared" si="17"/>
        <v>0</v>
      </c>
      <c r="D82" s="1">
        <f t="shared" si="18"/>
        <v>0</v>
      </c>
      <c r="E82" s="1">
        <f t="shared" si="19"/>
        <v>10272.870835714286</v>
      </c>
      <c r="F82" s="1">
        <f t="shared" si="20"/>
        <v>5605.7142857142853</v>
      </c>
      <c r="G82" s="1">
        <f t="shared" si="21"/>
        <v>122966.12926125001</v>
      </c>
      <c r="H82" s="1">
        <f t="shared" si="22"/>
        <v>52973.999999999993</v>
      </c>
      <c r="I82" s="1">
        <f t="shared" si="23"/>
        <v>0</v>
      </c>
      <c r="J82" s="1">
        <f t="shared" si="24"/>
        <v>0</v>
      </c>
      <c r="K82" s="1">
        <f t="shared" si="25"/>
        <v>181404194.90595365</v>
      </c>
      <c r="L82" s="1">
        <f t="shared" si="26"/>
        <v>78149209.694415167</v>
      </c>
      <c r="M82" s="1">
        <f t="shared" si="27"/>
        <v>4945555.5909483666</v>
      </c>
      <c r="N82" s="1">
        <f t="shared" si="28"/>
        <v>2698697.5763962064</v>
      </c>
      <c r="O82" s="1">
        <f t="shared" si="13"/>
        <v>181404194.90595365</v>
      </c>
      <c r="P82" s="1">
        <f t="shared" si="13"/>
        <v>78149209.694415167</v>
      </c>
      <c r="Q82">
        <f t="shared" si="14"/>
        <v>4945555.5909483666</v>
      </c>
      <c r="R82">
        <f t="shared" si="15"/>
        <v>2698697.5763962064</v>
      </c>
    </row>
    <row r="83" spans="1:18">
      <c r="A83" s="1">
        <v>55</v>
      </c>
      <c r="B83" s="17">
        <f t="shared" si="16"/>
        <v>9.625</v>
      </c>
      <c r="C83" s="1">
        <f t="shared" si="17"/>
        <v>0</v>
      </c>
      <c r="D83" s="1">
        <f t="shared" si="18"/>
        <v>0</v>
      </c>
      <c r="E83" s="1">
        <f t="shared" si="19"/>
        <v>10171.410910714287</v>
      </c>
      <c r="F83" s="1">
        <f t="shared" si="20"/>
        <v>5605.7142857142853</v>
      </c>
      <c r="G83" s="1">
        <f t="shared" si="21"/>
        <v>124755.00391406252</v>
      </c>
      <c r="H83" s="1">
        <f t="shared" si="22"/>
        <v>53954.999999999993</v>
      </c>
      <c r="I83" s="1">
        <f t="shared" si="23"/>
        <v>0</v>
      </c>
      <c r="J83" s="1">
        <f t="shared" si="24"/>
        <v>0</v>
      </c>
      <c r="K83" s="1">
        <f t="shared" si="25"/>
        <v>184043209.14614069</v>
      </c>
      <c r="L83" s="1">
        <f t="shared" si="26"/>
        <v>79596417.28134878</v>
      </c>
      <c r="M83" s="1">
        <f t="shared" si="27"/>
        <v>4896710.8515015813</v>
      </c>
      <c r="N83" s="1">
        <f t="shared" si="28"/>
        <v>2698697.5763962064</v>
      </c>
      <c r="O83" s="1">
        <f t="shared" si="13"/>
        <v>184043209.14614069</v>
      </c>
      <c r="P83" s="1">
        <f t="shared" si="13"/>
        <v>79596417.28134878</v>
      </c>
      <c r="Q83">
        <f t="shared" si="14"/>
        <v>4896710.8515015813</v>
      </c>
      <c r="R83">
        <f t="shared" si="15"/>
        <v>2698697.5763962064</v>
      </c>
    </row>
    <row r="84" spans="1:18">
      <c r="A84" s="1">
        <v>56</v>
      </c>
      <c r="B84" s="17">
        <f t="shared" si="16"/>
        <v>9.7999999999999989</v>
      </c>
      <c r="C84" s="1">
        <f t="shared" si="17"/>
        <v>0</v>
      </c>
      <c r="D84" s="1">
        <f t="shared" si="18"/>
        <v>0</v>
      </c>
      <c r="E84" s="1">
        <f t="shared" si="19"/>
        <v>10069.950985714288</v>
      </c>
      <c r="F84" s="1">
        <f t="shared" si="20"/>
        <v>5605.7142857142853</v>
      </c>
      <c r="G84" s="1">
        <f t="shared" si="21"/>
        <v>126526.12307999999</v>
      </c>
      <c r="H84" s="1">
        <f t="shared" si="22"/>
        <v>54935.999999999993</v>
      </c>
      <c r="I84" s="1">
        <f t="shared" si="23"/>
        <v>0</v>
      </c>
      <c r="J84" s="1">
        <f t="shared" si="24"/>
        <v>0</v>
      </c>
      <c r="K84" s="1">
        <f t="shared" si="25"/>
        <v>186656029.83350894</v>
      </c>
      <c r="L84" s="1">
        <f t="shared" si="26"/>
        <v>81043624.868282393</v>
      </c>
      <c r="M84" s="1">
        <f t="shared" si="27"/>
        <v>4847866.112054796</v>
      </c>
      <c r="N84" s="1">
        <f t="shared" si="28"/>
        <v>2698697.5763962064</v>
      </c>
      <c r="O84" s="1">
        <f t="shared" si="13"/>
        <v>186656029.83350894</v>
      </c>
      <c r="P84" s="1">
        <f t="shared" si="13"/>
        <v>81043624.868282393</v>
      </c>
      <c r="Q84">
        <f t="shared" si="14"/>
        <v>4847866.112054796</v>
      </c>
      <c r="R84">
        <f t="shared" si="15"/>
        <v>2698697.5763962064</v>
      </c>
    </row>
    <row r="85" spans="1:18">
      <c r="A85" s="1">
        <v>57</v>
      </c>
      <c r="B85" s="17">
        <f t="shared" si="16"/>
        <v>9.9749999999999996</v>
      </c>
      <c r="C85" s="1">
        <f t="shared" si="17"/>
        <v>0</v>
      </c>
      <c r="D85" s="1">
        <f t="shared" si="18"/>
        <v>0</v>
      </c>
      <c r="E85" s="1">
        <f t="shared" si="19"/>
        <v>9968.4910607142847</v>
      </c>
      <c r="F85" s="1">
        <f t="shared" si="20"/>
        <v>5605.7142857142853</v>
      </c>
      <c r="G85" s="1">
        <f t="shared" si="21"/>
        <v>128279.48675906249</v>
      </c>
      <c r="H85" s="1">
        <f t="shared" si="22"/>
        <v>55916.999999999993</v>
      </c>
      <c r="I85" s="1">
        <f t="shared" si="23"/>
        <v>0</v>
      </c>
      <c r="J85" s="1">
        <f t="shared" si="24"/>
        <v>0</v>
      </c>
      <c r="K85" s="1">
        <f t="shared" si="25"/>
        <v>189242656.96805847</v>
      </c>
      <c r="L85" s="1">
        <f t="shared" si="26"/>
        <v>82490832.45521602</v>
      </c>
      <c r="M85" s="1">
        <f t="shared" si="27"/>
        <v>4799021.3726080069</v>
      </c>
      <c r="N85" s="1">
        <f t="shared" si="28"/>
        <v>2698697.5763962064</v>
      </c>
      <c r="O85" s="1">
        <f t="shared" si="13"/>
        <v>189242656.96805847</v>
      </c>
      <c r="P85" s="1">
        <f t="shared" si="13"/>
        <v>82490832.45521602</v>
      </c>
      <c r="Q85">
        <f t="shared" si="14"/>
        <v>4799021.3726080069</v>
      </c>
      <c r="R85">
        <f t="shared" si="15"/>
        <v>2698697.5763962064</v>
      </c>
    </row>
    <row r="86" spans="1:18">
      <c r="A86" s="1">
        <v>58</v>
      </c>
      <c r="B86" s="17">
        <f t="shared" si="16"/>
        <v>10.149999999999999</v>
      </c>
      <c r="C86" s="1">
        <f t="shared" si="17"/>
        <v>0</v>
      </c>
      <c r="D86" s="1">
        <f t="shared" si="18"/>
        <v>0</v>
      </c>
      <c r="E86" s="1">
        <f t="shared" si="19"/>
        <v>9867.0311357142873</v>
      </c>
      <c r="F86" s="1">
        <f t="shared" si="20"/>
        <v>5605.7142857142853</v>
      </c>
      <c r="G86" s="1">
        <f t="shared" si="21"/>
        <v>130015.09495124998</v>
      </c>
      <c r="H86" s="1">
        <f t="shared" si="22"/>
        <v>56897.999999999985</v>
      </c>
      <c r="I86" s="1">
        <f t="shared" si="23"/>
        <v>0</v>
      </c>
      <c r="J86" s="1">
        <f t="shared" si="24"/>
        <v>0</v>
      </c>
      <c r="K86" s="1">
        <f t="shared" si="25"/>
        <v>191803090.54978922</v>
      </c>
      <c r="L86" s="1">
        <f t="shared" si="26"/>
        <v>83938040.042149618</v>
      </c>
      <c r="M86" s="1">
        <f t="shared" si="27"/>
        <v>4750176.6331612226</v>
      </c>
      <c r="N86" s="1">
        <f t="shared" si="28"/>
        <v>2698697.5763962064</v>
      </c>
      <c r="O86" s="1">
        <f t="shared" si="13"/>
        <v>191803090.54978922</v>
      </c>
      <c r="P86" s="1">
        <f t="shared" si="13"/>
        <v>83938040.042149618</v>
      </c>
      <c r="Q86">
        <f t="shared" si="14"/>
        <v>4750176.6331612226</v>
      </c>
      <c r="R86">
        <f t="shared" si="15"/>
        <v>2698697.5763962064</v>
      </c>
    </row>
    <row r="87" spans="1:18">
      <c r="A87" s="1">
        <v>59</v>
      </c>
      <c r="B87" s="17">
        <f t="shared" si="16"/>
        <v>10.324999999999999</v>
      </c>
      <c r="C87" s="1">
        <f t="shared" si="17"/>
        <v>0</v>
      </c>
      <c r="D87" s="1">
        <f t="shared" si="18"/>
        <v>0</v>
      </c>
      <c r="E87" s="1">
        <f t="shared" si="19"/>
        <v>9765.5712107142863</v>
      </c>
      <c r="F87" s="1">
        <f t="shared" si="20"/>
        <v>5605.7142857142853</v>
      </c>
      <c r="G87" s="1">
        <f t="shared" si="21"/>
        <v>131732.94765656249</v>
      </c>
      <c r="H87" s="1">
        <f t="shared" si="22"/>
        <v>57878.999999999993</v>
      </c>
      <c r="I87" s="1">
        <f t="shared" si="23"/>
        <v>0</v>
      </c>
      <c r="J87" s="1">
        <f t="shared" si="24"/>
        <v>0</v>
      </c>
      <c r="K87" s="1">
        <f t="shared" si="25"/>
        <v>194337330.57870126</v>
      </c>
      <c r="L87" s="1">
        <f t="shared" si="26"/>
        <v>85385247.629083231</v>
      </c>
      <c r="M87" s="1">
        <f t="shared" si="27"/>
        <v>4701331.8937144363</v>
      </c>
      <c r="N87" s="1">
        <f t="shared" si="28"/>
        <v>2698697.5763962064</v>
      </c>
      <c r="O87" s="1">
        <f t="shared" si="13"/>
        <v>194337330.57870126</v>
      </c>
      <c r="P87" s="1">
        <f t="shared" si="13"/>
        <v>85385247.629083231</v>
      </c>
      <c r="Q87">
        <f t="shared" si="14"/>
        <v>4701331.8937144363</v>
      </c>
      <c r="R87">
        <f t="shared" si="15"/>
        <v>2698697.5763962064</v>
      </c>
    </row>
    <row r="88" spans="1:18">
      <c r="A88" s="1">
        <v>60</v>
      </c>
      <c r="B88" s="17">
        <f t="shared" si="16"/>
        <v>10.5</v>
      </c>
      <c r="C88" s="1">
        <f t="shared" si="17"/>
        <v>0</v>
      </c>
      <c r="D88" s="1">
        <f t="shared" si="18"/>
        <v>0</v>
      </c>
      <c r="E88" s="1">
        <f t="shared" si="19"/>
        <v>9664.1112857142853</v>
      </c>
      <c r="F88" s="1">
        <f t="shared" si="20"/>
        <v>5605.7142857142853</v>
      </c>
      <c r="G88" s="1">
        <f t="shared" si="21"/>
        <v>133433.04487500002</v>
      </c>
      <c r="H88" s="1">
        <f t="shared" si="22"/>
        <v>58859.999999999993</v>
      </c>
      <c r="I88" s="1">
        <f t="shared" si="23"/>
        <v>0</v>
      </c>
      <c r="J88" s="1">
        <f t="shared" si="24"/>
        <v>0</v>
      </c>
      <c r="K88" s="1">
        <f t="shared" si="25"/>
        <v>196845377.05479455</v>
      </c>
      <c r="L88" s="1">
        <f t="shared" si="26"/>
        <v>86832455.216016844</v>
      </c>
      <c r="M88" s="1">
        <f t="shared" si="27"/>
        <v>4652487.1542676501</v>
      </c>
      <c r="N88" s="1">
        <f t="shared" si="28"/>
        <v>2698697.5763962064</v>
      </c>
      <c r="O88" s="1">
        <f t="shared" si="13"/>
        <v>196845377.05479455</v>
      </c>
      <c r="P88" s="1">
        <f t="shared" si="13"/>
        <v>86832455.216016844</v>
      </c>
      <c r="Q88">
        <f t="shared" si="14"/>
        <v>4652487.1542676501</v>
      </c>
      <c r="R88">
        <f t="shared" si="15"/>
        <v>2698697.5763962064</v>
      </c>
    </row>
    <row r="89" spans="1:18">
      <c r="A89" s="1">
        <v>61</v>
      </c>
      <c r="B89" s="17">
        <f t="shared" si="16"/>
        <v>10.674999999999999</v>
      </c>
      <c r="C89" s="1">
        <f t="shared" si="17"/>
        <v>0</v>
      </c>
      <c r="D89" s="1">
        <f t="shared" si="18"/>
        <v>0</v>
      </c>
      <c r="E89" s="1">
        <f t="shared" si="19"/>
        <v>9562.6513607142879</v>
      </c>
      <c r="F89" s="1">
        <f t="shared" si="20"/>
        <v>5605.7142857142853</v>
      </c>
      <c r="G89" s="1">
        <f t="shared" si="21"/>
        <v>135115.38660656248</v>
      </c>
      <c r="H89" s="1">
        <f t="shared" si="22"/>
        <v>59840.999999999993</v>
      </c>
      <c r="I89" s="1">
        <f t="shared" si="23"/>
        <v>0</v>
      </c>
      <c r="J89" s="1">
        <f t="shared" si="24"/>
        <v>0</v>
      </c>
      <c r="K89" s="1">
        <f t="shared" si="25"/>
        <v>199327229.97806898</v>
      </c>
      <c r="L89" s="1">
        <f t="shared" si="26"/>
        <v>88279662.802950472</v>
      </c>
      <c r="M89" s="1">
        <f t="shared" si="27"/>
        <v>4603642.4148208648</v>
      </c>
      <c r="N89" s="1">
        <f t="shared" si="28"/>
        <v>2698697.5763962064</v>
      </c>
      <c r="O89" s="1">
        <f t="shared" si="13"/>
        <v>199327229.97806898</v>
      </c>
      <c r="P89" s="1">
        <f t="shared" si="13"/>
        <v>88279662.802950472</v>
      </c>
      <c r="Q89">
        <f t="shared" si="14"/>
        <v>4603642.4148208648</v>
      </c>
      <c r="R89">
        <f t="shared" si="15"/>
        <v>2698697.5763962064</v>
      </c>
    </row>
    <row r="90" spans="1:18">
      <c r="A90" s="1">
        <v>62</v>
      </c>
      <c r="B90" s="17">
        <f t="shared" si="16"/>
        <v>10.85</v>
      </c>
      <c r="C90" s="1">
        <f t="shared" si="17"/>
        <v>0</v>
      </c>
      <c r="D90" s="1">
        <f t="shared" si="18"/>
        <v>0</v>
      </c>
      <c r="E90" s="1">
        <f t="shared" si="19"/>
        <v>9461.191435714285</v>
      </c>
      <c r="F90" s="1">
        <f t="shared" si="20"/>
        <v>5605.7142857142853</v>
      </c>
      <c r="G90" s="1">
        <f t="shared" si="21"/>
        <v>136779.97285125</v>
      </c>
      <c r="H90" s="1">
        <f t="shared" si="22"/>
        <v>60821.999999999993</v>
      </c>
      <c r="I90" s="1">
        <f t="shared" si="23"/>
        <v>0</v>
      </c>
      <c r="J90" s="1">
        <f t="shared" si="24"/>
        <v>0</v>
      </c>
      <c r="K90" s="1">
        <f t="shared" si="25"/>
        <v>201782889.34852475</v>
      </c>
      <c r="L90" s="1">
        <f t="shared" si="26"/>
        <v>89726870.389884084</v>
      </c>
      <c r="M90" s="1">
        <f t="shared" si="27"/>
        <v>4554797.6753740776</v>
      </c>
      <c r="N90" s="1">
        <f t="shared" si="28"/>
        <v>2698697.5763962064</v>
      </c>
      <c r="O90" s="1">
        <f t="shared" si="13"/>
        <v>201782889.34852475</v>
      </c>
      <c r="P90" s="1">
        <f t="shared" si="13"/>
        <v>89726870.389884084</v>
      </c>
      <c r="Q90">
        <f t="shared" si="14"/>
        <v>4554797.6753740776</v>
      </c>
      <c r="R90">
        <f t="shared" si="15"/>
        <v>2698697.5763962064</v>
      </c>
    </row>
    <row r="91" spans="1:18">
      <c r="A91" s="1">
        <v>63</v>
      </c>
      <c r="B91" s="17">
        <f t="shared" si="16"/>
        <v>11.024999999999999</v>
      </c>
      <c r="C91" s="1">
        <f t="shared" si="17"/>
        <v>0</v>
      </c>
      <c r="D91" s="1">
        <f t="shared" si="18"/>
        <v>0</v>
      </c>
      <c r="E91" s="1">
        <f t="shared" si="19"/>
        <v>9359.7315107142858</v>
      </c>
      <c r="F91" s="1">
        <f t="shared" si="20"/>
        <v>5605.7142857142853</v>
      </c>
      <c r="G91" s="1">
        <f t="shared" si="21"/>
        <v>138426.80360906248</v>
      </c>
      <c r="H91" s="1">
        <f t="shared" si="22"/>
        <v>61802.999999999985</v>
      </c>
      <c r="I91" s="1">
        <f t="shared" si="23"/>
        <v>0</v>
      </c>
      <c r="J91" s="1">
        <f t="shared" si="24"/>
        <v>0</v>
      </c>
      <c r="K91" s="1">
        <f t="shared" si="25"/>
        <v>204212355.16616172</v>
      </c>
      <c r="L91" s="1">
        <f t="shared" si="26"/>
        <v>91174077.976817682</v>
      </c>
      <c r="M91" s="1">
        <f t="shared" si="27"/>
        <v>4505952.9359272923</v>
      </c>
      <c r="N91" s="1">
        <f t="shared" si="28"/>
        <v>2698697.5763962064</v>
      </c>
      <c r="O91" s="1">
        <f t="shared" si="13"/>
        <v>204212355.16616172</v>
      </c>
      <c r="P91" s="1">
        <f t="shared" si="13"/>
        <v>91174077.976817682</v>
      </c>
      <c r="Q91">
        <f t="shared" si="14"/>
        <v>4505952.9359272923</v>
      </c>
      <c r="R91">
        <f t="shared" si="15"/>
        <v>2698697.5763962064</v>
      </c>
    </row>
    <row r="92" spans="1:18">
      <c r="A92" s="1">
        <v>64</v>
      </c>
      <c r="B92" s="17">
        <f t="shared" ref="B92:B123" si="29">length/length_division*A92</f>
        <v>11.2</v>
      </c>
      <c r="C92" s="1">
        <f t="shared" ref="C92:C155" si="30">ax</f>
        <v>0</v>
      </c>
      <c r="D92" s="1">
        <f t="shared" ref="D92:D155" si="31">ax_0</f>
        <v>0</v>
      </c>
      <c r="E92" s="1">
        <f t="shared" ref="E92:E128" si="32">IF(B92&lt;force_position,ay-(mass_per_length*B92*gravity),ay-(mass_per_length*B92*gravity)-force)</f>
        <v>9258.2715857142866</v>
      </c>
      <c r="F92" s="1">
        <f t="shared" ref="F92:F128" si="33">IF(B92&lt;force_position_0,ay_0-(mass_per_length_0*B92*gravity_0),ay_0-(mass_per_length_0*B92*gravity_0)-force_0)</f>
        <v>5605.7142857142853</v>
      </c>
      <c r="G92" s="1">
        <f t="shared" ref="G92:G128" si="34">IF(B92&lt;force_position,(ay*B92)-(0.5*mass_per_length*gravity*B92*B92),(ay*B92)-(0.5*mass_per_length*gravity*B92*B92)-force*(B92-force_position))</f>
        <v>140055.87888</v>
      </c>
      <c r="H92" s="1">
        <f t="shared" ref="H92:H128" si="35">IF(B92&lt;force_position_0,(ay_0*B92)-(0.5*mass_per_length_0*gravity_0*B92*B92),(ay_0*B92)-(0.5*mass_per_length_0*gravity_0*B92*B92)-force_0*(B92-force_position_0))</f>
        <v>62783.999999999993</v>
      </c>
      <c r="I92" s="1">
        <f t="shared" ref="I92:I155" si="36">ax/cross_section_area</f>
        <v>0</v>
      </c>
      <c r="J92" s="1">
        <f t="shared" ref="J92:J155" si="37">ax_0/cross_section_area_0</f>
        <v>0</v>
      </c>
      <c r="K92" s="1">
        <f t="shared" ref="K92:K128" si="38">((G92*(0.5*h))/(ix))*(100000000/1000)</f>
        <v>206615627.43097997</v>
      </c>
      <c r="L92" s="1">
        <f t="shared" ref="L92:L128" si="39">(H92*(0.5*h_0/1000))/(ix_0/100000000)</f>
        <v>92621285.56375131</v>
      </c>
      <c r="M92" s="1">
        <f t="shared" ref="M92:M128" si="40">((E92*q)/(ix*thickness_web))*((100000000*1000)/1000000000)</f>
        <v>4457108.1964805061</v>
      </c>
      <c r="N92" s="1">
        <f t="shared" ref="N92:N128" si="41">((F92*q)/(ix*thickness_web))*((100000000*1000)/1000000000)</f>
        <v>2698697.5763962064</v>
      </c>
      <c r="O92" s="1">
        <f t="shared" si="13"/>
        <v>206615627.43097997</v>
      </c>
      <c r="P92" s="1">
        <f t="shared" si="13"/>
        <v>92621285.56375131</v>
      </c>
      <c r="Q92">
        <f t="shared" si="14"/>
        <v>4457108.1964805061</v>
      </c>
      <c r="R92">
        <f t="shared" si="15"/>
        <v>2698697.5763962064</v>
      </c>
    </row>
    <row r="93" spans="1:18">
      <c r="A93" s="1">
        <v>65</v>
      </c>
      <c r="B93" s="17">
        <f t="shared" si="29"/>
        <v>11.375</v>
      </c>
      <c r="C93" s="1">
        <f t="shared" si="30"/>
        <v>0</v>
      </c>
      <c r="D93" s="1">
        <f t="shared" si="31"/>
        <v>0</v>
      </c>
      <c r="E93" s="1">
        <f t="shared" si="32"/>
        <v>9156.8116607142856</v>
      </c>
      <c r="F93" s="1">
        <f t="shared" si="33"/>
        <v>5605.7142857142853</v>
      </c>
      <c r="G93" s="1">
        <f t="shared" si="34"/>
        <v>141667.19866406251</v>
      </c>
      <c r="H93" s="1">
        <f t="shared" si="35"/>
        <v>63764.999999999993</v>
      </c>
      <c r="I93" s="1">
        <f t="shared" si="36"/>
        <v>0</v>
      </c>
      <c r="J93" s="1">
        <f t="shared" si="37"/>
        <v>0</v>
      </c>
      <c r="K93" s="1">
        <f t="shared" si="38"/>
        <v>208992706.14297947</v>
      </c>
      <c r="L93" s="1">
        <f t="shared" si="39"/>
        <v>94068493.150684923</v>
      </c>
      <c r="M93" s="1">
        <f t="shared" si="40"/>
        <v>4408263.4570337199</v>
      </c>
      <c r="N93" s="1">
        <f t="shared" si="41"/>
        <v>2698697.5763962064</v>
      </c>
      <c r="O93" s="1">
        <f t="shared" ref="O93:P128" si="42">(I93+K93)/2+SQRT( ((I93+K93)/2)^2 + 0 )</f>
        <v>208992706.14297947</v>
      </c>
      <c r="P93" s="1">
        <f t="shared" si="42"/>
        <v>94068493.150684923</v>
      </c>
      <c r="Q93">
        <f t="shared" ref="Q93:Q156" si="43">(0)/2+SQRT( ((0)/2)^2 + (M93)^2 )</f>
        <v>4408263.4570337199</v>
      </c>
      <c r="R93">
        <f t="shared" ref="R93:R156" si="44">(0)/2+SQRT( ((0)/2)^2 + (N93)^2 )</f>
        <v>2698697.5763962064</v>
      </c>
    </row>
    <row r="94" spans="1:18">
      <c r="A94" s="1">
        <v>66</v>
      </c>
      <c r="B94" s="17">
        <f t="shared" si="29"/>
        <v>11.549999999999999</v>
      </c>
      <c r="C94" s="1">
        <f t="shared" si="30"/>
        <v>0</v>
      </c>
      <c r="D94" s="1">
        <f t="shared" si="31"/>
        <v>0</v>
      </c>
      <c r="E94" s="1">
        <f t="shared" si="32"/>
        <v>9055.3517357142882</v>
      </c>
      <c r="F94" s="1">
        <f t="shared" si="33"/>
        <v>5605.7142857142853</v>
      </c>
      <c r="G94" s="1">
        <f t="shared" si="34"/>
        <v>143260.76296125</v>
      </c>
      <c r="H94" s="1">
        <f t="shared" si="35"/>
        <v>64745.999999999993</v>
      </c>
      <c r="I94" s="1">
        <f t="shared" si="36"/>
        <v>0</v>
      </c>
      <c r="J94" s="1">
        <f t="shared" si="37"/>
        <v>0</v>
      </c>
      <c r="K94" s="1">
        <f t="shared" si="38"/>
        <v>211343591.30216017</v>
      </c>
      <c r="L94" s="1">
        <f t="shared" si="39"/>
        <v>95515700.737618536</v>
      </c>
      <c r="M94" s="1">
        <f t="shared" si="40"/>
        <v>4359418.7175869355</v>
      </c>
      <c r="N94" s="1">
        <f t="shared" si="41"/>
        <v>2698697.5763962064</v>
      </c>
      <c r="O94" s="1">
        <f t="shared" si="42"/>
        <v>211343591.30216017</v>
      </c>
      <c r="P94" s="1">
        <f t="shared" si="42"/>
        <v>95515700.737618536</v>
      </c>
      <c r="Q94">
        <f t="shared" si="43"/>
        <v>4359418.7175869355</v>
      </c>
      <c r="R94">
        <f t="shared" si="44"/>
        <v>2698697.5763962064</v>
      </c>
    </row>
    <row r="95" spans="1:18">
      <c r="A95" s="1">
        <v>67</v>
      </c>
      <c r="B95" s="17">
        <f t="shared" si="29"/>
        <v>11.725</v>
      </c>
      <c r="C95" s="1">
        <f t="shared" si="30"/>
        <v>0</v>
      </c>
      <c r="D95" s="1">
        <f t="shared" si="31"/>
        <v>0</v>
      </c>
      <c r="E95" s="1">
        <f t="shared" si="32"/>
        <v>8953.8918107142854</v>
      </c>
      <c r="F95" s="1">
        <f t="shared" si="33"/>
        <v>5605.7142857142853</v>
      </c>
      <c r="G95" s="1">
        <f t="shared" si="34"/>
        <v>144836.57177156251</v>
      </c>
      <c r="H95" s="1">
        <f t="shared" si="35"/>
        <v>65727</v>
      </c>
      <c r="I95" s="1">
        <f t="shared" si="36"/>
        <v>0</v>
      </c>
      <c r="J95" s="1">
        <f t="shared" si="37"/>
        <v>0</v>
      </c>
      <c r="K95" s="1">
        <f t="shared" si="38"/>
        <v>213668282.90852213</v>
      </c>
      <c r="L95" s="1">
        <f t="shared" si="39"/>
        <v>96962908.324552178</v>
      </c>
      <c r="M95" s="1">
        <f t="shared" si="40"/>
        <v>4310573.9781401474</v>
      </c>
      <c r="N95" s="1">
        <f t="shared" si="41"/>
        <v>2698697.5763962064</v>
      </c>
      <c r="O95" s="1">
        <f t="shared" si="42"/>
        <v>213668282.90852213</v>
      </c>
      <c r="P95" s="1">
        <f t="shared" si="42"/>
        <v>96962908.324552178</v>
      </c>
      <c r="Q95">
        <f t="shared" si="43"/>
        <v>4310573.9781401474</v>
      </c>
      <c r="R95">
        <f t="shared" si="44"/>
        <v>2698697.5763962064</v>
      </c>
    </row>
    <row r="96" spans="1:18">
      <c r="A96" s="1">
        <v>68</v>
      </c>
      <c r="B96" s="17">
        <f t="shared" si="29"/>
        <v>11.899999999999999</v>
      </c>
      <c r="C96" s="1">
        <f t="shared" si="30"/>
        <v>0</v>
      </c>
      <c r="D96" s="1">
        <f t="shared" si="31"/>
        <v>0</v>
      </c>
      <c r="E96" s="1">
        <f t="shared" si="32"/>
        <v>8852.4318857142862</v>
      </c>
      <c r="F96" s="1">
        <f t="shared" si="33"/>
        <v>5605.7142857142853</v>
      </c>
      <c r="G96" s="1">
        <f t="shared" si="34"/>
        <v>146394.62509499997</v>
      </c>
      <c r="H96" s="1">
        <f t="shared" si="35"/>
        <v>66707.999999999985</v>
      </c>
      <c r="I96" s="1">
        <f t="shared" si="36"/>
        <v>0</v>
      </c>
      <c r="J96" s="1">
        <f t="shared" si="37"/>
        <v>0</v>
      </c>
      <c r="K96" s="1">
        <f t="shared" si="38"/>
        <v>215966780.96206528</v>
      </c>
      <c r="L96" s="1">
        <f t="shared" si="39"/>
        <v>98410115.911485761</v>
      </c>
      <c r="M96" s="1">
        <f t="shared" si="40"/>
        <v>4261729.2386933612</v>
      </c>
      <c r="N96" s="1">
        <f t="shared" si="41"/>
        <v>2698697.5763962064</v>
      </c>
      <c r="O96" s="1">
        <f t="shared" si="42"/>
        <v>215966780.96206528</v>
      </c>
      <c r="P96" s="1">
        <f t="shared" si="42"/>
        <v>98410115.911485761</v>
      </c>
      <c r="Q96">
        <f t="shared" si="43"/>
        <v>4261729.2386933612</v>
      </c>
      <c r="R96">
        <f t="shared" si="44"/>
        <v>2698697.5763962064</v>
      </c>
    </row>
    <row r="97" spans="1:18">
      <c r="A97" s="1">
        <v>69</v>
      </c>
      <c r="B97" s="17">
        <f t="shared" si="29"/>
        <v>12.074999999999999</v>
      </c>
      <c r="C97" s="1">
        <f t="shared" si="30"/>
        <v>0</v>
      </c>
      <c r="D97" s="1">
        <f t="shared" si="31"/>
        <v>0</v>
      </c>
      <c r="E97" s="1">
        <f t="shared" si="32"/>
        <v>8750.971960714287</v>
      </c>
      <c r="F97" s="1">
        <f t="shared" si="33"/>
        <v>5605.7142857142853</v>
      </c>
      <c r="G97" s="1">
        <f t="shared" si="34"/>
        <v>147934.92293156253</v>
      </c>
      <c r="H97" s="1">
        <f t="shared" si="35"/>
        <v>67688.999999999985</v>
      </c>
      <c r="I97" s="1">
        <f t="shared" si="36"/>
        <v>0</v>
      </c>
      <c r="J97" s="1">
        <f t="shared" si="37"/>
        <v>0</v>
      </c>
      <c r="K97" s="1">
        <f t="shared" si="38"/>
        <v>218239085.4627898</v>
      </c>
      <c r="L97" s="1">
        <f t="shared" si="39"/>
        <v>99857323.498419374</v>
      </c>
      <c r="M97" s="1">
        <f t="shared" si="40"/>
        <v>4212884.4992465759</v>
      </c>
      <c r="N97" s="1">
        <f t="shared" si="41"/>
        <v>2698697.5763962064</v>
      </c>
      <c r="O97" s="1">
        <f t="shared" si="42"/>
        <v>218239085.4627898</v>
      </c>
      <c r="P97" s="1">
        <f t="shared" si="42"/>
        <v>99857323.498419374</v>
      </c>
      <c r="Q97">
        <f t="shared" si="43"/>
        <v>4212884.4992465759</v>
      </c>
      <c r="R97">
        <f t="shared" si="44"/>
        <v>2698697.5763962064</v>
      </c>
    </row>
    <row r="98" spans="1:18">
      <c r="A98" s="1">
        <v>70</v>
      </c>
      <c r="B98" s="17">
        <f t="shared" si="29"/>
        <v>12.25</v>
      </c>
      <c r="C98" s="1">
        <f t="shared" si="30"/>
        <v>0</v>
      </c>
      <c r="D98" s="1">
        <f t="shared" si="31"/>
        <v>0</v>
      </c>
      <c r="E98" s="1">
        <f t="shared" si="32"/>
        <v>8649.512035714286</v>
      </c>
      <c r="F98" s="1">
        <f t="shared" si="33"/>
        <v>5605.7142857142853</v>
      </c>
      <c r="G98" s="1">
        <f t="shared" si="34"/>
        <v>149457.46528125001</v>
      </c>
      <c r="H98" s="1">
        <f t="shared" si="35"/>
        <v>68670</v>
      </c>
      <c r="I98" s="1">
        <f t="shared" si="36"/>
        <v>0</v>
      </c>
      <c r="J98" s="1">
        <f t="shared" si="37"/>
        <v>0</v>
      </c>
      <c r="K98" s="1">
        <f t="shared" si="38"/>
        <v>220485196.41069546</v>
      </c>
      <c r="L98" s="1">
        <f t="shared" si="39"/>
        <v>101304531.085353</v>
      </c>
      <c r="M98" s="1">
        <f t="shared" si="40"/>
        <v>4164039.7597997892</v>
      </c>
      <c r="N98" s="1">
        <f t="shared" si="41"/>
        <v>2698697.5763962064</v>
      </c>
      <c r="O98" s="1">
        <f t="shared" si="42"/>
        <v>220485196.41069546</v>
      </c>
      <c r="P98" s="1">
        <f t="shared" si="42"/>
        <v>101304531.085353</v>
      </c>
      <c r="Q98">
        <f t="shared" si="43"/>
        <v>4164039.7597997892</v>
      </c>
      <c r="R98">
        <f t="shared" si="44"/>
        <v>2698697.5763962064</v>
      </c>
    </row>
    <row r="99" spans="1:18">
      <c r="A99" s="1">
        <v>71</v>
      </c>
      <c r="B99" s="17">
        <f t="shared" si="29"/>
        <v>12.424999999999999</v>
      </c>
      <c r="C99" s="1">
        <f t="shared" si="30"/>
        <v>0</v>
      </c>
      <c r="D99" s="1">
        <f t="shared" si="31"/>
        <v>0</v>
      </c>
      <c r="E99" s="1">
        <f t="shared" si="32"/>
        <v>8548.0521107142849</v>
      </c>
      <c r="F99" s="1">
        <f t="shared" si="33"/>
        <v>5605.7142857142853</v>
      </c>
      <c r="G99" s="1">
        <f t="shared" si="34"/>
        <v>150962.25214406248</v>
      </c>
      <c r="H99" s="1">
        <f t="shared" si="35"/>
        <v>69650.999999999985</v>
      </c>
      <c r="I99" s="1">
        <f t="shared" si="36"/>
        <v>0</v>
      </c>
      <c r="J99" s="1">
        <f t="shared" si="37"/>
        <v>0</v>
      </c>
      <c r="K99" s="1">
        <f t="shared" si="38"/>
        <v>222705113.80578238</v>
      </c>
      <c r="L99" s="1">
        <f t="shared" si="39"/>
        <v>102751738.6722866</v>
      </c>
      <c r="M99" s="1">
        <f t="shared" si="40"/>
        <v>4115195.0203530034</v>
      </c>
      <c r="N99" s="1">
        <f t="shared" si="41"/>
        <v>2698697.5763962064</v>
      </c>
      <c r="O99" s="1">
        <f t="shared" si="42"/>
        <v>222705113.80578238</v>
      </c>
      <c r="P99" s="1">
        <f t="shared" si="42"/>
        <v>102751738.6722866</v>
      </c>
      <c r="Q99">
        <f t="shared" si="43"/>
        <v>4115195.0203530034</v>
      </c>
      <c r="R99">
        <f t="shared" si="44"/>
        <v>2698697.5763962064</v>
      </c>
    </row>
    <row r="100" spans="1:18">
      <c r="A100" s="1">
        <v>72</v>
      </c>
      <c r="B100" s="17">
        <f t="shared" si="29"/>
        <v>12.6</v>
      </c>
      <c r="C100" s="1">
        <f t="shared" si="30"/>
        <v>0</v>
      </c>
      <c r="D100" s="1">
        <f t="shared" si="31"/>
        <v>0</v>
      </c>
      <c r="E100" s="1">
        <f t="shared" si="32"/>
        <v>8446.5921857142857</v>
      </c>
      <c r="F100" s="1">
        <f t="shared" si="33"/>
        <v>5605.7142857142853</v>
      </c>
      <c r="G100" s="1">
        <f t="shared" si="34"/>
        <v>152449.28352</v>
      </c>
      <c r="H100" s="1">
        <f t="shared" si="35"/>
        <v>70632</v>
      </c>
      <c r="I100" s="1">
        <f t="shared" si="36"/>
        <v>0</v>
      </c>
      <c r="J100" s="1">
        <f t="shared" si="37"/>
        <v>0</v>
      </c>
      <c r="K100" s="1">
        <f t="shared" si="38"/>
        <v>224898837.64805058</v>
      </c>
      <c r="L100" s="1">
        <f t="shared" si="39"/>
        <v>104198946.25922023</v>
      </c>
      <c r="M100" s="1">
        <f t="shared" si="40"/>
        <v>4066350.2809062172</v>
      </c>
      <c r="N100" s="1">
        <f t="shared" si="41"/>
        <v>2698697.5763962064</v>
      </c>
      <c r="O100" s="1">
        <f t="shared" si="42"/>
        <v>224898837.64805058</v>
      </c>
      <c r="P100" s="1">
        <f t="shared" si="42"/>
        <v>104198946.25922023</v>
      </c>
      <c r="Q100">
        <f t="shared" si="43"/>
        <v>4066350.2809062172</v>
      </c>
      <c r="R100">
        <f t="shared" si="44"/>
        <v>2698697.5763962064</v>
      </c>
    </row>
    <row r="101" spans="1:18">
      <c r="A101" s="1">
        <v>73</v>
      </c>
      <c r="B101" s="17">
        <f t="shared" si="29"/>
        <v>12.774999999999999</v>
      </c>
      <c r="C101" s="1">
        <f t="shared" si="30"/>
        <v>0</v>
      </c>
      <c r="D101" s="1">
        <f t="shared" si="31"/>
        <v>0</v>
      </c>
      <c r="E101" s="1">
        <f t="shared" si="32"/>
        <v>8345.1322607142865</v>
      </c>
      <c r="F101" s="1">
        <f t="shared" si="33"/>
        <v>5605.7142857142853</v>
      </c>
      <c r="G101" s="1">
        <f t="shared" si="34"/>
        <v>153918.55940906249</v>
      </c>
      <c r="H101" s="1">
        <f t="shared" si="35"/>
        <v>71612.999999999985</v>
      </c>
      <c r="I101" s="1">
        <f t="shared" si="36"/>
        <v>0</v>
      </c>
      <c r="J101" s="1">
        <f t="shared" si="37"/>
        <v>0</v>
      </c>
      <c r="K101" s="1">
        <f t="shared" si="38"/>
        <v>227066367.9375</v>
      </c>
      <c r="L101" s="1">
        <f t="shared" si="39"/>
        <v>105646153.84615383</v>
      </c>
      <c r="M101" s="1">
        <f t="shared" si="40"/>
        <v>4017505.5414594309</v>
      </c>
      <c r="N101" s="1">
        <f t="shared" si="41"/>
        <v>2698697.5763962064</v>
      </c>
      <c r="O101" s="1">
        <f t="shared" si="42"/>
        <v>227066367.9375</v>
      </c>
      <c r="P101" s="1">
        <f t="shared" si="42"/>
        <v>105646153.84615383</v>
      </c>
      <c r="Q101">
        <f t="shared" si="43"/>
        <v>4017505.5414594309</v>
      </c>
      <c r="R101">
        <f t="shared" si="44"/>
        <v>2698697.5763962064</v>
      </c>
    </row>
    <row r="102" spans="1:18">
      <c r="A102" s="1">
        <v>74</v>
      </c>
      <c r="B102" s="17">
        <f t="shared" si="29"/>
        <v>12.95</v>
      </c>
      <c r="C102" s="1">
        <f t="shared" si="30"/>
        <v>0</v>
      </c>
      <c r="D102" s="1">
        <f t="shared" si="31"/>
        <v>0</v>
      </c>
      <c r="E102" s="1">
        <f t="shared" si="32"/>
        <v>8243.6723357142855</v>
      </c>
      <c r="F102" s="1">
        <f t="shared" si="33"/>
        <v>5605.7142857142853</v>
      </c>
      <c r="G102" s="1">
        <f t="shared" si="34"/>
        <v>155370.07981125001</v>
      </c>
      <c r="H102" s="1">
        <f t="shared" si="35"/>
        <v>72593.999999999985</v>
      </c>
      <c r="I102" s="1">
        <f t="shared" si="36"/>
        <v>0</v>
      </c>
      <c r="J102" s="1">
        <f t="shared" si="37"/>
        <v>0</v>
      </c>
      <c r="K102" s="1">
        <f t="shared" si="38"/>
        <v>229207704.67413068</v>
      </c>
      <c r="L102" s="1">
        <f t="shared" si="39"/>
        <v>107093361.43308744</v>
      </c>
      <c r="M102" s="1">
        <f t="shared" si="40"/>
        <v>3968660.8020126447</v>
      </c>
      <c r="N102" s="1">
        <f t="shared" si="41"/>
        <v>2698697.5763962064</v>
      </c>
      <c r="O102" s="1">
        <f t="shared" si="42"/>
        <v>229207704.67413068</v>
      </c>
      <c r="P102" s="1">
        <f t="shared" si="42"/>
        <v>107093361.43308744</v>
      </c>
      <c r="Q102">
        <f t="shared" si="43"/>
        <v>3968660.8020126447</v>
      </c>
      <c r="R102">
        <f t="shared" si="44"/>
        <v>2698697.5763962064</v>
      </c>
    </row>
    <row r="103" spans="1:18">
      <c r="A103" s="1">
        <v>75</v>
      </c>
      <c r="B103" s="17">
        <f t="shared" si="29"/>
        <v>13.125</v>
      </c>
      <c r="C103" s="1">
        <f t="shared" si="30"/>
        <v>0</v>
      </c>
      <c r="D103" s="1">
        <f t="shared" si="31"/>
        <v>0</v>
      </c>
      <c r="E103" s="1">
        <f t="shared" si="32"/>
        <v>8142.2124107142863</v>
      </c>
      <c r="F103" s="1">
        <f t="shared" si="33"/>
        <v>5605.7142857142853</v>
      </c>
      <c r="G103" s="1">
        <f t="shared" si="34"/>
        <v>156803.8447265625</v>
      </c>
      <c r="H103" s="1">
        <f t="shared" si="35"/>
        <v>73575</v>
      </c>
      <c r="I103" s="1">
        <f t="shared" si="36"/>
        <v>0</v>
      </c>
      <c r="J103" s="1">
        <f t="shared" si="37"/>
        <v>0</v>
      </c>
      <c r="K103" s="1">
        <f t="shared" si="38"/>
        <v>231322847.85794258</v>
      </c>
      <c r="L103" s="1">
        <f t="shared" si="39"/>
        <v>108540569.02002108</v>
      </c>
      <c r="M103" s="1">
        <f t="shared" si="40"/>
        <v>3919816.0625658594</v>
      </c>
      <c r="N103" s="1">
        <f t="shared" si="41"/>
        <v>2698697.5763962064</v>
      </c>
      <c r="O103" s="1">
        <f t="shared" si="42"/>
        <v>231322847.85794258</v>
      </c>
      <c r="P103" s="1">
        <f t="shared" si="42"/>
        <v>108540569.02002108</v>
      </c>
      <c r="Q103">
        <f t="shared" si="43"/>
        <v>3919816.0625658594</v>
      </c>
      <c r="R103">
        <f t="shared" si="44"/>
        <v>2698697.5763962064</v>
      </c>
    </row>
    <row r="104" spans="1:18">
      <c r="A104" s="1">
        <v>76</v>
      </c>
      <c r="B104" s="17">
        <f t="shared" si="29"/>
        <v>13.299999999999999</v>
      </c>
      <c r="C104" s="1">
        <f t="shared" si="30"/>
        <v>0</v>
      </c>
      <c r="D104" s="1">
        <f t="shared" si="31"/>
        <v>0</v>
      </c>
      <c r="E104" s="1">
        <f t="shared" si="32"/>
        <v>8040.7524857142862</v>
      </c>
      <c r="F104" s="1">
        <f t="shared" si="33"/>
        <v>5605.7142857142853</v>
      </c>
      <c r="G104" s="1">
        <f t="shared" si="34"/>
        <v>158219.85415500001</v>
      </c>
      <c r="H104" s="1">
        <f t="shared" si="35"/>
        <v>74555.999999999985</v>
      </c>
      <c r="I104" s="1">
        <f t="shared" si="36"/>
        <v>0</v>
      </c>
      <c r="J104" s="1">
        <f t="shared" si="37"/>
        <v>0</v>
      </c>
      <c r="K104" s="1">
        <f t="shared" si="38"/>
        <v>233411797.48893574</v>
      </c>
      <c r="L104" s="1">
        <f t="shared" si="39"/>
        <v>109987776.60695468</v>
      </c>
      <c r="M104" s="1">
        <f t="shared" si="40"/>
        <v>3870971.3231190727</v>
      </c>
      <c r="N104" s="1">
        <f t="shared" si="41"/>
        <v>2698697.5763962064</v>
      </c>
      <c r="O104" s="1">
        <f t="shared" si="42"/>
        <v>233411797.48893574</v>
      </c>
      <c r="P104" s="1">
        <f t="shared" si="42"/>
        <v>109987776.60695468</v>
      </c>
      <c r="Q104">
        <f t="shared" si="43"/>
        <v>3870971.3231190727</v>
      </c>
      <c r="R104">
        <f t="shared" si="44"/>
        <v>2698697.5763962064</v>
      </c>
    </row>
    <row r="105" spans="1:18">
      <c r="A105" s="1">
        <v>77</v>
      </c>
      <c r="B105" s="17">
        <f t="shared" si="29"/>
        <v>13.475</v>
      </c>
      <c r="C105" s="1">
        <f t="shared" si="30"/>
        <v>0</v>
      </c>
      <c r="D105" s="1">
        <f t="shared" si="31"/>
        <v>0</v>
      </c>
      <c r="E105" s="1">
        <f t="shared" si="32"/>
        <v>7939.292560714287</v>
      </c>
      <c r="F105" s="1">
        <f t="shared" si="33"/>
        <v>5605.7142857142853</v>
      </c>
      <c r="G105" s="1">
        <f t="shared" si="34"/>
        <v>159618.1080965625</v>
      </c>
      <c r="H105" s="1">
        <f t="shared" si="35"/>
        <v>75537</v>
      </c>
      <c r="I105" s="1">
        <f t="shared" si="36"/>
        <v>0</v>
      </c>
      <c r="J105" s="1">
        <f t="shared" si="37"/>
        <v>0</v>
      </c>
      <c r="K105" s="1">
        <f t="shared" si="38"/>
        <v>235474553.56711012</v>
      </c>
      <c r="L105" s="1">
        <f t="shared" si="39"/>
        <v>111434984.19388831</v>
      </c>
      <c r="M105" s="1">
        <f t="shared" si="40"/>
        <v>3822126.5836722874</v>
      </c>
      <c r="N105" s="1">
        <f t="shared" si="41"/>
        <v>2698697.5763962064</v>
      </c>
      <c r="O105" s="1">
        <f t="shared" si="42"/>
        <v>235474553.56711012</v>
      </c>
      <c r="P105" s="1">
        <f t="shared" si="42"/>
        <v>111434984.19388831</v>
      </c>
      <c r="Q105">
        <f t="shared" si="43"/>
        <v>3822126.5836722874</v>
      </c>
      <c r="R105">
        <f t="shared" si="44"/>
        <v>2698697.5763962064</v>
      </c>
    </row>
    <row r="106" spans="1:18">
      <c r="A106" s="1">
        <v>78</v>
      </c>
      <c r="B106" s="17">
        <f t="shared" si="29"/>
        <v>13.649999999999999</v>
      </c>
      <c r="C106" s="1">
        <f t="shared" si="30"/>
        <v>0</v>
      </c>
      <c r="D106" s="1">
        <f t="shared" si="31"/>
        <v>0</v>
      </c>
      <c r="E106" s="1">
        <f t="shared" si="32"/>
        <v>7837.8326357142869</v>
      </c>
      <c r="F106" s="1">
        <f t="shared" si="33"/>
        <v>5605.7142857142853</v>
      </c>
      <c r="G106" s="1">
        <f t="shared" si="34"/>
        <v>160998.60655124998</v>
      </c>
      <c r="H106" s="1">
        <f t="shared" si="35"/>
        <v>76517.999999999985</v>
      </c>
      <c r="I106" s="1">
        <f t="shared" si="36"/>
        <v>0</v>
      </c>
      <c r="J106" s="1">
        <f t="shared" si="37"/>
        <v>0</v>
      </c>
      <c r="K106" s="1">
        <f t="shared" si="38"/>
        <v>237511116.09246573</v>
      </c>
      <c r="L106" s="1">
        <f t="shared" si="39"/>
        <v>112882191.7808219</v>
      </c>
      <c r="M106" s="1">
        <f t="shared" si="40"/>
        <v>3773281.8442255012</v>
      </c>
      <c r="N106" s="1">
        <f t="shared" si="41"/>
        <v>2698697.5763962064</v>
      </c>
      <c r="O106" s="1">
        <f t="shared" si="42"/>
        <v>237511116.09246573</v>
      </c>
      <c r="P106" s="1">
        <f t="shared" si="42"/>
        <v>112882191.7808219</v>
      </c>
      <c r="Q106">
        <f t="shared" si="43"/>
        <v>3773281.8442255012</v>
      </c>
      <c r="R106">
        <f t="shared" si="44"/>
        <v>2698697.5763962064</v>
      </c>
    </row>
    <row r="107" spans="1:18">
      <c r="A107" s="1">
        <v>79</v>
      </c>
      <c r="B107" s="17">
        <f t="shared" si="29"/>
        <v>13.824999999999999</v>
      </c>
      <c r="C107" s="1">
        <f t="shared" si="30"/>
        <v>0</v>
      </c>
      <c r="D107" s="1">
        <f t="shared" si="31"/>
        <v>0</v>
      </c>
      <c r="E107" s="1">
        <f t="shared" si="32"/>
        <v>7736.3727107142859</v>
      </c>
      <c r="F107" s="1">
        <f t="shared" si="33"/>
        <v>5605.7142857142853</v>
      </c>
      <c r="G107" s="1">
        <f t="shared" si="34"/>
        <v>162361.3495190625</v>
      </c>
      <c r="H107" s="1">
        <f t="shared" si="35"/>
        <v>77498.999999999985</v>
      </c>
      <c r="I107" s="1">
        <f t="shared" si="36"/>
        <v>0</v>
      </c>
      <c r="J107" s="1">
        <f t="shared" si="37"/>
        <v>0</v>
      </c>
      <c r="K107" s="1">
        <f t="shared" si="38"/>
        <v>239521485.06500262</v>
      </c>
      <c r="L107" s="1">
        <f t="shared" si="39"/>
        <v>114329399.36775552</v>
      </c>
      <c r="M107" s="1">
        <f t="shared" si="40"/>
        <v>3724437.1047787145</v>
      </c>
      <c r="N107" s="1">
        <f t="shared" si="41"/>
        <v>2698697.5763962064</v>
      </c>
      <c r="O107" s="1">
        <f t="shared" si="42"/>
        <v>239521485.06500262</v>
      </c>
      <c r="P107" s="1">
        <f t="shared" si="42"/>
        <v>114329399.36775552</v>
      </c>
      <c r="Q107">
        <f t="shared" si="43"/>
        <v>3724437.1047787145</v>
      </c>
      <c r="R107">
        <f t="shared" si="44"/>
        <v>2698697.5763962064</v>
      </c>
    </row>
    <row r="108" spans="1:18">
      <c r="A108" s="1">
        <v>80</v>
      </c>
      <c r="B108" s="17">
        <f t="shared" si="29"/>
        <v>14</v>
      </c>
      <c r="C108" s="1">
        <f t="shared" si="30"/>
        <v>0</v>
      </c>
      <c r="D108" s="1">
        <f t="shared" si="31"/>
        <v>0</v>
      </c>
      <c r="E108" s="1">
        <f t="shared" si="32"/>
        <v>7634.9127857142867</v>
      </c>
      <c r="F108" s="1">
        <f t="shared" si="33"/>
        <v>5605.7142857142853</v>
      </c>
      <c r="G108" s="1">
        <f t="shared" si="34"/>
        <v>163706.337</v>
      </c>
      <c r="H108" s="1">
        <f t="shared" si="35"/>
        <v>78480</v>
      </c>
      <c r="I108" s="1">
        <f t="shared" si="36"/>
        <v>0</v>
      </c>
      <c r="J108" s="1">
        <f t="shared" si="37"/>
        <v>0</v>
      </c>
      <c r="K108" s="1">
        <f t="shared" si="38"/>
        <v>241505660.4847208</v>
      </c>
      <c r="L108" s="1">
        <f t="shared" si="39"/>
        <v>115776606.95468915</v>
      </c>
      <c r="M108" s="1">
        <f t="shared" si="40"/>
        <v>3675592.3653319287</v>
      </c>
      <c r="N108" s="1">
        <f t="shared" si="41"/>
        <v>2698697.5763962064</v>
      </c>
      <c r="O108" s="1">
        <f t="shared" si="42"/>
        <v>241505660.4847208</v>
      </c>
      <c r="P108" s="1">
        <f t="shared" si="42"/>
        <v>115776606.95468915</v>
      </c>
      <c r="Q108">
        <f t="shared" si="43"/>
        <v>3675592.3653319287</v>
      </c>
      <c r="R108">
        <f t="shared" si="44"/>
        <v>2698697.5763962064</v>
      </c>
    </row>
    <row r="109" spans="1:18">
      <c r="A109" s="1">
        <v>81</v>
      </c>
      <c r="B109" s="17">
        <f t="shared" si="29"/>
        <v>14.174999999999999</v>
      </c>
      <c r="C109" s="1">
        <f t="shared" si="30"/>
        <v>0</v>
      </c>
      <c r="D109" s="1">
        <f t="shared" si="31"/>
        <v>0</v>
      </c>
      <c r="E109" s="1">
        <f t="shared" si="32"/>
        <v>7533.4528607142875</v>
      </c>
      <c r="F109" s="1">
        <f t="shared" si="33"/>
        <v>5605.7142857142853</v>
      </c>
      <c r="G109" s="1">
        <f t="shared" si="34"/>
        <v>165033.56899406249</v>
      </c>
      <c r="H109" s="1">
        <f t="shared" si="35"/>
        <v>79460.999999999985</v>
      </c>
      <c r="I109" s="1">
        <f t="shared" si="36"/>
        <v>0</v>
      </c>
      <c r="J109" s="1">
        <f t="shared" si="37"/>
        <v>0</v>
      </c>
      <c r="K109" s="1">
        <f t="shared" si="38"/>
        <v>243463642.35162014</v>
      </c>
      <c r="L109" s="1">
        <f t="shared" si="39"/>
        <v>117223814.54162274</v>
      </c>
      <c r="M109" s="1">
        <f t="shared" si="40"/>
        <v>3626747.6258851434</v>
      </c>
      <c r="N109" s="1">
        <f t="shared" si="41"/>
        <v>2698697.5763962064</v>
      </c>
      <c r="O109" s="1">
        <f t="shared" si="42"/>
        <v>243463642.35162014</v>
      </c>
      <c r="P109" s="1">
        <f t="shared" si="42"/>
        <v>117223814.54162274</v>
      </c>
      <c r="Q109">
        <f t="shared" si="43"/>
        <v>3626747.6258851434</v>
      </c>
      <c r="R109">
        <f t="shared" si="44"/>
        <v>2698697.5763962064</v>
      </c>
    </row>
    <row r="110" spans="1:18">
      <c r="A110" s="1">
        <v>82</v>
      </c>
      <c r="B110" s="17">
        <f t="shared" si="29"/>
        <v>14.35</v>
      </c>
      <c r="C110" s="1">
        <f t="shared" si="30"/>
        <v>0</v>
      </c>
      <c r="D110" s="1">
        <f t="shared" si="31"/>
        <v>0</v>
      </c>
      <c r="E110" s="1">
        <f t="shared" si="32"/>
        <v>7431.9929357142864</v>
      </c>
      <c r="F110" s="1">
        <f t="shared" si="33"/>
        <v>5605.7142857142853</v>
      </c>
      <c r="G110" s="1">
        <f t="shared" si="34"/>
        <v>166343.04550125002</v>
      </c>
      <c r="H110" s="1">
        <f t="shared" si="35"/>
        <v>80441.999999999985</v>
      </c>
      <c r="I110" s="1">
        <f t="shared" si="36"/>
        <v>0</v>
      </c>
      <c r="J110" s="1">
        <f t="shared" si="37"/>
        <v>0</v>
      </c>
      <c r="K110" s="1">
        <f t="shared" si="38"/>
        <v>245395430.66570073</v>
      </c>
      <c r="L110" s="1">
        <f t="shared" si="39"/>
        <v>118671022.12855637</v>
      </c>
      <c r="M110" s="1">
        <f t="shared" si="40"/>
        <v>3577902.8864383567</v>
      </c>
      <c r="N110" s="1">
        <f t="shared" si="41"/>
        <v>2698697.5763962064</v>
      </c>
      <c r="O110" s="1">
        <f t="shared" si="42"/>
        <v>245395430.66570073</v>
      </c>
      <c r="P110" s="1">
        <f t="shared" si="42"/>
        <v>118671022.12855637</v>
      </c>
      <c r="Q110">
        <f t="shared" si="43"/>
        <v>3577902.8864383567</v>
      </c>
      <c r="R110">
        <f t="shared" si="44"/>
        <v>2698697.5763962064</v>
      </c>
    </row>
    <row r="111" spans="1:18">
      <c r="A111" s="1">
        <v>83</v>
      </c>
      <c r="B111" s="17">
        <f t="shared" si="29"/>
        <v>14.524999999999999</v>
      </c>
      <c r="C111" s="1">
        <f t="shared" si="30"/>
        <v>0</v>
      </c>
      <c r="D111" s="1">
        <f t="shared" si="31"/>
        <v>0</v>
      </c>
      <c r="E111" s="1">
        <f t="shared" si="32"/>
        <v>7330.5330107142872</v>
      </c>
      <c r="F111" s="1">
        <f t="shared" si="33"/>
        <v>5605.7142857142853</v>
      </c>
      <c r="G111" s="1">
        <f t="shared" si="34"/>
        <v>167634.76652156247</v>
      </c>
      <c r="H111" s="1">
        <f t="shared" si="35"/>
        <v>81422.999999999985</v>
      </c>
      <c r="I111" s="1">
        <f t="shared" si="36"/>
        <v>0</v>
      </c>
      <c r="J111" s="1">
        <f t="shared" si="37"/>
        <v>0</v>
      </c>
      <c r="K111" s="1">
        <f t="shared" si="38"/>
        <v>247301025.42696258</v>
      </c>
      <c r="L111" s="1">
        <f t="shared" si="39"/>
        <v>120118229.71548998</v>
      </c>
      <c r="M111" s="1">
        <f t="shared" si="40"/>
        <v>3529058.1469915705</v>
      </c>
      <c r="N111" s="1">
        <f t="shared" si="41"/>
        <v>2698697.5763962064</v>
      </c>
      <c r="O111" s="1">
        <f t="shared" si="42"/>
        <v>247301025.42696258</v>
      </c>
      <c r="P111" s="1">
        <f t="shared" si="42"/>
        <v>120118229.71548998</v>
      </c>
      <c r="Q111">
        <f t="shared" si="43"/>
        <v>3529058.1469915705</v>
      </c>
      <c r="R111">
        <f t="shared" si="44"/>
        <v>2698697.5763962064</v>
      </c>
    </row>
    <row r="112" spans="1:18">
      <c r="A112" s="1">
        <v>84</v>
      </c>
      <c r="B112" s="17">
        <f t="shared" si="29"/>
        <v>14.7</v>
      </c>
      <c r="C112" s="1">
        <f t="shared" si="30"/>
        <v>0</v>
      </c>
      <c r="D112" s="1">
        <f t="shared" si="31"/>
        <v>0</v>
      </c>
      <c r="E112" s="1">
        <f t="shared" si="32"/>
        <v>7229.0730857142862</v>
      </c>
      <c r="F112" s="1">
        <f t="shared" si="33"/>
        <v>5605.7142857142853</v>
      </c>
      <c r="G112" s="1">
        <f t="shared" si="34"/>
        <v>168908.73205500003</v>
      </c>
      <c r="H112" s="1">
        <f t="shared" si="35"/>
        <v>82403.999999999985</v>
      </c>
      <c r="I112" s="1">
        <f t="shared" si="36"/>
        <v>0</v>
      </c>
      <c r="J112" s="1">
        <f t="shared" si="37"/>
        <v>0</v>
      </c>
      <c r="K112" s="1">
        <f t="shared" si="38"/>
        <v>249180426.63540572</v>
      </c>
      <c r="L112" s="1">
        <f t="shared" si="39"/>
        <v>121565437.3024236</v>
      </c>
      <c r="M112" s="1">
        <f t="shared" si="40"/>
        <v>3480213.4075447842</v>
      </c>
      <c r="N112" s="1">
        <f t="shared" si="41"/>
        <v>2698697.5763962064</v>
      </c>
      <c r="O112" s="1">
        <f t="shared" si="42"/>
        <v>249180426.63540572</v>
      </c>
      <c r="P112" s="1">
        <f t="shared" si="42"/>
        <v>121565437.3024236</v>
      </c>
      <c r="Q112">
        <f t="shared" si="43"/>
        <v>3480213.4075447842</v>
      </c>
      <c r="R112">
        <f t="shared" si="44"/>
        <v>2698697.5763962064</v>
      </c>
    </row>
    <row r="113" spans="1:18">
      <c r="A113" s="1">
        <v>85</v>
      </c>
      <c r="B113" s="17">
        <f t="shared" si="29"/>
        <v>14.874999999999998</v>
      </c>
      <c r="C113" s="1">
        <f t="shared" si="30"/>
        <v>0</v>
      </c>
      <c r="D113" s="1">
        <f t="shared" si="31"/>
        <v>0</v>
      </c>
      <c r="E113" s="1">
        <f t="shared" si="32"/>
        <v>7127.613160714287</v>
      </c>
      <c r="F113" s="1">
        <f t="shared" si="33"/>
        <v>5605.7142857142853</v>
      </c>
      <c r="G113" s="1">
        <f t="shared" si="34"/>
        <v>170164.94210156251</v>
      </c>
      <c r="H113" s="1">
        <f t="shared" si="35"/>
        <v>83384.999999999985</v>
      </c>
      <c r="I113" s="1">
        <f t="shared" si="36"/>
        <v>0</v>
      </c>
      <c r="J113" s="1">
        <f t="shared" si="37"/>
        <v>0</v>
      </c>
      <c r="K113" s="1">
        <f t="shared" si="38"/>
        <v>251033634.29103005</v>
      </c>
      <c r="L113" s="1">
        <f t="shared" si="39"/>
        <v>123012644.88935721</v>
      </c>
      <c r="M113" s="1">
        <f t="shared" si="40"/>
        <v>3431368.6680979985</v>
      </c>
      <c r="N113" s="1">
        <f t="shared" si="41"/>
        <v>2698697.5763962064</v>
      </c>
      <c r="O113" s="1">
        <f t="shared" si="42"/>
        <v>251033634.29103005</v>
      </c>
      <c r="P113" s="1">
        <f t="shared" si="42"/>
        <v>123012644.88935721</v>
      </c>
      <c r="Q113">
        <f t="shared" si="43"/>
        <v>3431368.6680979985</v>
      </c>
      <c r="R113">
        <f t="shared" si="44"/>
        <v>2698697.5763962064</v>
      </c>
    </row>
    <row r="114" spans="1:18">
      <c r="A114" s="1">
        <v>86</v>
      </c>
      <c r="B114" s="17">
        <f t="shared" si="29"/>
        <v>15.049999999999999</v>
      </c>
      <c r="C114" s="1">
        <f t="shared" si="30"/>
        <v>0</v>
      </c>
      <c r="D114" s="1">
        <f t="shared" si="31"/>
        <v>0</v>
      </c>
      <c r="E114" s="1">
        <f t="shared" si="32"/>
        <v>-2783.846764285714</v>
      </c>
      <c r="F114" s="1">
        <f t="shared" si="33"/>
        <v>-4204.2857142857147</v>
      </c>
      <c r="G114" s="1">
        <f t="shared" si="34"/>
        <v>170912.89666124998</v>
      </c>
      <c r="H114" s="1">
        <f t="shared" si="35"/>
        <v>83875.5</v>
      </c>
      <c r="I114" s="1">
        <f t="shared" si="36"/>
        <v>0</v>
      </c>
      <c r="J114" s="1">
        <f t="shared" si="37"/>
        <v>0</v>
      </c>
      <c r="K114" s="1">
        <f t="shared" si="38"/>
        <v>252137044.6003688</v>
      </c>
      <c r="L114" s="1">
        <f t="shared" si="39"/>
        <v>123736248.68282403</v>
      </c>
      <c r="M114" s="1">
        <f t="shared" si="40"/>
        <v>-1340196.8300421494</v>
      </c>
      <c r="N114" s="1">
        <f t="shared" si="41"/>
        <v>-2024023.1822971553</v>
      </c>
      <c r="O114" s="1">
        <f t="shared" si="42"/>
        <v>252137044.6003688</v>
      </c>
      <c r="P114" s="1">
        <f t="shared" si="42"/>
        <v>123736248.68282403</v>
      </c>
      <c r="Q114">
        <f t="shared" si="43"/>
        <v>1340196.8300421494</v>
      </c>
      <c r="R114">
        <f t="shared" si="44"/>
        <v>2024023.1822971553</v>
      </c>
    </row>
    <row r="115" spans="1:18">
      <c r="A115" s="1">
        <v>87</v>
      </c>
      <c r="B115" s="17">
        <f t="shared" si="29"/>
        <v>15.225</v>
      </c>
      <c r="C115" s="1">
        <f t="shared" si="30"/>
        <v>0</v>
      </c>
      <c r="D115" s="1">
        <f t="shared" si="31"/>
        <v>0</v>
      </c>
      <c r="E115" s="1">
        <f t="shared" si="32"/>
        <v>-2885.3066892857132</v>
      </c>
      <c r="F115" s="1">
        <f t="shared" si="33"/>
        <v>-4204.2857142857147</v>
      </c>
      <c r="G115" s="1">
        <f t="shared" si="34"/>
        <v>170416.84573406249</v>
      </c>
      <c r="H115" s="1">
        <f t="shared" si="35"/>
        <v>83139.749999999985</v>
      </c>
      <c r="I115" s="1">
        <f t="shared" si="36"/>
        <v>0</v>
      </c>
      <c r="J115" s="1">
        <f t="shared" si="37"/>
        <v>0</v>
      </c>
      <c r="K115" s="1">
        <f t="shared" si="38"/>
        <v>251405251.87322181</v>
      </c>
      <c r="L115" s="1">
        <f t="shared" si="39"/>
        <v>122650842.99262381</v>
      </c>
      <c r="M115" s="1">
        <f t="shared" si="40"/>
        <v>-1389041.5694889352</v>
      </c>
      <c r="N115" s="1">
        <f t="shared" si="41"/>
        <v>-2024023.1822971553</v>
      </c>
      <c r="O115" s="1">
        <f t="shared" si="42"/>
        <v>251405251.87322181</v>
      </c>
      <c r="P115" s="1">
        <f t="shared" si="42"/>
        <v>122650842.99262381</v>
      </c>
      <c r="Q115">
        <f t="shared" si="43"/>
        <v>1389041.5694889352</v>
      </c>
      <c r="R115">
        <f t="shared" si="44"/>
        <v>2024023.1822971553</v>
      </c>
    </row>
    <row r="116" spans="1:18">
      <c r="A116" s="1">
        <v>88</v>
      </c>
      <c r="B116" s="17">
        <f t="shared" si="29"/>
        <v>15.399999999999999</v>
      </c>
      <c r="C116" s="1">
        <f t="shared" si="30"/>
        <v>0</v>
      </c>
      <c r="D116" s="1">
        <f t="shared" si="31"/>
        <v>0</v>
      </c>
      <c r="E116" s="1">
        <f t="shared" si="32"/>
        <v>-2986.7666142857142</v>
      </c>
      <c r="F116" s="1">
        <f t="shared" si="33"/>
        <v>-4204.2857142857147</v>
      </c>
      <c r="G116" s="1">
        <f t="shared" si="34"/>
        <v>169903.03931999998</v>
      </c>
      <c r="H116" s="1">
        <f t="shared" si="35"/>
        <v>82404</v>
      </c>
      <c r="I116" s="1">
        <f t="shared" si="36"/>
        <v>0</v>
      </c>
      <c r="J116" s="1">
        <f t="shared" si="37"/>
        <v>0</v>
      </c>
      <c r="K116" s="1">
        <f t="shared" si="38"/>
        <v>250647265.59325606</v>
      </c>
      <c r="L116" s="1">
        <f t="shared" si="39"/>
        <v>121565437.30242361</v>
      </c>
      <c r="M116" s="1">
        <f t="shared" si="40"/>
        <v>-1437886.3089357216</v>
      </c>
      <c r="N116" s="1">
        <f t="shared" si="41"/>
        <v>-2024023.1822971553</v>
      </c>
      <c r="O116" s="1">
        <f t="shared" si="42"/>
        <v>250647265.59325606</v>
      </c>
      <c r="P116" s="1">
        <f t="shared" si="42"/>
        <v>121565437.30242361</v>
      </c>
      <c r="Q116">
        <f t="shared" si="43"/>
        <v>1437886.3089357216</v>
      </c>
      <c r="R116">
        <f t="shared" si="44"/>
        <v>2024023.1822971553</v>
      </c>
    </row>
    <row r="117" spans="1:18">
      <c r="A117" s="1">
        <v>89</v>
      </c>
      <c r="B117" s="17">
        <f t="shared" si="29"/>
        <v>15.574999999999999</v>
      </c>
      <c r="C117" s="1">
        <f t="shared" si="30"/>
        <v>0</v>
      </c>
      <c r="D117" s="1">
        <f t="shared" si="31"/>
        <v>0</v>
      </c>
      <c r="E117" s="1">
        <f t="shared" si="32"/>
        <v>-3088.2265392857134</v>
      </c>
      <c r="F117" s="1">
        <f t="shared" si="33"/>
        <v>-4204.2857142857147</v>
      </c>
      <c r="G117" s="1">
        <f t="shared" si="34"/>
        <v>169371.47741906252</v>
      </c>
      <c r="H117" s="1">
        <f t="shared" si="35"/>
        <v>81668.25</v>
      </c>
      <c r="I117" s="1">
        <f t="shared" si="36"/>
        <v>0</v>
      </c>
      <c r="J117" s="1">
        <f t="shared" si="37"/>
        <v>0</v>
      </c>
      <c r="K117" s="1">
        <f t="shared" si="38"/>
        <v>249863085.76047155</v>
      </c>
      <c r="L117" s="1">
        <f t="shared" si="39"/>
        <v>120480031.6122234</v>
      </c>
      <c r="M117" s="1">
        <f t="shared" si="40"/>
        <v>-1486731.0483825072</v>
      </c>
      <c r="N117" s="1">
        <f t="shared" si="41"/>
        <v>-2024023.1822971553</v>
      </c>
      <c r="O117" s="1">
        <f t="shared" si="42"/>
        <v>249863085.76047155</v>
      </c>
      <c r="P117" s="1">
        <f t="shared" si="42"/>
        <v>120480031.6122234</v>
      </c>
      <c r="Q117">
        <f t="shared" si="43"/>
        <v>1486731.0483825072</v>
      </c>
      <c r="R117">
        <f t="shared" si="44"/>
        <v>2024023.1822971553</v>
      </c>
    </row>
    <row r="118" spans="1:18">
      <c r="A118" s="1">
        <v>90</v>
      </c>
      <c r="B118" s="17">
        <f t="shared" si="29"/>
        <v>15.749999999999998</v>
      </c>
      <c r="C118" s="1">
        <f t="shared" si="30"/>
        <v>0</v>
      </c>
      <c r="D118" s="1">
        <f t="shared" si="31"/>
        <v>0</v>
      </c>
      <c r="E118" s="1">
        <f t="shared" si="32"/>
        <v>-3189.6864642857126</v>
      </c>
      <c r="F118" s="1">
        <f t="shared" si="33"/>
        <v>-4204.2857142857147</v>
      </c>
      <c r="G118" s="1">
        <f t="shared" si="34"/>
        <v>168822.16003125001</v>
      </c>
      <c r="H118" s="1">
        <f t="shared" si="35"/>
        <v>80932.5</v>
      </c>
      <c r="I118" s="1">
        <f t="shared" si="36"/>
        <v>0</v>
      </c>
      <c r="J118" s="1">
        <f t="shared" si="37"/>
        <v>0</v>
      </c>
      <c r="K118" s="1">
        <f t="shared" si="38"/>
        <v>249052712.3748683</v>
      </c>
      <c r="L118" s="1">
        <f t="shared" si="39"/>
        <v>119394625.92202319</v>
      </c>
      <c r="M118" s="1">
        <f t="shared" si="40"/>
        <v>-1535575.7878292932</v>
      </c>
      <c r="N118" s="1">
        <f t="shared" si="41"/>
        <v>-2024023.1822971553</v>
      </c>
      <c r="O118" s="1">
        <f t="shared" si="42"/>
        <v>249052712.3748683</v>
      </c>
      <c r="P118" s="1">
        <f t="shared" si="42"/>
        <v>119394625.92202319</v>
      </c>
      <c r="Q118">
        <f t="shared" si="43"/>
        <v>1535575.7878292932</v>
      </c>
      <c r="R118">
        <f t="shared" si="44"/>
        <v>2024023.1822971553</v>
      </c>
    </row>
    <row r="119" spans="1:18">
      <c r="A119" s="1">
        <v>91</v>
      </c>
      <c r="B119" s="17">
        <f t="shared" si="29"/>
        <v>15.924999999999999</v>
      </c>
      <c r="C119" s="1">
        <f t="shared" si="30"/>
        <v>0</v>
      </c>
      <c r="D119" s="1">
        <f t="shared" si="31"/>
        <v>0</v>
      </c>
      <c r="E119" s="1">
        <f t="shared" si="32"/>
        <v>-3291.1463892857137</v>
      </c>
      <c r="F119" s="1">
        <f t="shared" si="33"/>
        <v>-4204.2857142857147</v>
      </c>
      <c r="G119" s="1">
        <f t="shared" si="34"/>
        <v>168255.08715656248</v>
      </c>
      <c r="H119" s="1">
        <f t="shared" si="35"/>
        <v>80196.75</v>
      </c>
      <c r="I119" s="1">
        <f t="shared" si="36"/>
        <v>0</v>
      </c>
      <c r="J119" s="1">
        <f t="shared" si="37"/>
        <v>0</v>
      </c>
      <c r="K119" s="1">
        <f t="shared" si="38"/>
        <v>248216145.43644622</v>
      </c>
      <c r="L119" s="1">
        <f t="shared" si="39"/>
        <v>118309220.23182298</v>
      </c>
      <c r="M119" s="1">
        <f t="shared" si="40"/>
        <v>-1584420.5272760799</v>
      </c>
      <c r="N119" s="1">
        <f t="shared" si="41"/>
        <v>-2024023.1822971553</v>
      </c>
      <c r="O119" s="1">
        <f t="shared" si="42"/>
        <v>248216145.43644622</v>
      </c>
      <c r="P119" s="1">
        <f t="shared" si="42"/>
        <v>118309220.23182298</v>
      </c>
      <c r="Q119">
        <f t="shared" si="43"/>
        <v>1584420.5272760799</v>
      </c>
      <c r="R119">
        <f t="shared" si="44"/>
        <v>2024023.1822971553</v>
      </c>
    </row>
    <row r="120" spans="1:18">
      <c r="A120" s="1">
        <v>92</v>
      </c>
      <c r="B120" s="17">
        <f t="shared" si="29"/>
        <v>16.099999999999998</v>
      </c>
      <c r="C120" s="1">
        <f t="shared" si="30"/>
        <v>0</v>
      </c>
      <c r="D120" s="1">
        <f t="shared" si="31"/>
        <v>0</v>
      </c>
      <c r="E120" s="1">
        <f t="shared" si="32"/>
        <v>-3392.6063142857129</v>
      </c>
      <c r="F120" s="1">
        <f t="shared" si="33"/>
        <v>-4204.2857142857147</v>
      </c>
      <c r="G120" s="1">
        <f t="shared" si="34"/>
        <v>167670.258795</v>
      </c>
      <c r="H120" s="1">
        <f t="shared" si="35"/>
        <v>79461</v>
      </c>
      <c r="I120" s="1">
        <f t="shared" si="36"/>
        <v>0</v>
      </c>
      <c r="J120" s="1">
        <f t="shared" si="37"/>
        <v>0</v>
      </c>
      <c r="K120" s="1">
        <f t="shared" si="38"/>
        <v>247353384.94520548</v>
      </c>
      <c r="L120" s="1">
        <f t="shared" si="39"/>
        <v>117223814.54162276</v>
      </c>
      <c r="M120" s="1">
        <f t="shared" si="40"/>
        <v>-1633265.2667228654</v>
      </c>
      <c r="N120" s="1">
        <f t="shared" si="41"/>
        <v>-2024023.1822971553</v>
      </c>
      <c r="O120" s="1">
        <f t="shared" si="42"/>
        <v>247353384.94520548</v>
      </c>
      <c r="P120" s="1">
        <f t="shared" si="42"/>
        <v>117223814.54162276</v>
      </c>
      <c r="Q120">
        <f t="shared" si="43"/>
        <v>1633265.2667228654</v>
      </c>
      <c r="R120">
        <f t="shared" si="44"/>
        <v>2024023.1822971553</v>
      </c>
    </row>
    <row r="121" spans="1:18">
      <c r="A121" s="1">
        <v>93</v>
      </c>
      <c r="B121" s="17">
        <f t="shared" si="29"/>
        <v>16.274999999999999</v>
      </c>
      <c r="C121" s="1">
        <f t="shared" si="30"/>
        <v>0</v>
      </c>
      <c r="D121" s="1">
        <f t="shared" si="31"/>
        <v>0</v>
      </c>
      <c r="E121" s="1">
        <f t="shared" si="32"/>
        <v>-3494.0662392857139</v>
      </c>
      <c r="F121" s="1">
        <f t="shared" si="33"/>
        <v>-4204.2857142857147</v>
      </c>
      <c r="G121" s="1">
        <f t="shared" si="34"/>
        <v>167067.6749465625</v>
      </c>
      <c r="H121" s="1">
        <f t="shared" si="35"/>
        <v>78725.25</v>
      </c>
      <c r="I121" s="1">
        <f t="shared" si="36"/>
        <v>0</v>
      </c>
      <c r="J121" s="1">
        <f t="shared" si="37"/>
        <v>0</v>
      </c>
      <c r="K121" s="1">
        <f t="shared" si="38"/>
        <v>246464430.90114594</v>
      </c>
      <c r="L121" s="1">
        <f t="shared" si="39"/>
        <v>116138408.85142255</v>
      </c>
      <c r="M121" s="1">
        <f t="shared" si="40"/>
        <v>-1682110.0061696521</v>
      </c>
      <c r="N121" s="1">
        <f t="shared" si="41"/>
        <v>-2024023.1822971553</v>
      </c>
      <c r="O121" s="1">
        <f t="shared" si="42"/>
        <v>246464430.90114594</v>
      </c>
      <c r="P121" s="1">
        <f t="shared" si="42"/>
        <v>116138408.85142255</v>
      </c>
      <c r="Q121">
        <f t="shared" si="43"/>
        <v>1682110.0061696521</v>
      </c>
      <c r="R121">
        <f t="shared" si="44"/>
        <v>2024023.1822971553</v>
      </c>
    </row>
    <row r="122" spans="1:18">
      <c r="A122" s="1">
        <v>94</v>
      </c>
      <c r="B122" s="17">
        <f t="shared" si="29"/>
        <v>16.45</v>
      </c>
      <c r="C122" s="1">
        <f t="shared" si="30"/>
        <v>0</v>
      </c>
      <c r="D122" s="1">
        <f t="shared" si="31"/>
        <v>0</v>
      </c>
      <c r="E122" s="1">
        <f t="shared" si="32"/>
        <v>-3595.5261642857131</v>
      </c>
      <c r="F122" s="1">
        <f t="shared" si="33"/>
        <v>-4204.2857142857147</v>
      </c>
      <c r="G122" s="1">
        <f t="shared" si="34"/>
        <v>166447.33561125002</v>
      </c>
      <c r="H122" s="1">
        <f t="shared" si="35"/>
        <v>77989.5</v>
      </c>
      <c r="I122" s="1">
        <f t="shared" si="36"/>
        <v>0</v>
      </c>
      <c r="J122" s="1">
        <f t="shared" si="37"/>
        <v>0</v>
      </c>
      <c r="K122" s="1">
        <f t="shared" si="38"/>
        <v>245549283.3042677</v>
      </c>
      <c r="L122" s="1">
        <f t="shared" si="39"/>
        <v>115053003.16122234</v>
      </c>
      <c r="M122" s="1">
        <f t="shared" si="40"/>
        <v>-1730954.7456164379</v>
      </c>
      <c r="N122" s="1">
        <f t="shared" si="41"/>
        <v>-2024023.1822971553</v>
      </c>
      <c r="O122" s="1">
        <f t="shared" si="42"/>
        <v>245549283.3042677</v>
      </c>
      <c r="P122" s="1">
        <f t="shared" si="42"/>
        <v>115053003.16122234</v>
      </c>
      <c r="Q122">
        <f t="shared" si="43"/>
        <v>1730954.7456164379</v>
      </c>
      <c r="R122">
        <f t="shared" si="44"/>
        <v>2024023.1822971553</v>
      </c>
    </row>
    <row r="123" spans="1:18">
      <c r="A123" s="1">
        <v>95</v>
      </c>
      <c r="B123" s="17">
        <f t="shared" si="29"/>
        <v>16.625</v>
      </c>
      <c r="C123" s="1">
        <f t="shared" si="30"/>
        <v>0</v>
      </c>
      <c r="D123" s="1">
        <f t="shared" si="31"/>
        <v>0</v>
      </c>
      <c r="E123" s="1">
        <f t="shared" si="32"/>
        <v>-3696.9860892857141</v>
      </c>
      <c r="F123" s="1">
        <f t="shared" si="33"/>
        <v>-4204.2857142857147</v>
      </c>
      <c r="G123" s="1">
        <f t="shared" si="34"/>
        <v>165809.24078906252</v>
      </c>
      <c r="H123" s="1">
        <f t="shared" si="35"/>
        <v>77253.75</v>
      </c>
      <c r="I123" s="1">
        <f t="shared" si="36"/>
        <v>0</v>
      </c>
      <c r="J123" s="1">
        <f t="shared" si="37"/>
        <v>0</v>
      </c>
      <c r="K123" s="1">
        <f t="shared" si="38"/>
        <v>244607942.15457064</v>
      </c>
      <c r="L123" s="1">
        <f t="shared" si="39"/>
        <v>113967597.47102213</v>
      </c>
      <c r="M123" s="1">
        <f t="shared" si="40"/>
        <v>-1779799.4850632243</v>
      </c>
      <c r="N123" s="1">
        <f t="shared" si="41"/>
        <v>-2024023.1822971553</v>
      </c>
      <c r="O123" s="1">
        <f t="shared" si="42"/>
        <v>244607942.15457064</v>
      </c>
      <c r="P123" s="1">
        <f t="shared" si="42"/>
        <v>113967597.47102213</v>
      </c>
      <c r="Q123">
        <f t="shared" si="43"/>
        <v>1779799.4850632243</v>
      </c>
      <c r="R123">
        <f t="shared" si="44"/>
        <v>2024023.1822971553</v>
      </c>
    </row>
    <row r="124" spans="1:18">
      <c r="A124" s="1">
        <v>96</v>
      </c>
      <c r="B124" s="17">
        <f t="shared" ref="B124:B187" si="45">length/length_division*A124</f>
        <v>16.799999999999997</v>
      </c>
      <c r="C124" s="1">
        <f t="shared" si="30"/>
        <v>0</v>
      </c>
      <c r="D124" s="1">
        <f t="shared" si="31"/>
        <v>0</v>
      </c>
      <c r="E124" s="1">
        <f t="shared" si="32"/>
        <v>-3798.4460142857133</v>
      </c>
      <c r="F124" s="1">
        <f t="shared" si="33"/>
        <v>-4204.2857142857147</v>
      </c>
      <c r="G124" s="1">
        <f t="shared" si="34"/>
        <v>165153.39047999997</v>
      </c>
      <c r="H124" s="1">
        <f t="shared" si="35"/>
        <v>76518</v>
      </c>
      <c r="I124" s="1">
        <f t="shared" si="36"/>
        <v>0</v>
      </c>
      <c r="J124" s="1">
        <f t="shared" si="37"/>
        <v>0</v>
      </c>
      <c r="K124" s="1">
        <f t="shared" si="38"/>
        <v>243640407.45205474</v>
      </c>
      <c r="L124" s="1">
        <f t="shared" si="39"/>
        <v>112882191.78082192</v>
      </c>
      <c r="M124" s="1">
        <f t="shared" si="40"/>
        <v>-1828644.2245100101</v>
      </c>
      <c r="N124" s="1">
        <f t="shared" si="41"/>
        <v>-2024023.1822971553</v>
      </c>
      <c r="O124" s="1">
        <f t="shared" si="42"/>
        <v>243640407.45205474</v>
      </c>
      <c r="P124" s="1">
        <f t="shared" si="42"/>
        <v>112882191.78082192</v>
      </c>
      <c r="Q124">
        <f t="shared" si="43"/>
        <v>1828644.2245100101</v>
      </c>
      <c r="R124">
        <f t="shared" si="44"/>
        <v>2024023.1822971553</v>
      </c>
    </row>
    <row r="125" spans="1:18">
      <c r="A125" s="1">
        <v>97</v>
      </c>
      <c r="B125" s="17">
        <f t="shared" si="45"/>
        <v>16.974999999999998</v>
      </c>
      <c r="C125" s="1">
        <f t="shared" si="30"/>
        <v>0</v>
      </c>
      <c r="D125" s="1">
        <f t="shared" si="31"/>
        <v>0</v>
      </c>
      <c r="E125" s="1">
        <f t="shared" si="32"/>
        <v>-3899.9059392857125</v>
      </c>
      <c r="F125" s="1">
        <f t="shared" si="33"/>
        <v>-4204.2857142857147</v>
      </c>
      <c r="G125" s="1">
        <f t="shared" si="34"/>
        <v>164479.78468406256</v>
      </c>
      <c r="H125" s="1">
        <f t="shared" si="35"/>
        <v>75782.25</v>
      </c>
      <c r="I125" s="1">
        <f t="shared" si="36"/>
        <v>0</v>
      </c>
      <c r="J125" s="1">
        <f t="shared" si="37"/>
        <v>0</v>
      </c>
      <c r="K125" s="1">
        <f t="shared" si="38"/>
        <v>242646679.19672033</v>
      </c>
      <c r="L125" s="1">
        <f t="shared" si="39"/>
        <v>111796786.09062171</v>
      </c>
      <c r="M125" s="1">
        <f t="shared" si="40"/>
        <v>-1877488.9639567959</v>
      </c>
      <c r="N125" s="1">
        <f t="shared" si="41"/>
        <v>-2024023.1822971553</v>
      </c>
      <c r="O125" s="1">
        <f t="shared" si="42"/>
        <v>242646679.19672033</v>
      </c>
      <c r="P125" s="1">
        <f t="shared" si="42"/>
        <v>111796786.09062171</v>
      </c>
      <c r="Q125">
        <f t="shared" si="43"/>
        <v>1877488.9639567959</v>
      </c>
      <c r="R125">
        <f t="shared" si="44"/>
        <v>2024023.1822971553</v>
      </c>
    </row>
    <row r="126" spans="1:18">
      <c r="A126" s="1">
        <v>98</v>
      </c>
      <c r="B126" s="17">
        <f t="shared" si="45"/>
        <v>17.149999999999999</v>
      </c>
      <c r="C126" s="1">
        <f t="shared" si="30"/>
        <v>0</v>
      </c>
      <c r="D126" s="1">
        <f t="shared" si="31"/>
        <v>0</v>
      </c>
      <c r="E126" s="1">
        <f t="shared" si="32"/>
        <v>-4001.3658642857135</v>
      </c>
      <c r="F126" s="1">
        <f t="shared" si="33"/>
        <v>-4204.2857142857147</v>
      </c>
      <c r="G126" s="1">
        <f t="shared" si="34"/>
        <v>163788.42340125004</v>
      </c>
      <c r="H126" s="1">
        <f t="shared" si="35"/>
        <v>75046.5</v>
      </c>
      <c r="I126" s="1">
        <f t="shared" si="36"/>
        <v>0</v>
      </c>
      <c r="J126" s="1">
        <f t="shared" si="37"/>
        <v>0</v>
      </c>
      <c r="K126" s="1">
        <f t="shared" si="38"/>
        <v>241626757.38856697</v>
      </c>
      <c r="L126" s="1">
        <f t="shared" si="39"/>
        <v>110711380.4004215</v>
      </c>
      <c r="M126" s="1">
        <f t="shared" si="40"/>
        <v>-1926333.7034035823</v>
      </c>
      <c r="N126" s="1">
        <f t="shared" si="41"/>
        <v>-2024023.1822971553</v>
      </c>
      <c r="O126" s="1">
        <f t="shared" si="42"/>
        <v>241626757.38856697</v>
      </c>
      <c r="P126" s="1">
        <f t="shared" si="42"/>
        <v>110711380.4004215</v>
      </c>
      <c r="Q126">
        <f t="shared" si="43"/>
        <v>1926333.7034035823</v>
      </c>
      <c r="R126">
        <f t="shared" si="44"/>
        <v>2024023.1822971553</v>
      </c>
    </row>
    <row r="127" spans="1:18">
      <c r="A127" s="1">
        <v>99</v>
      </c>
      <c r="B127" s="17">
        <f t="shared" si="45"/>
        <v>17.324999999999999</v>
      </c>
      <c r="C127" s="1">
        <f t="shared" si="30"/>
        <v>0</v>
      </c>
      <c r="D127" s="1">
        <f t="shared" si="31"/>
        <v>0</v>
      </c>
      <c r="E127" s="1">
        <f t="shared" si="32"/>
        <v>-4102.8257892857146</v>
      </c>
      <c r="F127" s="1">
        <f t="shared" si="33"/>
        <v>-4204.2857142857147</v>
      </c>
      <c r="G127" s="1">
        <f t="shared" si="34"/>
        <v>163079.30663156253</v>
      </c>
      <c r="H127" s="1">
        <f t="shared" si="35"/>
        <v>74310.75</v>
      </c>
      <c r="I127" s="1">
        <f t="shared" si="36"/>
        <v>0</v>
      </c>
      <c r="J127" s="1">
        <f t="shared" si="37"/>
        <v>0</v>
      </c>
      <c r="K127" s="1">
        <f t="shared" si="38"/>
        <v>240580642.02759486</v>
      </c>
      <c r="L127" s="1">
        <f t="shared" si="39"/>
        <v>109625974.71022129</v>
      </c>
      <c r="M127" s="1">
        <f t="shared" si="40"/>
        <v>-1975178.4428503688</v>
      </c>
      <c r="N127" s="1">
        <f t="shared" si="41"/>
        <v>-2024023.1822971553</v>
      </c>
      <c r="O127" s="1">
        <f t="shared" si="42"/>
        <v>240580642.02759486</v>
      </c>
      <c r="P127" s="1">
        <f t="shared" si="42"/>
        <v>109625974.71022129</v>
      </c>
      <c r="Q127">
        <f t="shared" si="43"/>
        <v>1975178.4428503688</v>
      </c>
      <c r="R127">
        <f t="shared" si="44"/>
        <v>2024023.1822971553</v>
      </c>
    </row>
    <row r="128" spans="1:18">
      <c r="A128" s="1">
        <v>100</v>
      </c>
      <c r="B128" s="17">
        <f t="shared" si="45"/>
        <v>17.5</v>
      </c>
      <c r="C128" s="1">
        <f t="shared" si="30"/>
        <v>0</v>
      </c>
      <c r="D128" s="1">
        <f t="shared" si="31"/>
        <v>0</v>
      </c>
      <c r="E128" s="1">
        <f t="shared" si="32"/>
        <v>-4204.2857142857138</v>
      </c>
      <c r="F128" s="1">
        <f t="shared" si="33"/>
        <v>-4204.2857142857147</v>
      </c>
      <c r="G128" s="1">
        <f t="shared" si="34"/>
        <v>162352.43437500001</v>
      </c>
      <c r="H128" s="1">
        <f t="shared" si="35"/>
        <v>73575</v>
      </c>
      <c r="I128" s="1">
        <f t="shared" si="36"/>
        <v>0</v>
      </c>
      <c r="J128" s="1">
        <f t="shared" si="37"/>
        <v>0</v>
      </c>
      <c r="K128" s="1">
        <f t="shared" si="38"/>
        <v>239508333.11380401</v>
      </c>
      <c r="L128" s="1">
        <f t="shared" si="39"/>
        <v>108540569.02002108</v>
      </c>
      <c r="M128" s="1">
        <f t="shared" si="40"/>
        <v>-2024023.1822971546</v>
      </c>
      <c r="N128" s="1">
        <f t="shared" si="41"/>
        <v>-2024023.1822971553</v>
      </c>
      <c r="O128" s="1">
        <f t="shared" si="42"/>
        <v>239508333.11380401</v>
      </c>
      <c r="P128" s="1">
        <f t="shared" si="42"/>
        <v>108540569.02002108</v>
      </c>
      <c r="Q128">
        <f t="shared" si="43"/>
        <v>2024023.1822971546</v>
      </c>
      <c r="R128">
        <f t="shared" si="44"/>
        <v>2024023.1822971553</v>
      </c>
    </row>
    <row r="129" spans="1:18">
      <c r="A129" s="1">
        <v>101</v>
      </c>
      <c r="B129" s="17">
        <f t="shared" si="45"/>
        <v>17.674999999999997</v>
      </c>
      <c r="C129" s="1">
        <f t="shared" si="30"/>
        <v>0</v>
      </c>
      <c r="D129" s="1">
        <f t="shared" si="31"/>
        <v>0</v>
      </c>
      <c r="E129" s="1">
        <f t="shared" ref="E129:E192" si="46">IF(B129&lt;force_position,ay-(mass_per_length*B129*gravity),ay-(mass_per_length*B129*gravity)-force)</f>
        <v>-4305.7456392857111</v>
      </c>
      <c r="F129" s="1">
        <f t="shared" ref="F129:F192" si="47">IF(B129&lt;force_position_0,ay_0-(mass_per_length_0*B129*gravity_0),ay_0-(mass_per_length_0*B129*gravity_0)-force_0)</f>
        <v>-4204.2857142857147</v>
      </c>
      <c r="G129" s="1">
        <f t="shared" ref="G129:G192" si="48">IF(B129&lt;force_position,(ay*B129)-(0.5*mass_per_length*gravity*B129*B129),(ay*B129)-(0.5*mass_per_length*gravity*B129*B129)-force*(B129-force_position))</f>
        <v>161607.8066315625</v>
      </c>
      <c r="H129" s="1">
        <f t="shared" ref="H129:H192" si="49">IF(B129&lt;force_position_0,(ay_0*B129)-(0.5*mass_per_length_0*gravity_0*B129*B129),(ay_0*B129)-(0.5*mass_per_length_0*gravity_0*B129*B129)-force_0*(B129-force_position_0))</f>
        <v>72839.25</v>
      </c>
      <c r="I129" s="1">
        <f t="shared" si="36"/>
        <v>0</v>
      </c>
      <c r="J129" s="1">
        <f t="shared" si="37"/>
        <v>0</v>
      </c>
      <c r="K129" s="1">
        <f t="shared" ref="K129:K192" si="50">((G129*(0.5*h))/(ix))*(100000000/1000)</f>
        <v>238409830.64719439</v>
      </c>
      <c r="L129" s="1">
        <f t="shared" ref="L129:L192" si="51">(H129*(0.5*h_0/1000))/(ix_0/100000000)</f>
        <v>107455163.32982087</v>
      </c>
      <c r="M129" s="1">
        <f t="shared" ref="M129:M192" si="52">((E129*q)/(ix*thickness_web))*((100000000*1000)/1000000000)</f>
        <v>-2072867.9217439396</v>
      </c>
      <c r="N129" s="1">
        <f t="shared" ref="N129:N192" si="53">((F129*q)/(ix*thickness_web))*((100000000*1000)/1000000000)</f>
        <v>-2024023.1822971553</v>
      </c>
      <c r="O129" s="1">
        <f t="shared" ref="O129:O192" si="54">(I129+K129)/2+SQRT( ((I129+K129)/2)^2 + 0 )</f>
        <v>238409830.64719439</v>
      </c>
      <c r="P129" s="1">
        <f t="shared" ref="P129:P192" si="55">(J129+L129)/2+SQRT( ((J129+L129)/2)^2 + 0 )</f>
        <v>107455163.32982087</v>
      </c>
      <c r="Q129">
        <f t="shared" si="43"/>
        <v>2072867.9217439396</v>
      </c>
      <c r="R129">
        <f t="shared" si="44"/>
        <v>2024023.1822971553</v>
      </c>
    </row>
    <row r="130" spans="1:18">
      <c r="A130" s="1">
        <v>102</v>
      </c>
      <c r="B130" s="17">
        <f t="shared" si="45"/>
        <v>17.849999999999998</v>
      </c>
      <c r="C130" s="1">
        <f t="shared" si="30"/>
        <v>0</v>
      </c>
      <c r="D130" s="1">
        <f t="shared" si="31"/>
        <v>0</v>
      </c>
      <c r="E130" s="1">
        <f t="shared" si="46"/>
        <v>-4407.205564285714</v>
      </c>
      <c r="F130" s="1">
        <f t="shared" si="47"/>
        <v>-4204.2857142857147</v>
      </c>
      <c r="G130" s="1">
        <f t="shared" si="48"/>
        <v>160845.42340125001</v>
      </c>
      <c r="H130" s="1">
        <f t="shared" si="49"/>
        <v>72103.5</v>
      </c>
      <c r="I130" s="1">
        <f t="shared" si="36"/>
        <v>0</v>
      </c>
      <c r="J130" s="1">
        <f t="shared" si="37"/>
        <v>0</v>
      </c>
      <c r="K130" s="1">
        <f t="shared" si="50"/>
        <v>237285134.6277661</v>
      </c>
      <c r="L130" s="1">
        <f t="shared" si="51"/>
        <v>106369757.63962065</v>
      </c>
      <c r="M130" s="1">
        <f t="shared" si="52"/>
        <v>-2121712.6611907273</v>
      </c>
      <c r="N130" s="1">
        <f t="shared" si="53"/>
        <v>-2024023.1822971553</v>
      </c>
      <c r="O130" s="1">
        <f t="shared" si="54"/>
        <v>237285134.6277661</v>
      </c>
      <c r="P130" s="1">
        <f t="shared" si="55"/>
        <v>106369757.63962065</v>
      </c>
      <c r="Q130">
        <f t="shared" si="43"/>
        <v>2121712.6611907273</v>
      </c>
      <c r="R130">
        <f t="shared" si="44"/>
        <v>2024023.1822971553</v>
      </c>
    </row>
    <row r="131" spans="1:18">
      <c r="A131" s="1">
        <v>103</v>
      </c>
      <c r="B131" s="17">
        <f t="shared" si="45"/>
        <v>18.024999999999999</v>
      </c>
      <c r="C131" s="1">
        <f t="shared" si="30"/>
        <v>0</v>
      </c>
      <c r="D131" s="1">
        <f t="shared" si="31"/>
        <v>0</v>
      </c>
      <c r="E131" s="1">
        <f t="shared" si="46"/>
        <v>-4508.6654892857132</v>
      </c>
      <c r="F131" s="1">
        <f t="shared" si="47"/>
        <v>-4204.2857142857147</v>
      </c>
      <c r="G131" s="1">
        <f t="shared" si="48"/>
        <v>160065.28468406253</v>
      </c>
      <c r="H131" s="1">
        <f t="shared" si="49"/>
        <v>71367.75</v>
      </c>
      <c r="I131" s="1">
        <f t="shared" si="36"/>
        <v>0</v>
      </c>
      <c r="J131" s="1">
        <f t="shared" si="37"/>
        <v>0</v>
      </c>
      <c r="K131" s="1">
        <f t="shared" si="50"/>
        <v>236134245.05551901</v>
      </c>
      <c r="L131" s="1">
        <f t="shared" si="51"/>
        <v>105284351.94942044</v>
      </c>
      <c r="M131" s="1">
        <f t="shared" si="52"/>
        <v>-2170557.4006375126</v>
      </c>
      <c r="N131" s="1">
        <f t="shared" si="53"/>
        <v>-2024023.1822971553</v>
      </c>
      <c r="O131" s="1">
        <f t="shared" si="54"/>
        <v>236134245.05551901</v>
      </c>
      <c r="P131" s="1">
        <f t="shared" si="55"/>
        <v>105284351.94942044</v>
      </c>
      <c r="Q131">
        <f t="shared" si="43"/>
        <v>2170557.4006375126</v>
      </c>
      <c r="R131">
        <f t="shared" si="44"/>
        <v>2024023.1822971553</v>
      </c>
    </row>
    <row r="132" spans="1:18">
      <c r="A132" s="1">
        <v>104</v>
      </c>
      <c r="B132" s="17">
        <f t="shared" si="45"/>
        <v>18.2</v>
      </c>
      <c r="C132" s="1">
        <f t="shared" si="30"/>
        <v>0</v>
      </c>
      <c r="D132" s="1">
        <f t="shared" si="31"/>
        <v>0</v>
      </c>
      <c r="E132" s="1">
        <f t="shared" si="46"/>
        <v>-4610.1254142857124</v>
      </c>
      <c r="F132" s="1">
        <f t="shared" si="47"/>
        <v>-4204.2857142857147</v>
      </c>
      <c r="G132" s="1">
        <f t="shared" si="48"/>
        <v>159267.39048</v>
      </c>
      <c r="H132" s="1">
        <f t="shared" si="49"/>
        <v>70632</v>
      </c>
      <c r="I132" s="1">
        <f t="shared" si="36"/>
        <v>0</v>
      </c>
      <c r="J132" s="1">
        <f t="shared" si="37"/>
        <v>0</v>
      </c>
      <c r="K132" s="1">
        <f t="shared" si="50"/>
        <v>234957161.93045309</v>
      </c>
      <c r="L132" s="1">
        <f t="shared" si="51"/>
        <v>104198946.25922023</v>
      </c>
      <c r="M132" s="1">
        <f t="shared" si="52"/>
        <v>-2219402.1400842983</v>
      </c>
      <c r="N132" s="1">
        <f t="shared" si="53"/>
        <v>-2024023.1822971553</v>
      </c>
      <c r="O132" s="1">
        <f t="shared" si="54"/>
        <v>234957161.93045309</v>
      </c>
      <c r="P132" s="1">
        <f t="shared" si="55"/>
        <v>104198946.25922023</v>
      </c>
      <c r="Q132">
        <f t="shared" si="43"/>
        <v>2219402.1400842983</v>
      </c>
      <c r="R132">
        <f t="shared" si="44"/>
        <v>2024023.1822971553</v>
      </c>
    </row>
    <row r="133" spans="1:18">
      <c r="A133" s="1">
        <v>105</v>
      </c>
      <c r="B133" s="17">
        <f t="shared" si="45"/>
        <v>18.375</v>
      </c>
      <c r="C133" s="1">
        <f t="shared" si="30"/>
        <v>0</v>
      </c>
      <c r="D133" s="1">
        <f t="shared" si="31"/>
        <v>0</v>
      </c>
      <c r="E133" s="1">
        <f t="shared" si="46"/>
        <v>-4711.5853392857152</v>
      </c>
      <c r="F133" s="1">
        <f t="shared" si="47"/>
        <v>-4204.2857142857147</v>
      </c>
      <c r="G133" s="1">
        <f t="shared" si="48"/>
        <v>158451.74078906246</v>
      </c>
      <c r="H133" s="1">
        <f t="shared" si="49"/>
        <v>69896.25</v>
      </c>
      <c r="I133" s="1">
        <f t="shared" si="36"/>
        <v>0</v>
      </c>
      <c r="J133" s="1">
        <f t="shared" si="37"/>
        <v>0</v>
      </c>
      <c r="K133" s="1">
        <f t="shared" si="50"/>
        <v>233753885.25256839</v>
      </c>
      <c r="L133" s="1">
        <f t="shared" si="51"/>
        <v>103113540.56902002</v>
      </c>
      <c r="M133" s="1">
        <f t="shared" si="52"/>
        <v>-2268246.879531086</v>
      </c>
      <c r="N133" s="1">
        <f t="shared" si="53"/>
        <v>-2024023.1822971553</v>
      </c>
      <c r="O133" s="1">
        <f t="shared" si="54"/>
        <v>233753885.25256839</v>
      </c>
      <c r="P133" s="1">
        <f t="shared" si="55"/>
        <v>103113540.56902002</v>
      </c>
      <c r="Q133">
        <f t="shared" si="43"/>
        <v>2268246.879531086</v>
      </c>
      <c r="R133">
        <f t="shared" si="44"/>
        <v>2024023.1822971553</v>
      </c>
    </row>
    <row r="134" spans="1:18">
      <c r="A134" s="1">
        <v>106</v>
      </c>
      <c r="B134" s="17">
        <f t="shared" si="45"/>
        <v>18.549999999999997</v>
      </c>
      <c r="C134" s="1">
        <f t="shared" si="30"/>
        <v>0</v>
      </c>
      <c r="D134" s="1">
        <f t="shared" si="31"/>
        <v>0</v>
      </c>
      <c r="E134" s="1">
        <f t="shared" si="46"/>
        <v>-4813.0452642857126</v>
      </c>
      <c r="F134" s="1">
        <f t="shared" si="47"/>
        <v>-4204.2857142857147</v>
      </c>
      <c r="G134" s="1">
        <f t="shared" si="48"/>
        <v>157618.33561124999</v>
      </c>
      <c r="H134" s="1">
        <f t="shared" si="49"/>
        <v>69160.5</v>
      </c>
      <c r="I134" s="1">
        <f t="shared" si="36"/>
        <v>0</v>
      </c>
      <c r="J134" s="1">
        <f t="shared" si="37"/>
        <v>0</v>
      </c>
      <c r="K134" s="1">
        <f t="shared" si="50"/>
        <v>232524415.02186513</v>
      </c>
      <c r="L134" s="1">
        <f t="shared" si="51"/>
        <v>102028134.87881981</v>
      </c>
      <c r="M134" s="1">
        <f t="shared" si="52"/>
        <v>-2317091.6189778703</v>
      </c>
      <c r="N134" s="1">
        <f t="shared" si="53"/>
        <v>-2024023.1822971553</v>
      </c>
      <c r="O134" s="1">
        <f t="shared" si="54"/>
        <v>232524415.02186513</v>
      </c>
      <c r="P134" s="1">
        <f t="shared" si="55"/>
        <v>102028134.87881981</v>
      </c>
      <c r="Q134">
        <f t="shared" si="43"/>
        <v>2317091.6189778703</v>
      </c>
      <c r="R134">
        <f t="shared" si="44"/>
        <v>2024023.1822971553</v>
      </c>
    </row>
    <row r="135" spans="1:18">
      <c r="A135" s="1">
        <v>107</v>
      </c>
      <c r="B135" s="17">
        <f t="shared" si="45"/>
        <v>18.724999999999998</v>
      </c>
      <c r="C135" s="1">
        <f t="shared" si="30"/>
        <v>0</v>
      </c>
      <c r="D135" s="1">
        <f t="shared" si="31"/>
        <v>0</v>
      </c>
      <c r="E135" s="1">
        <f t="shared" si="46"/>
        <v>-4914.5051892857118</v>
      </c>
      <c r="F135" s="1">
        <f t="shared" si="47"/>
        <v>-4204.2857142857147</v>
      </c>
      <c r="G135" s="1">
        <f t="shared" si="48"/>
        <v>156767.17494656253</v>
      </c>
      <c r="H135" s="1">
        <f t="shared" si="49"/>
        <v>68424.75</v>
      </c>
      <c r="I135" s="1">
        <f t="shared" si="36"/>
        <v>0</v>
      </c>
      <c r="J135" s="1">
        <f t="shared" si="37"/>
        <v>0</v>
      </c>
      <c r="K135" s="1">
        <f t="shared" si="50"/>
        <v>231268751.23834303</v>
      </c>
      <c r="L135" s="1">
        <f t="shared" si="51"/>
        <v>100942729.1886196</v>
      </c>
      <c r="M135" s="1">
        <f t="shared" si="52"/>
        <v>-2365936.3584246561</v>
      </c>
      <c r="N135" s="1">
        <f t="shared" si="53"/>
        <v>-2024023.1822971553</v>
      </c>
      <c r="O135" s="1">
        <f t="shared" si="54"/>
        <v>231268751.23834303</v>
      </c>
      <c r="P135" s="1">
        <f t="shared" si="55"/>
        <v>100942729.1886196</v>
      </c>
      <c r="Q135">
        <f t="shared" si="43"/>
        <v>2365936.3584246561</v>
      </c>
      <c r="R135">
        <f t="shared" si="44"/>
        <v>2024023.1822971553</v>
      </c>
    </row>
    <row r="136" spans="1:18">
      <c r="A136" s="1">
        <v>108</v>
      </c>
      <c r="B136" s="17">
        <f t="shared" si="45"/>
        <v>18.899999999999999</v>
      </c>
      <c r="C136" s="1">
        <f t="shared" si="30"/>
        <v>0</v>
      </c>
      <c r="D136" s="1">
        <f t="shared" si="31"/>
        <v>0</v>
      </c>
      <c r="E136" s="1">
        <f t="shared" si="46"/>
        <v>-5015.9651142857147</v>
      </c>
      <c r="F136" s="1">
        <f t="shared" si="47"/>
        <v>-4204.2857142857147</v>
      </c>
      <c r="G136" s="1">
        <f t="shared" si="48"/>
        <v>155898.25879500003</v>
      </c>
      <c r="H136" s="1">
        <f t="shared" si="49"/>
        <v>67689</v>
      </c>
      <c r="I136" s="1">
        <f t="shared" si="36"/>
        <v>0</v>
      </c>
      <c r="J136" s="1">
        <f t="shared" si="37"/>
        <v>0</v>
      </c>
      <c r="K136" s="1">
        <f t="shared" si="50"/>
        <v>229986893.90200216</v>
      </c>
      <c r="L136" s="1">
        <f t="shared" si="51"/>
        <v>99857323.498419389</v>
      </c>
      <c r="M136" s="1">
        <f t="shared" si="52"/>
        <v>-2414781.0978714437</v>
      </c>
      <c r="N136" s="1">
        <f t="shared" si="53"/>
        <v>-2024023.1822971553</v>
      </c>
      <c r="O136" s="1">
        <f t="shared" si="54"/>
        <v>229986893.90200216</v>
      </c>
      <c r="P136" s="1">
        <f t="shared" si="55"/>
        <v>99857323.498419389</v>
      </c>
      <c r="Q136">
        <f t="shared" si="43"/>
        <v>2414781.0978714437</v>
      </c>
      <c r="R136">
        <f t="shared" si="44"/>
        <v>2024023.1822971553</v>
      </c>
    </row>
    <row r="137" spans="1:18">
      <c r="A137" s="1">
        <v>109</v>
      </c>
      <c r="B137" s="17">
        <f t="shared" si="45"/>
        <v>19.074999999999999</v>
      </c>
      <c r="C137" s="1">
        <f t="shared" si="30"/>
        <v>0</v>
      </c>
      <c r="D137" s="1">
        <f t="shared" si="31"/>
        <v>0</v>
      </c>
      <c r="E137" s="1">
        <f t="shared" si="46"/>
        <v>-5117.4250392857139</v>
      </c>
      <c r="F137" s="1">
        <f t="shared" si="47"/>
        <v>-4204.2857142857147</v>
      </c>
      <c r="G137" s="1">
        <f t="shared" si="48"/>
        <v>155011.58715656251</v>
      </c>
      <c r="H137" s="1">
        <f t="shared" si="49"/>
        <v>66953.25</v>
      </c>
      <c r="I137" s="1">
        <f t="shared" si="36"/>
        <v>0</v>
      </c>
      <c r="J137" s="1">
        <f t="shared" si="37"/>
        <v>0</v>
      </c>
      <c r="K137" s="1">
        <f t="shared" si="50"/>
        <v>228678843.01284248</v>
      </c>
      <c r="L137" s="1">
        <f t="shared" si="51"/>
        <v>98771917.808219194</v>
      </c>
      <c r="M137" s="1">
        <f t="shared" si="52"/>
        <v>-2463625.837318229</v>
      </c>
      <c r="N137" s="1">
        <f t="shared" si="53"/>
        <v>-2024023.1822971553</v>
      </c>
      <c r="O137" s="1">
        <f t="shared" si="54"/>
        <v>228678843.01284248</v>
      </c>
      <c r="P137" s="1">
        <f t="shared" si="55"/>
        <v>98771917.808219194</v>
      </c>
      <c r="Q137">
        <f t="shared" si="43"/>
        <v>2463625.837318229</v>
      </c>
      <c r="R137">
        <f t="shared" si="44"/>
        <v>2024023.1822971553</v>
      </c>
    </row>
    <row r="138" spans="1:18">
      <c r="A138" s="1">
        <v>110</v>
      </c>
      <c r="B138" s="17">
        <f t="shared" si="45"/>
        <v>19.25</v>
      </c>
      <c r="C138" s="1">
        <f t="shared" si="30"/>
        <v>0</v>
      </c>
      <c r="D138" s="1">
        <f t="shared" si="31"/>
        <v>0</v>
      </c>
      <c r="E138" s="1">
        <f t="shared" si="46"/>
        <v>-5218.8849642857131</v>
      </c>
      <c r="F138" s="1">
        <f t="shared" si="47"/>
        <v>-4204.2857142857147</v>
      </c>
      <c r="G138" s="1">
        <f t="shared" si="48"/>
        <v>154107.16003125001</v>
      </c>
      <c r="H138" s="1">
        <f t="shared" si="49"/>
        <v>66217.499999999985</v>
      </c>
      <c r="I138" s="1">
        <f t="shared" si="36"/>
        <v>0</v>
      </c>
      <c r="J138" s="1">
        <f t="shared" si="37"/>
        <v>0</v>
      </c>
      <c r="K138" s="1">
        <f t="shared" si="50"/>
        <v>227344598.57086408</v>
      </c>
      <c r="L138" s="1">
        <f t="shared" si="51"/>
        <v>97686512.118018955</v>
      </c>
      <c r="M138" s="1">
        <f t="shared" si="52"/>
        <v>-2512470.5767650153</v>
      </c>
      <c r="N138" s="1">
        <f t="shared" si="53"/>
        <v>-2024023.1822971553</v>
      </c>
      <c r="O138" s="1">
        <f t="shared" si="54"/>
        <v>227344598.57086408</v>
      </c>
      <c r="P138" s="1">
        <f t="shared" si="55"/>
        <v>97686512.118018955</v>
      </c>
      <c r="Q138">
        <f t="shared" si="43"/>
        <v>2512470.5767650153</v>
      </c>
      <c r="R138">
        <f t="shared" si="44"/>
        <v>2024023.1822971553</v>
      </c>
    </row>
    <row r="139" spans="1:18">
      <c r="A139" s="1">
        <v>111</v>
      </c>
      <c r="B139" s="17">
        <f t="shared" si="45"/>
        <v>19.424999999999997</v>
      </c>
      <c r="C139" s="1">
        <f t="shared" si="30"/>
        <v>0</v>
      </c>
      <c r="D139" s="1">
        <f t="shared" si="31"/>
        <v>0</v>
      </c>
      <c r="E139" s="1">
        <f t="shared" si="46"/>
        <v>-5320.3448892857141</v>
      </c>
      <c r="F139" s="1">
        <f t="shared" si="47"/>
        <v>-4204.2857142857147</v>
      </c>
      <c r="G139" s="1">
        <f t="shared" si="48"/>
        <v>153184.97741906252</v>
      </c>
      <c r="H139" s="1">
        <f t="shared" si="49"/>
        <v>65481.75</v>
      </c>
      <c r="I139" s="1">
        <f t="shared" si="36"/>
        <v>0</v>
      </c>
      <c r="J139" s="1">
        <f t="shared" si="37"/>
        <v>0</v>
      </c>
      <c r="K139" s="1">
        <f t="shared" si="50"/>
        <v>225984160.57606691</v>
      </c>
      <c r="L139" s="1">
        <f t="shared" si="51"/>
        <v>96601106.427818775</v>
      </c>
      <c r="M139" s="1">
        <f t="shared" si="52"/>
        <v>-2561315.316211802</v>
      </c>
      <c r="N139" s="1">
        <f t="shared" si="53"/>
        <v>-2024023.1822971553</v>
      </c>
      <c r="O139" s="1">
        <f t="shared" si="54"/>
        <v>225984160.57606691</v>
      </c>
      <c r="P139" s="1">
        <f t="shared" si="55"/>
        <v>96601106.427818775</v>
      </c>
      <c r="Q139">
        <f t="shared" si="43"/>
        <v>2561315.316211802</v>
      </c>
      <c r="R139">
        <f t="shared" si="44"/>
        <v>2024023.1822971553</v>
      </c>
    </row>
    <row r="140" spans="1:18">
      <c r="A140" s="1">
        <v>112</v>
      </c>
      <c r="B140" s="17">
        <f t="shared" si="45"/>
        <v>19.599999999999998</v>
      </c>
      <c r="C140" s="1">
        <f t="shared" si="30"/>
        <v>0</v>
      </c>
      <c r="D140" s="1">
        <f t="shared" si="31"/>
        <v>0</v>
      </c>
      <c r="E140" s="1">
        <f t="shared" si="46"/>
        <v>-5421.8048142857133</v>
      </c>
      <c r="F140" s="1">
        <f t="shared" si="47"/>
        <v>-4204.2857142857147</v>
      </c>
      <c r="G140" s="1">
        <f t="shared" si="48"/>
        <v>152245.03932000001</v>
      </c>
      <c r="H140" s="1">
        <f t="shared" si="49"/>
        <v>64746.000000000007</v>
      </c>
      <c r="I140" s="1">
        <f t="shared" si="36"/>
        <v>0</v>
      </c>
      <c r="J140" s="1">
        <f t="shared" si="37"/>
        <v>0</v>
      </c>
      <c r="K140" s="1">
        <f t="shared" si="50"/>
        <v>224597529.02845103</v>
      </c>
      <c r="L140" s="1">
        <f t="shared" si="51"/>
        <v>95515700.737618566</v>
      </c>
      <c r="M140" s="1">
        <f t="shared" si="52"/>
        <v>-2610160.0556585877</v>
      </c>
      <c r="N140" s="1">
        <f t="shared" si="53"/>
        <v>-2024023.1822971553</v>
      </c>
      <c r="O140" s="1">
        <f t="shared" si="54"/>
        <v>224597529.02845103</v>
      </c>
      <c r="P140" s="1">
        <f t="shared" si="55"/>
        <v>95515700.737618566</v>
      </c>
      <c r="Q140">
        <f t="shared" si="43"/>
        <v>2610160.0556585877</v>
      </c>
      <c r="R140">
        <f t="shared" si="44"/>
        <v>2024023.1822971553</v>
      </c>
    </row>
    <row r="141" spans="1:18">
      <c r="A141" s="1">
        <v>113</v>
      </c>
      <c r="B141" s="17">
        <f t="shared" si="45"/>
        <v>19.774999999999999</v>
      </c>
      <c r="C141" s="1">
        <f t="shared" si="30"/>
        <v>0</v>
      </c>
      <c r="D141" s="1">
        <f t="shared" si="31"/>
        <v>0</v>
      </c>
      <c r="E141" s="1">
        <f t="shared" si="46"/>
        <v>-5523.2647392857125</v>
      </c>
      <c r="F141" s="1">
        <f t="shared" si="47"/>
        <v>-4204.2857142857147</v>
      </c>
      <c r="G141" s="1">
        <f t="shared" si="48"/>
        <v>151287.34573406249</v>
      </c>
      <c r="H141" s="1">
        <f t="shared" si="49"/>
        <v>64010.25</v>
      </c>
      <c r="I141" s="1">
        <f t="shared" si="36"/>
        <v>0</v>
      </c>
      <c r="J141" s="1">
        <f t="shared" si="37"/>
        <v>0</v>
      </c>
      <c r="K141" s="1">
        <f t="shared" si="50"/>
        <v>223184703.92801633</v>
      </c>
      <c r="L141" s="1">
        <f t="shared" si="51"/>
        <v>94430295.047418341</v>
      </c>
      <c r="M141" s="1">
        <f t="shared" si="52"/>
        <v>-2659004.7951053735</v>
      </c>
      <c r="N141" s="1">
        <f t="shared" si="53"/>
        <v>-2024023.1822971553</v>
      </c>
      <c r="O141" s="1">
        <f t="shared" si="54"/>
        <v>223184703.92801633</v>
      </c>
      <c r="P141" s="1">
        <f t="shared" si="55"/>
        <v>94430295.047418341</v>
      </c>
      <c r="Q141">
        <f t="shared" si="43"/>
        <v>2659004.7951053735</v>
      </c>
      <c r="R141">
        <f t="shared" si="44"/>
        <v>2024023.1822971553</v>
      </c>
    </row>
    <row r="142" spans="1:18">
      <c r="A142" s="1">
        <v>114</v>
      </c>
      <c r="B142" s="17">
        <f t="shared" si="45"/>
        <v>19.95</v>
      </c>
      <c r="C142" s="1">
        <f t="shared" si="30"/>
        <v>0</v>
      </c>
      <c r="D142" s="1">
        <f t="shared" si="31"/>
        <v>0</v>
      </c>
      <c r="E142" s="1">
        <f t="shared" si="46"/>
        <v>-5624.7246642857153</v>
      </c>
      <c r="F142" s="1">
        <f t="shared" si="47"/>
        <v>-4204.2857142857147</v>
      </c>
      <c r="G142" s="1">
        <f t="shared" si="48"/>
        <v>150311.89666124998</v>
      </c>
      <c r="H142" s="1">
        <f t="shared" si="49"/>
        <v>63274.499999999993</v>
      </c>
      <c r="I142" s="1">
        <f t="shared" si="36"/>
        <v>0</v>
      </c>
      <c r="J142" s="1">
        <f t="shared" si="37"/>
        <v>0</v>
      </c>
      <c r="K142" s="1">
        <f t="shared" si="50"/>
        <v>221745685.2747629</v>
      </c>
      <c r="L142" s="1">
        <f t="shared" si="51"/>
        <v>93344889.357218117</v>
      </c>
      <c r="M142" s="1">
        <f t="shared" si="52"/>
        <v>-2707849.5345521611</v>
      </c>
      <c r="N142" s="1">
        <f t="shared" si="53"/>
        <v>-2024023.1822971553</v>
      </c>
      <c r="O142" s="1">
        <f t="shared" si="54"/>
        <v>221745685.2747629</v>
      </c>
      <c r="P142" s="1">
        <f t="shared" si="55"/>
        <v>93344889.357218117</v>
      </c>
      <c r="Q142">
        <f t="shared" si="43"/>
        <v>2707849.5345521611</v>
      </c>
      <c r="R142">
        <f t="shared" si="44"/>
        <v>2024023.1822971553</v>
      </c>
    </row>
    <row r="143" spans="1:18">
      <c r="A143" s="1">
        <v>115</v>
      </c>
      <c r="B143" s="17">
        <f t="shared" si="45"/>
        <v>20.125</v>
      </c>
      <c r="C143" s="1">
        <f t="shared" si="30"/>
        <v>0</v>
      </c>
      <c r="D143" s="1">
        <f t="shared" si="31"/>
        <v>0</v>
      </c>
      <c r="E143" s="1">
        <f t="shared" si="46"/>
        <v>-5726.1845892857145</v>
      </c>
      <c r="F143" s="1">
        <f t="shared" si="47"/>
        <v>-4204.2857142857147</v>
      </c>
      <c r="G143" s="1">
        <f t="shared" si="48"/>
        <v>149318.69210156248</v>
      </c>
      <c r="H143" s="1">
        <f t="shared" si="49"/>
        <v>62538.749999999985</v>
      </c>
      <c r="I143" s="1">
        <f t="shared" si="36"/>
        <v>0</v>
      </c>
      <c r="J143" s="1">
        <f t="shared" si="37"/>
        <v>0</v>
      </c>
      <c r="K143" s="1">
        <f t="shared" si="50"/>
        <v>220280473.06869072</v>
      </c>
      <c r="L143" s="1">
        <f t="shared" si="51"/>
        <v>92259483.667017892</v>
      </c>
      <c r="M143" s="1">
        <f t="shared" si="52"/>
        <v>-2756694.2739989464</v>
      </c>
      <c r="N143" s="1">
        <f t="shared" si="53"/>
        <v>-2024023.1822971553</v>
      </c>
      <c r="O143" s="1">
        <f t="shared" si="54"/>
        <v>220280473.06869072</v>
      </c>
      <c r="P143" s="1">
        <f t="shared" si="55"/>
        <v>92259483.667017892</v>
      </c>
      <c r="Q143">
        <f t="shared" si="43"/>
        <v>2756694.2739989464</v>
      </c>
      <c r="R143">
        <f t="shared" si="44"/>
        <v>2024023.1822971553</v>
      </c>
    </row>
    <row r="144" spans="1:18">
      <c r="A144" s="1">
        <v>116</v>
      </c>
      <c r="B144" s="17">
        <f t="shared" si="45"/>
        <v>20.299999999999997</v>
      </c>
      <c r="C144" s="1">
        <f t="shared" si="30"/>
        <v>0</v>
      </c>
      <c r="D144" s="1">
        <f t="shared" si="31"/>
        <v>0</v>
      </c>
      <c r="E144" s="1">
        <f t="shared" si="46"/>
        <v>-5827.6445142857119</v>
      </c>
      <c r="F144" s="1">
        <f t="shared" si="47"/>
        <v>-4204.2857142857147</v>
      </c>
      <c r="G144" s="1">
        <f t="shared" si="48"/>
        <v>148307.732055</v>
      </c>
      <c r="H144" s="1">
        <f t="shared" si="49"/>
        <v>61803</v>
      </c>
      <c r="I144" s="1">
        <f t="shared" si="36"/>
        <v>0</v>
      </c>
      <c r="J144" s="1">
        <f t="shared" si="37"/>
        <v>0</v>
      </c>
      <c r="K144" s="1">
        <f t="shared" si="50"/>
        <v>218789067.30979979</v>
      </c>
      <c r="L144" s="1">
        <f t="shared" si="51"/>
        <v>91174077.976817697</v>
      </c>
      <c r="M144" s="1">
        <f t="shared" si="52"/>
        <v>-2805539.0134457313</v>
      </c>
      <c r="N144" s="1">
        <f t="shared" si="53"/>
        <v>-2024023.1822971553</v>
      </c>
      <c r="O144" s="1">
        <f t="shared" si="54"/>
        <v>218789067.30979979</v>
      </c>
      <c r="P144" s="1">
        <f t="shared" si="55"/>
        <v>91174077.976817697</v>
      </c>
      <c r="Q144">
        <f t="shared" si="43"/>
        <v>2805539.0134457313</v>
      </c>
      <c r="R144">
        <f t="shared" si="44"/>
        <v>2024023.1822971553</v>
      </c>
    </row>
    <row r="145" spans="1:18">
      <c r="A145" s="1">
        <v>117</v>
      </c>
      <c r="B145" s="17">
        <f t="shared" si="45"/>
        <v>20.474999999999998</v>
      </c>
      <c r="C145" s="1">
        <f t="shared" si="30"/>
        <v>0</v>
      </c>
      <c r="D145" s="1">
        <f t="shared" si="31"/>
        <v>0</v>
      </c>
      <c r="E145" s="1">
        <f t="shared" si="46"/>
        <v>-5929.1044392857148</v>
      </c>
      <c r="F145" s="1">
        <f t="shared" si="47"/>
        <v>-4204.2857142857147</v>
      </c>
      <c r="G145" s="1">
        <f t="shared" si="48"/>
        <v>147279.01652156256</v>
      </c>
      <c r="H145" s="1">
        <f t="shared" si="49"/>
        <v>61067.250000000007</v>
      </c>
      <c r="I145" s="1">
        <f t="shared" si="36"/>
        <v>0</v>
      </c>
      <c r="J145" s="1">
        <f t="shared" si="37"/>
        <v>0</v>
      </c>
      <c r="K145" s="1">
        <f t="shared" si="50"/>
        <v>217271467.99809021</v>
      </c>
      <c r="L145" s="1">
        <f t="shared" si="51"/>
        <v>90088672.286617503</v>
      </c>
      <c r="M145" s="1">
        <f t="shared" si="52"/>
        <v>-2854383.7528925184</v>
      </c>
      <c r="N145" s="1">
        <f t="shared" si="53"/>
        <v>-2024023.1822971553</v>
      </c>
      <c r="O145" s="1">
        <f t="shared" si="54"/>
        <v>217271467.99809021</v>
      </c>
      <c r="P145" s="1">
        <f t="shared" si="55"/>
        <v>90088672.286617503</v>
      </c>
      <c r="Q145">
        <f t="shared" si="43"/>
        <v>2854383.7528925184</v>
      </c>
      <c r="R145">
        <f t="shared" si="44"/>
        <v>2024023.1822971553</v>
      </c>
    </row>
    <row r="146" spans="1:18">
      <c r="A146" s="1">
        <v>118</v>
      </c>
      <c r="B146" s="17">
        <f t="shared" si="45"/>
        <v>20.65</v>
      </c>
      <c r="C146" s="1">
        <f t="shared" si="30"/>
        <v>0</v>
      </c>
      <c r="D146" s="1">
        <f t="shared" si="31"/>
        <v>0</v>
      </c>
      <c r="E146" s="1">
        <f t="shared" si="46"/>
        <v>-6030.564364285714</v>
      </c>
      <c r="F146" s="1">
        <f t="shared" si="47"/>
        <v>-4204.2857142857147</v>
      </c>
      <c r="G146" s="1">
        <f t="shared" si="48"/>
        <v>146232.54550125002</v>
      </c>
      <c r="H146" s="1">
        <f t="shared" si="49"/>
        <v>60331.5</v>
      </c>
      <c r="I146" s="1">
        <f t="shared" si="36"/>
        <v>0</v>
      </c>
      <c r="J146" s="1">
        <f t="shared" si="37"/>
        <v>0</v>
      </c>
      <c r="K146" s="1">
        <f t="shared" si="50"/>
        <v>215727675.13356167</v>
      </c>
      <c r="L146" s="1">
        <f t="shared" si="51"/>
        <v>89003266.596417293</v>
      </c>
      <c r="M146" s="1">
        <f t="shared" si="52"/>
        <v>-2903228.4923393046</v>
      </c>
      <c r="N146" s="1">
        <f t="shared" si="53"/>
        <v>-2024023.1822971553</v>
      </c>
      <c r="O146" s="1">
        <f t="shared" si="54"/>
        <v>215727675.13356167</v>
      </c>
      <c r="P146" s="1">
        <f t="shared" si="55"/>
        <v>89003266.596417293</v>
      </c>
      <c r="Q146">
        <f t="shared" si="43"/>
        <v>2903228.4923393046</v>
      </c>
      <c r="R146">
        <f t="shared" si="44"/>
        <v>2024023.1822971553</v>
      </c>
    </row>
    <row r="147" spans="1:18">
      <c r="A147" s="1">
        <v>119</v>
      </c>
      <c r="B147" s="17">
        <f t="shared" si="45"/>
        <v>20.824999999999999</v>
      </c>
      <c r="C147" s="1">
        <f t="shared" si="30"/>
        <v>0</v>
      </c>
      <c r="D147" s="1">
        <f t="shared" si="31"/>
        <v>0</v>
      </c>
      <c r="E147" s="1">
        <f t="shared" si="46"/>
        <v>-6132.0242892857132</v>
      </c>
      <c r="F147" s="1">
        <f t="shared" si="47"/>
        <v>-4204.2857142857147</v>
      </c>
      <c r="G147" s="1">
        <f t="shared" si="48"/>
        <v>145168.31899406252</v>
      </c>
      <c r="H147" s="1">
        <f t="shared" si="49"/>
        <v>59595.749999999993</v>
      </c>
      <c r="I147" s="1">
        <f t="shared" si="36"/>
        <v>0</v>
      </c>
      <c r="J147" s="1">
        <f t="shared" si="37"/>
        <v>0</v>
      </c>
      <c r="K147" s="1">
        <f t="shared" si="50"/>
        <v>214157688.71621448</v>
      </c>
      <c r="L147" s="1">
        <f t="shared" si="51"/>
        <v>87917860.906217068</v>
      </c>
      <c r="M147" s="1">
        <f t="shared" si="52"/>
        <v>-2952073.2317860904</v>
      </c>
      <c r="N147" s="1">
        <f t="shared" si="53"/>
        <v>-2024023.1822971553</v>
      </c>
      <c r="O147" s="1">
        <f t="shared" si="54"/>
        <v>214157688.71621448</v>
      </c>
      <c r="P147" s="1">
        <f t="shared" si="55"/>
        <v>87917860.906217068</v>
      </c>
      <c r="Q147">
        <f t="shared" si="43"/>
        <v>2952073.2317860904</v>
      </c>
      <c r="R147">
        <f t="shared" si="44"/>
        <v>2024023.1822971553</v>
      </c>
    </row>
    <row r="148" spans="1:18">
      <c r="A148" s="1">
        <v>120</v>
      </c>
      <c r="B148" s="17">
        <f t="shared" si="45"/>
        <v>21</v>
      </c>
      <c r="C148" s="1">
        <f t="shared" si="30"/>
        <v>0</v>
      </c>
      <c r="D148" s="1">
        <f t="shared" si="31"/>
        <v>0</v>
      </c>
      <c r="E148" s="1">
        <f t="shared" si="46"/>
        <v>-6233.484214285716</v>
      </c>
      <c r="F148" s="1">
        <f t="shared" si="47"/>
        <v>-4204.2857142857147</v>
      </c>
      <c r="G148" s="1">
        <f t="shared" si="48"/>
        <v>144086.337</v>
      </c>
      <c r="H148" s="1">
        <f t="shared" si="49"/>
        <v>58859.999999999985</v>
      </c>
      <c r="I148" s="1">
        <f t="shared" si="36"/>
        <v>0</v>
      </c>
      <c r="J148" s="1">
        <f t="shared" si="37"/>
        <v>0</v>
      </c>
      <c r="K148" s="1">
        <f t="shared" si="50"/>
        <v>212561508.74604851</v>
      </c>
      <c r="L148" s="1">
        <f t="shared" si="51"/>
        <v>86832455.216016844</v>
      </c>
      <c r="M148" s="1">
        <f t="shared" si="52"/>
        <v>-3000917.9712328776</v>
      </c>
      <c r="N148" s="1">
        <f t="shared" si="53"/>
        <v>-2024023.1822971553</v>
      </c>
      <c r="O148" s="1">
        <f t="shared" si="54"/>
        <v>212561508.74604851</v>
      </c>
      <c r="P148" s="1">
        <f t="shared" si="55"/>
        <v>86832455.216016844</v>
      </c>
      <c r="Q148">
        <f t="shared" si="43"/>
        <v>3000917.9712328776</v>
      </c>
      <c r="R148">
        <f t="shared" si="44"/>
        <v>2024023.1822971553</v>
      </c>
    </row>
    <row r="149" spans="1:18">
      <c r="A149" s="1">
        <v>121</v>
      </c>
      <c r="B149" s="17">
        <f t="shared" si="45"/>
        <v>21.174999999999997</v>
      </c>
      <c r="C149" s="1">
        <f t="shared" si="30"/>
        <v>0</v>
      </c>
      <c r="D149" s="1">
        <f t="shared" si="31"/>
        <v>0</v>
      </c>
      <c r="E149" s="1">
        <f t="shared" si="46"/>
        <v>-6334.9441392857134</v>
      </c>
      <c r="F149" s="1">
        <f t="shared" si="47"/>
        <v>-4204.2857142857147</v>
      </c>
      <c r="G149" s="1">
        <f t="shared" si="48"/>
        <v>142986.59951906253</v>
      </c>
      <c r="H149" s="1">
        <f t="shared" si="49"/>
        <v>58124.25</v>
      </c>
      <c r="I149" s="1">
        <f t="shared" si="36"/>
        <v>0</v>
      </c>
      <c r="J149" s="1">
        <f t="shared" si="37"/>
        <v>0</v>
      </c>
      <c r="K149" s="1">
        <f t="shared" si="50"/>
        <v>210939135.2230638</v>
      </c>
      <c r="L149" s="1">
        <f t="shared" si="51"/>
        <v>85747049.525816649</v>
      </c>
      <c r="M149" s="1">
        <f t="shared" si="52"/>
        <v>-3049762.7106796624</v>
      </c>
      <c r="N149" s="1">
        <f t="shared" si="53"/>
        <v>-2024023.1822971553</v>
      </c>
      <c r="O149" s="1">
        <f t="shared" si="54"/>
        <v>210939135.2230638</v>
      </c>
      <c r="P149" s="1">
        <f t="shared" si="55"/>
        <v>85747049.525816649</v>
      </c>
      <c r="Q149">
        <f t="shared" si="43"/>
        <v>3049762.7106796624</v>
      </c>
      <c r="R149">
        <f t="shared" si="44"/>
        <v>2024023.1822971553</v>
      </c>
    </row>
    <row r="150" spans="1:18">
      <c r="A150" s="1">
        <v>122</v>
      </c>
      <c r="B150" s="17">
        <f t="shared" si="45"/>
        <v>21.349999999999998</v>
      </c>
      <c r="C150" s="1">
        <f t="shared" si="30"/>
        <v>0</v>
      </c>
      <c r="D150" s="1">
        <f t="shared" si="31"/>
        <v>0</v>
      </c>
      <c r="E150" s="1">
        <f t="shared" si="46"/>
        <v>-6436.4040642857126</v>
      </c>
      <c r="F150" s="1">
        <f t="shared" si="47"/>
        <v>-4204.2857142857147</v>
      </c>
      <c r="G150" s="1">
        <f t="shared" si="48"/>
        <v>141869.10655125001</v>
      </c>
      <c r="H150" s="1">
        <f t="shared" si="49"/>
        <v>57388.500000000007</v>
      </c>
      <c r="I150" s="1">
        <f t="shared" si="36"/>
        <v>0</v>
      </c>
      <c r="J150" s="1">
        <f t="shared" si="37"/>
        <v>0</v>
      </c>
      <c r="K150" s="1">
        <f t="shared" si="50"/>
        <v>209290568.14726028</v>
      </c>
      <c r="L150" s="1">
        <f t="shared" si="51"/>
        <v>84661643.835616454</v>
      </c>
      <c r="M150" s="1">
        <f t="shared" si="52"/>
        <v>-3098607.4501264482</v>
      </c>
      <c r="N150" s="1">
        <f t="shared" si="53"/>
        <v>-2024023.1822971553</v>
      </c>
      <c r="O150" s="1">
        <f t="shared" si="54"/>
        <v>209290568.14726028</v>
      </c>
      <c r="P150" s="1">
        <f t="shared" si="55"/>
        <v>84661643.835616454</v>
      </c>
      <c r="Q150">
        <f t="shared" si="43"/>
        <v>3098607.4501264482</v>
      </c>
      <c r="R150">
        <f t="shared" si="44"/>
        <v>2024023.1822971553</v>
      </c>
    </row>
    <row r="151" spans="1:18">
      <c r="A151" s="1">
        <v>123</v>
      </c>
      <c r="B151" s="17">
        <f t="shared" si="45"/>
        <v>21.524999999999999</v>
      </c>
      <c r="C151" s="1">
        <f t="shared" si="30"/>
        <v>0</v>
      </c>
      <c r="D151" s="1">
        <f t="shared" si="31"/>
        <v>0</v>
      </c>
      <c r="E151" s="1">
        <f t="shared" si="46"/>
        <v>-6537.8639892857154</v>
      </c>
      <c r="F151" s="1">
        <f t="shared" si="47"/>
        <v>-4204.2857142857147</v>
      </c>
      <c r="G151" s="1">
        <f t="shared" si="48"/>
        <v>140733.8580965625</v>
      </c>
      <c r="H151" s="1">
        <f t="shared" si="49"/>
        <v>56652.75</v>
      </c>
      <c r="I151" s="1">
        <f t="shared" si="36"/>
        <v>0</v>
      </c>
      <c r="J151" s="1">
        <f t="shared" si="37"/>
        <v>0</v>
      </c>
      <c r="K151" s="1">
        <f t="shared" si="50"/>
        <v>207615807.51863804</v>
      </c>
      <c r="L151" s="1">
        <f t="shared" si="51"/>
        <v>83576238.14541623</v>
      </c>
      <c r="M151" s="1">
        <f t="shared" si="52"/>
        <v>-3147452.1895732353</v>
      </c>
      <c r="N151" s="1">
        <f t="shared" si="53"/>
        <v>-2024023.1822971553</v>
      </c>
      <c r="O151" s="1">
        <f t="shared" si="54"/>
        <v>207615807.51863804</v>
      </c>
      <c r="P151" s="1">
        <f t="shared" si="55"/>
        <v>83576238.14541623</v>
      </c>
      <c r="Q151">
        <f t="shared" si="43"/>
        <v>3147452.1895732353</v>
      </c>
      <c r="R151">
        <f t="shared" si="44"/>
        <v>2024023.1822971553</v>
      </c>
    </row>
    <row r="152" spans="1:18">
      <c r="A152" s="1">
        <v>124</v>
      </c>
      <c r="B152" s="17">
        <f t="shared" si="45"/>
        <v>21.7</v>
      </c>
      <c r="C152" s="1">
        <f t="shared" si="30"/>
        <v>0</v>
      </c>
      <c r="D152" s="1">
        <f t="shared" si="31"/>
        <v>0</v>
      </c>
      <c r="E152" s="1">
        <f t="shared" si="46"/>
        <v>-6639.3239142857146</v>
      </c>
      <c r="F152" s="1">
        <f t="shared" si="47"/>
        <v>-4204.2857142857147</v>
      </c>
      <c r="G152" s="1">
        <f t="shared" si="48"/>
        <v>139580.85415499998</v>
      </c>
      <c r="H152" s="1">
        <f t="shared" si="49"/>
        <v>55916.999999999985</v>
      </c>
      <c r="I152" s="1">
        <f t="shared" si="36"/>
        <v>0</v>
      </c>
      <c r="J152" s="1">
        <f t="shared" si="37"/>
        <v>0</v>
      </c>
      <c r="K152" s="1">
        <f t="shared" si="50"/>
        <v>205914853.33719701</v>
      </c>
      <c r="L152" s="1">
        <f t="shared" si="51"/>
        <v>82490832.455216005</v>
      </c>
      <c r="M152" s="1">
        <f t="shared" si="52"/>
        <v>-3196296.9290200211</v>
      </c>
      <c r="N152" s="1">
        <f t="shared" si="53"/>
        <v>-2024023.1822971553</v>
      </c>
      <c r="O152" s="1">
        <f t="shared" si="54"/>
        <v>205914853.33719701</v>
      </c>
      <c r="P152" s="1">
        <f t="shared" si="55"/>
        <v>82490832.455216005</v>
      </c>
      <c r="Q152">
        <f t="shared" si="43"/>
        <v>3196296.9290200211</v>
      </c>
      <c r="R152">
        <f t="shared" si="44"/>
        <v>2024023.1822971553</v>
      </c>
    </row>
    <row r="153" spans="1:18">
      <c r="A153" s="1">
        <v>125</v>
      </c>
      <c r="B153" s="17">
        <f t="shared" si="45"/>
        <v>21.875</v>
      </c>
      <c r="C153" s="1">
        <f t="shared" si="30"/>
        <v>0</v>
      </c>
      <c r="D153" s="1">
        <f t="shared" si="31"/>
        <v>0</v>
      </c>
      <c r="E153" s="1">
        <f t="shared" si="46"/>
        <v>-6740.7838392857138</v>
      </c>
      <c r="F153" s="1">
        <f t="shared" si="47"/>
        <v>-4204.2857142857147</v>
      </c>
      <c r="G153" s="1">
        <f t="shared" si="48"/>
        <v>138410.09472656247</v>
      </c>
      <c r="H153" s="1">
        <f t="shared" si="49"/>
        <v>55181.249999999985</v>
      </c>
      <c r="I153" s="1">
        <f t="shared" si="36"/>
        <v>0</v>
      </c>
      <c r="J153" s="1">
        <f t="shared" si="37"/>
        <v>0</v>
      </c>
      <c r="K153" s="1">
        <f t="shared" si="50"/>
        <v>204187705.60293725</v>
      </c>
      <c r="L153" s="1">
        <f t="shared" si="51"/>
        <v>81405426.765015781</v>
      </c>
      <c r="M153" s="1">
        <f t="shared" si="52"/>
        <v>-3245141.6684668069</v>
      </c>
      <c r="N153" s="1">
        <f t="shared" si="53"/>
        <v>-2024023.1822971553</v>
      </c>
      <c r="O153" s="1">
        <f t="shared" si="54"/>
        <v>204187705.60293725</v>
      </c>
      <c r="P153" s="1">
        <f t="shared" si="55"/>
        <v>81405426.765015781</v>
      </c>
      <c r="Q153">
        <f t="shared" si="43"/>
        <v>3245141.6684668069</v>
      </c>
      <c r="R153">
        <f t="shared" si="44"/>
        <v>2024023.1822971553</v>
      </c>
    </row>
    <row r="154" spans="1:18">
      <c r="A154" s="1">
        <v>126</v>
      </c>
      <c r="B154" s="17">
        <f t="shared" si="45"/>
        <v>22.049999999999997</v>
      </c>
      <c r="C154" s="1">
        <f t="shared" si="30"/>
        <v>0</v>
      </c>
      <c r="D154" s="1">
        <f t="shared" si="31"/>
        <v>0</v>
      </c>
      <c r="E154" s="1">
        <f t="shared" si="46"/>
        <v>-6842.243764285713</v>
      </c>
      <c r="F154" s="1">
        <f t="shared" si="47"/>
        <v>-4204.2857142857147</v>
      </c>
      <c r="G154" s="1">
        <f t="shared" si="48"/>
        <v>137221.57981125001</v>
      </c>
      <c r="H154" s="1">
        <f t="shared" si="49"/>
        <v>54445.5</v>
      </c>
      <c r="I154" s="1">
        <f t="shared" si="36"/>
        <v>0</v>
      </c>
      <c r="J154" s="1">
        <f t="shared" si="37"/>
        <v>0</v>
      </c>
      <c r="K154" s="1">
        <f t="shared" si="50"/>
        <v>202434364.31585878</v>
      </c>
      <c r="L154" s="1">
        <f t="shared" si="51"/>
        <v>80320021.074815601</v>
      </c>
      <c r="M154" s="1">
        <f t="shared" si="52"/>
        <v>-3293986.4079135922</v>
      </c>
      <c r="N154" s="1">
        <f t="shared" si="53"/>
        <v>-2024023.1822971553</v>
      </c>
      <c r="O154" s="1">
        <f t="shared" si="54"/>
        <v>202434364.31585878</v>
      </c>
      <c r="P154" s="1">
        <f t="shared" si="55"/>
        <v>80320021.074815601</v>
      </c>
      <c r="Q154">
        <f t="shared" si="43"/>
        <v>3293986.4079135922</v>
      </c>
      <c r="R154">
        <f t="shared" si="44"/>
        <v>2024023.1822971553</v>
      </c>
    </row>
    <row r="155" spans="1:18">
      <c r="A155" s="1">
        <v>127</v>
      </c>
      <c r="B155" s="17">
        <f t="shared" si="45"/>
        <v>22.224999999999998</v>
      </c>
      <c r="C155" s="1">
        <f t="shared" si="30"/>
        <v>0</v>
      </c>
      <c r="D155" s="1">
        <f t="shared" si="31"/>
        <v>0</v>
      </c>
      <c r="E155" s="1">
        <f t="shared" si="46"/>
        <v>-6943.7036892857141</v>
      </c>
      <c r="F155" s="1">
        <f t="shared" si="47"/>
        <v>-4204.2857142857147</v>
      </c>
      <c r="G155" s="1">
        <f t="shared" si="48"/>
        <v>136015.30940906255</v>
      </c>
      <c r="H155" s="1">
        <f t="shared" si="49"/>
        <v>53709.75</v>
      </c>
      <c r="I155" s="1">
        <f t="shared" si="36"/>
        <v>0</v>
      </c>
      <c r="J155" s="1">
        <f t="shared" si="37"/>
        <v>0</v>
      </c>
      <c r="K155" s="1">
        <f t="shared" si="50"/>
        <v>200654829.4759616</v>
      </c>
      <c r="L155" s="1">
        <f t="shared" si="51"/>
        <v>79234615.384615391</v>
      </c>
      <c r="M155" s="1">
        <f t="shared" si="52"/>
        <v>-3342831.1473603789</v>
      </c>
      <c r="N155" s="1">
        <f t="shared" si="53"/>
        <v>-2024023.1822971553</v>
      </c>
      <c r="O155" s="1">
        <f t="shared" si="54"/>
        <v>200654829.4759616</v>
      </c>
      <c r="P155" s="1">
        <f t="shared" si="55"/>
        <v>79234615.384615391</v>
      </c>
      <c r="Q155">
        <f t="shared" si="43"/>
        <v>3342831.1473603789</v>
      </c>
      <c r="R155">
        <f t="shared" si="44"/>
        <v>2024023.1822971553</v>
      </c>
    </row>
    <row r="156" spans="1:18">
      <c r="A156" s="1">
        <v>128</v>
      </c>
      <c r="B156" s="17">
        <f t="shared" si="45"/>
        <v>22.4</v>
      </c>
      <c r="C156" s="1">
        <f t="shared" ref="C156:C219" si="56">ax</f>
        <v>0</v>
      </c>
      <c r="D156" s="1">
        <f t="shared" ref="D156:D219" si="57">ax_0</f>
        <v>0</v>
      </c>
      <c r="E156" s="1">
        <f t="shared" si="46"/>
        <v>-7045.1636142857133</v>
      </c>
      <c r="F156" s="1">
        <f t="shared" si="47"/>
        <v>-4204.2857142857147</v>
      </c>
      <c r="G156" s="1">
        <f t="shared" si="48"/>
        <v>134791.28352</v>
      </c>
      <c r="H156" s="1">
        <f t="shared" si="49"/>
        <v>52974</v>
      </c>
      <c r="I156" s="1">
        <f t="shared" ref="I156:I219" si="58">ax/cross_section_area</f>
        <v>0</v>
      </c>
      <c r="J156" s="1">
        <f t="shared" ref="J156:J219" si="59">ax_0/cross_section_area_0</f>
        <v>0</v>
      </c>
      <c r="K156" s="1">
        <f t="shared" si="50"/>
        <v>198849101.08324552</v>
      </c>
      <c r="L156" s="1">
        <f t="shared" si="51"/>
        <v>78149209.694415182</v>
      </c>
      <c r="M156" s="1">
        <f t="shared" si="52"/>
        <v>-3391675.8868071651</v>
      </c>
      <c r="N156" s="1">
        <f t="shared" si="53"/>
        <v>-2024023.1822971553</v>
      </c>
      <c r="O156" s="1">
        <f t="shared" si="54"/>
        <v>198849101.08324552</v>
      </c>
      <c r="P156" s="1">
        <f t="shared" si="55"/>
        <v>78149209.694415182</v>
      </c>
      <c r="Q156">
        <f t="shared" si="43"/>
        <v>3391675.8868071651</v>
      </c>
      <c r="R156">
        <f t="shared" si="44"/>
        <v>2024023.1822971553</v>
      </c>
    </row>
    <row r="157" spans="1:18">
      <c r="A157" s="1">
        <v>129</v>
      </c>
      <c r="B157" s="17">
        <f t="shared" si="45"/>
        <v>22.574999999999999</v>
      </c>
      <c r="C157" s="1">
        <f t="shared" si="56"/>
        <v>0</v>
      </c>
      <c r="D157" s="1">
        <f t="shared" si="57"/>
        <v>0</v>
      </c>
      <c r="E157" s="1">
        <f t="shared" si="46"/>
        <v>-7146.6235392857125</v>
      </c>
      <c r="F157" s="1">
        <f t="shared" si="47"/>
        <v>-4204.2857142857147</v>
      </c>
      <c r="G157" s="1">
        <f t="shared" si="48"/>
        <v>133549.50214406251</v>
      </c>
      <c r="H157" s="1">
        <f t="shared" si="49"/>
        <v>52238.249999999985</v>
      </c>
      <c r="I157" s="1">
        <f t="shared" si="58"/>
        <v>0</v>
      </c>
      <c r="J157" s="1">
        <f t="shared" si="59"/>
        <v>0</v>
      </c>
      <c r="K157" s="1">
        <f t="shared" si="50"/>
        <v>197017179.13771075</v>
      </c>
      <c r="L157" s="1">
        <f t="shared" si="51"/>
        <v>77063804.004214942</v>
      </c>
      <c r="M157" s="1">
        <f t="shared" si="52"/>
        <v>-3440520.6262539504</v>
      </c>
      <c r="N157" s="1">
        <f t="shared" si="53"/>
        <v>-2024023.1822971553</v>
      </c>
      <c r="O157" s="1">
        <f t="shared" si="54"/>
        <v>197017179.13771075</v>
      </c>
      <c r="P157" s="1">
        <f t="shared" si="55"/>
        <v>77063804.004214942</v>
      </c>
      <c r="Q157">
        <f t="shared" ref="Q157:Q220" si="60">(0)/2+SQRT( ((0)/2)^2 + (M157)^2 )</f>
        <v>3440520.6262539504</v>
      </c>
      <c r="R157">
        <f t="shared" ref="R157:R220" si="61">(0)/2+SQRT( ((0)/2)^2 + (N157)^2 )</f>
        <v>2024023.1822971553</v>
      </c>
    </row>
    <row r="158" spans="1:18">
      <c r="A158" s="1">
        <v>130</v>
      </c>
      <c r="B158" s="17">
        <f t="shared" si="45"/>
        <v>22.75</v>
      </c>
      <c r="C158" s="1">
        <f t="shared" si="56"/>
        <v>0</v>
      </c>
      <c r="D158" s="1">
        <f t="shared" si="57"/>
        <v>0</v>
      </c>
      <c r="E158" s="1">
        <f t="shared" si="46"/>
        <v>-7248.0834642857153</v>
      </c>
      <c r="F158" s="1">
        <f t="shared" si="47"/>
        <v>-4204.2857142857147</v>
      </c>
      <c r="G158" s="1">
        <f t="shared" si="48"/>
        <v>132289.96528125001</v>
      </c>
      <c r="H158" s="1">
        <f t="shared" si="49"/>
        <v>51502.499999999985</v>
      </c>
      <c r="I158" s="1">
        <f t="shared" si="58"/>
        <v>0</v>
      </c>
      <c r="J158" s="1">
        <f t="shared" si="59"/>
        <v>0</v>
      </c>
      <c r="K158" s="1">
        <f t="shared" si="50"/>
        <v>195159063.63935724</v>
      </c>
      <c r="L158" s="1">
        <f t="shared" si="51"/>
        <v>75978398.314014733</v>
      </c>
      <c r="M158" s="1">
        <f t="shared" si="52"/>
        <v>-3489365.365700738</v>
      </c>
      <c r="N158" s="1">
        <f t="shared" si="53"/>
        <v>-2024023.1822971553</v>
      </c>
      <c r="O158" s="1">
        <f t="shared" si="54"/>
        <v>195159063.63935724</v>
      </c>
      <c r="P158" s="1">
        <f t="shared" si="55"/>
        <v>75978398.314014733</v>
      </c>
      <c r="Q158">
        <f t="shared" si="60"/>
        <v>3489365.365700738</v>
      </c>
      <c r="R158">
        <f t="shared" si="61"/>
        <v>2024023.1822971553</v>
      </c>
    </row>
    <row r="159" spans="1:18">
      <c r="A159" s="1">
        <v>131</v>
      </c>
      <c r="B159" s="17">
        <f t="shared" si="45"/>
        <v>22.924999999999997</v>
      </c>
      <c r="C159" s="1">
        <f t="shared" si="56"/>
        <v>0</v>
      </c>
      <c r="D159" s="1">
        <f t="shared" si="57"/>
        <v>0</v>
      </c>
      <c r="E159" s="1">
        <f t="shared" si="46"/>
        <v>-7349.5433892857127</v>
      </c>
      <c r="F159" s="1">
        <f t="shared" si="47"/>
        <v>-4204.2857142857147</v>
      </c>
      <c r="G159" s="1">
        <f t="shared" si="48"/>
        <v>131012.67293156253</v>
      </c>
      <c r="H159" s="1">
        <f t="shared" si="49"/>
        <v>50766.75</v>
      </c>
      <c r="I159" s="1">
        <f t="shared" si="58"/>
        <v>0</v>
      </c>
      <c r="J159" s="1">
        <f t="shared" si="59"/>
        <v>0</v>
      </c>
      <c r="K159" s="1">
        <f t="shared" si="50"/>
        <v>193274754.58818498</v>
      </c>
      <c r="L159" s="1">
        <f t="shared" si="51"/>
        <v>74892992.623814538</v>
      </c>
      <c r="M159" s="1">
        <f t="shared" si="52"/>
        <v>-3538210.1051475233</v>
      </c>
      <c r="N159" s="1">
        <f t="shared" si="53"/>
        <v>-2024023.1822971553</v>
      </c>
      <c r="O159" s="1">
        <f t="shared" si="54"/>
        <v>193274754.58818498</v>
      </c>
      <c r="P159" s="1">
        <f t="shared" si="55"/>
        <v>74892992.623814538</v>
      </c>
      <c r="Q159">
        <f t="shared" si="60"/>
        <v>3538210.1051475233</v>
      </c>
      <c r="R159">
        <f t="shared" si="61"/>
        <v>2024023.1822971553</v>
      </c>
    </row>
    <row r="160" spans="1:18">
      <c r="A160" s="1">
        <v>132</v>
      </c>
      <c r="B160" s="17">
        <f t="shared" si="45"/>
        <v>23.099999999999998</v>
      </c>
      <c r="C160" s="1">
        <f t="shared" si="56"/>
        <v>0</v>
      </c>
      <c r="D160" s="1">
        <f t="shared" si="57"/>
        <v>0</v>
      </c>
      <c r="E160" s="1">
        <f t="shared" si="46"/>
        <v>-7451.0033142857119</v>
      </c>
      <c r="F160" s="1">
        <f t="shared" si="47"/>
        <v>-4204.2857142857147</v>
      </c>
      <c r="G160" s="1">
        <f t="shared" si="48"/>
        <v>129717.62509500001</v>
      </c>
      <c r="H160" s="1">
        <f t="shared" si="49"/>
        <v>50031</v>
      </c>
      <c r="I160" s="1">
        <f t="shared" si="58"/>
        <v>0</v>
      </c>
      <c r="J160" s="1">
        <f t="shared" si="59"/>
        <v>0</v>
      </c>
      <c r="K160" s="1">
        <f t="shared" si="50"/>
        <v>191364251.98419392</v>
      </c>
      <c r="L160" s="1">
        <f t="shared" si="51"/>
        <v>73807586.933614329</v>
      </c>
      <c r="M160" s="1">
        <f t="shared" si="52"/>
        <v>-3587054.8445943086</v>
      </c>
      <c r="N160" s="1">
        <f t="shared" si="53"/>
        <v>-2024023.1822971553</v>
      </c>
      <c r="O160" s="1">
        <f t="shared" si="54"/>
        <v>191364251.98419392</v>
      </c>
      <c r="P160" s="1">
        <f t="shared" si="55"/>
        <v>73807586.933614329</v>
      </c>
      <c r="Q160">
        <f t="shared" si="60"/>
        <v>3587054.8445943086</v>
      </c>
      <c r="R160">
        <f t="shared" si="61"/>
        <v>2024023.1822971553</v>
      </c>
    </row>
    <row r="161" spans="1:18">
      <c r="A161" s="1">
        <v>133</v>
      </c>
      <c r="B161" s="17">
        <f t="shared" si="45"/>
        <v>23.274999999999999</v>
      </c>
      <c r="C161" s="1">
        <f t="shared" si="56"/>
        <v>0</v>
      </c>
      <c r="D161" s="1">
        <f t="shared" si="57"/>
        <v>0</v>
      </c>
      <c r="E161" s="1">
        <f t="shared" si="46"/>
        <v>-7552.4632392857147</v>
      </c>
      <c r="F161" s="1">
        <f t="shared" si="47"/>
        <v>-4204.2857142857147</v>
      </c>
      <c r="G161" s="1">
        <f t="shared" si="48"/>
        <v>128404.82177156249</v>
      </c>
      <c r="H161" s="1">
        <f t="shared" si="49"/>
        <v>49295.25</v>
      </c>
      <c r="I161" s="1">
        <f t="shared" si="58"/>
        <v>0</v>
      </c>
      <c r="J161" s="1">
        <f t="shared" si="59"/>
        <v>0</v>
      </c>
      <c r="K161" s="1">
        <f t="shared" si="50"/>
        <v>189427555.82738408</v>
      </c>
      <c r="L161" s="1">
        <f t="shared" si="51"/>
        <v>72722181.243414119</v>
      </c>
      <c r="M161" s="1">
        <f t="shared" si="52"/>
        <v>-3635899.5840410963</v>
      </c>
      <c r="N161" s="1">
        <f t="shared" si="53"/>
        <v>-2024023.1822971553</v>
      </c>
      <c r="O161" s="1">
        <f t="shared" si="54"/>
        <v>189427555.82738408</v>
      </c>
      <c r="P161" s="1">
        <f t="shared" si="55"/>
        <v>72722181.243414119</v>
      </c>
      <c r="Q161">
        <f t="shared" si="60"/>
        <v>3635899.5840410963</v>
      </c>
      <c r="R161">
        <f t="shared" si="61"/>
        <v>2024023.1822971553</v>
      </c>
    </row>
    <row r="162" spans="1:18">
      <c r="A162" s="1">
        <v>134</v>
      </c>
      <c r="B162" s="17">
        <f t="shared" si="45"/>
        <v>23.45</v>
      </c>
      <c r="C162" s="1">
        <f t="shared" si="56"/>
        <v>0</v>
      </c>
      <c r="D162" s="1">
        <f t="shared" si="57"/>
        <v>0</v>
      </c>
      <c r="E162" s="1">
        <f t="shared" si="46"/>
        <v>-7653.9231642857139</v>
      </c>
      <c r="F162" s="1">
        <f t="shared" si="47"/>
        <v>-4204.2857142857147</v>
      </c>
      <c r="G162" s="1">
        <f t="shared" si="48"/>
        <v>127074.26296125</v>
      </c>
      <c r="H162" s="1">
        <f t="shared" si="49"/>
        <v>48559.5</v>
      </c>
      <c r="I162" s="1">
        <f t="shared" si="58"/>
        <v>0</v>
      </c>
      <c r="J162" s="1">
        <f t="shared" si="59"/>
        <v>0</v>
      </c>
      <c r="K162" s="1">
        <f t="shared" si="50"/>
        <v>187464666.11775553</v>
      </c>
      <c r="L162" s="1">
        <f t="shared" si="51"/>
        <v>71636775.553213909</v>
      </c>
      <c r="M162" s="1">
        <f t="shared" si="52"/>
        <v>-3684744.3234878816</v>
      </c>
      <c r="N162" s="1">
        <f t="shared" si="53"/>
        <v>-2024023.1822971553</v>
      </c>
      <c r="O162" s="1">
        <f t="shared" si="54"/>
        <v>187464666.11775553</v>
      </c>
      <c r="P162" s="1">
        <f t="shared" si="55"/>
        <v>71636775.553213909</v>
      </c>
      <c r="Q162">
        <f t="shared" si="60"/>
        <v>3684744.3234878816</v>
      </c>
      <c r="R162">
        <f t="shared" si="61"/>
        <v>2024023.1822971553</v>
      </c>
    </row>
    <row r="163" spans="1:18">
      <c r="A163" s="1">
        <v>135</v>
      </c>
      <c r="B163" s="17">
        <f t="shared" si="45"/>
        <v>23.625</v>
      </c>
      <c r="C163" s="1">
        <f t="shared" si="56"/>
        <v>0</v>
      </c>
      <c r="D163" s="1">
        <f t="shared" si="57"/>
        <v>0</v>
      </c>
      <c r="E163" s="1">
        <f t="shared" si="46"/>
        <v>-7755.3830892857131</v>
      </c>
      <c r="F163" s="1">
        <f t="shared" si="47"/>
        <v>-4204.2857142857147</v>
      </c>
      <c r="G163" s="1">
        <f t="shared" si="48"/>
        <v>125725.94866406248</v>
      </c>
      <c r="H163" s="1">
        <f t="shared" si="49"/>
        <v>47823.75</v>
      </c>
      <c r="I163" s="1">
        <f t="shared" si="58"/>
        <v>0</v>
      </c>
      <c r="J163" s="1">
        <f t="shared" si="59"/>
        <v>0</v>
      </c>
      <c r="K163" s="1">
        <f t="shared" si="50"/>
        <v>185475582.8553082</v>
      </c>
      <c r="L163" s="1">
        <f t="shared" si="51"/>
        <v>70551369.8630137</v>
      </c>
      <c r="M163" s="1">
        <f t="shared" si="52"/>
        <v>-3733589.0629346673</v>
      </c>
      <c r="N163" s="1">
        <f t="shared" si="53"/>
        <v>-2024023.1822971553</v>
      </c>
      <c r="O163" s="1">
        <f t="shared" si="54"/>
        <v>185475582.8553082</v>
      </c>
      <c r="P163" s="1">
        <f t="shared" si="55"/>
        <v>70551369.8630137</v>
      </c>
      <c r="Q163">
        <f t="shared" si="60"/>
        <v>3733589.0629346673</v>
      </c>
      <c r="R163">
        <f t="shared" si="61"/>
        <v>2024023.1822971553</v>
      </c>
    </row>
    <row r="164" spans="1:18">
      <c r="A164" s="1">
        <v>136</v>
      </c>
      <c r="B164" s="17">
        <f t="shared" si="45"/>
        <v>23.799999999999997</v>
      </c>
      <c r="C164" s="1">
        <f t="shared" si="56"/>
        <v>0</v>
      </c>
      <c r="D164" s="1">
        <f t="shared" si="57"/>
        <v>0</v>
      </c>
      <c r="E164" s="1">
        <f t="shared" si="46"/>
        <v>-7856.8430142857142</v>
      </c>
      <c r="F164" s="1">
        <f t="shared" si="47"/>
        <v>-4204.2857142857147</v>
      </c>
      <c r="G164" s="1">
        <f t="shared" si="48"/>
        <v>124359.87888</v>
      </c>
      <c r="H164" s="1">
        <f t="shared" si="49"/>
        <v>47088</v>
      </c>
      <c r="I164" s="1">
        <f t="shared" si="58"/>
        <v>0</v>
      </c>
      <c r="J164" s="1">
        <f t="shared" si="59"/>
        <v>0</v>
      </c>
      <c r="K164" s="1">
        <f t="shared" si="50"/>
        <v>183460306.04004216</v>
      </c>
      <c r="L164" s="1">
        <f t="shared" si="51"/>
        <v>69465964.17281349</v>
      </c>
      <c r="M164" s="1">
        <f t="shared" si="52"/>
        <v>-3782433.802381454</v>
      </c>
      <c r="N164" s="1">
        <f t="shared" si="53"/>
        <v>-2024023.1822971553</v>
      </c>
      <c r="O164" s="1">
        <f t="shared" si="54"/>
        <v>183460306.04004216</v>
      </c>
      <c r="P164" s="1">
        <f t="shared" si="55"/>
        <v>69465964.17281349</v>
      </c>
      <c r="Q164">
        <f t="shared" si="60"/>
        <v>3782433.802381454</v>
      </c>
      <c r="R164">
        <f t="shared" si="61"/>
        <v>2024023.1822971553</v>
      </c>
    </row>
    <row r="165" spans="1:18">
      <c r="A165" s="1">
        <v>137</v>
      </c>
      <c r="B165" s="17">
        <f t="shared" si="45"/>
        <v>23.974999999999998</v>
      </c>
      <c r="C165" s="1">
        <f t="shared" si="56"/>
        <v>0</v>
      </c>
      <c r="D165" s="1">
        <f t="shared" si="57"/>
        <v>0</v>
      </c>
      <c r="E165" s="1">
        <f t="shared" si="46"/>
        <v>-7958.3029392857134</v>
      </c>
      <c r="F165" s="1">
        <f t="shared" si="47"/>
        <v>-4204.2857142857147</v>
      </c>
      <c r="G165" s="1">
        <f t="shared" si="48"/>
        <v>122976.05360906255</v>
      </c>
      <c r="H165" s="1">
        <f t="shared" si="49"/>
        <v>46352.249999999985</v>
      </c>
      <c r="I165" s="1">
        <f t="shared" si="58"/>
        <v>0</v>
      </c>
      <c r="J165" s="1">
        <f t="shared" si="59"/>
        <v>0</v>
      </c>
      <c r="K165" s="1">
        <f t="shared" si="50"/>
        <v>181418835.6719574</v>
      </c>
      <c r="L165" s="1">
        <f t="shared" si="51"/>
        <v>68380558.482613251</v>
      </c>
      <c r="M165" s="1">
        <f t="shared" si="52"/>
        <v>-3831278.5418282403</v>
      </c>
      <c r="N165" s="1">
        <f t="shared" si="53"/>
        <v>-2024023.1822971553</v>
      </c>
      <c r="O165" s="1">
        <f t="shared" si="54"/>
        <v>181418835.6719574</v>
      </c>
      <c r="P165" s="1">
        <f t="shared" si="55"/>
        <v>68380558.482613251</v>
      </c>
      <c r="Q165">
        <f t="shared" si="60"/>
        <v>3831278.5418282403</v>
      </c>
      <c r="R165">
        <f t="shared" si="61"/>
        <v>2024023.1822971553</v>
      </c>
    </row>
    <row r="166" spans="1:18">
      <c r="A166" s="1">
        <v>138</v>
      </c>
      <c r="B166" s="17">
        <f t="shared" si="45"/>
        <v>24.15</v>
      </c>
      <c r="C166" s="1">
        <f t="shared" si="56"/>
        <v>0</v>
      </c>
      <c r="D166" s="1">
        <f t="shared" si="57"/>
        <v>0</v>
      </c>
      <c r="E166" s="1">
        <f t="shared" si="46"/>
        <v>-8059.7628642857126</v>
      </c>
      <c r="F166" s="1">
        <f t="shared" si="47"/>
        <v>-4204.2857142857147</v>
      </c>
      <c r="G166" s="1">
        <f t="shared" si="48"/>
        <v>121574.47285125004</v>
      </c>
      <c r="H166" s="1">
        <f t="shared" si="49"/>
        <v>45616.499999999985</v>
      </c>
      <c r="I166" s="1">
        <f t="shared" si="58"/>
        <v>0</v>
      </c>
      <c r="J166" s="1">
        <f t="shared" si="59"/>
        <v>0</v>
      </c>
      <c r="K166" s="1">
        <f t="shared" si="50"/>
        <v>179351171.75105378</v>
      </c>
      <c r="L166" s="1">
        <f t="shared" si="51"/>
        <v>67295152.792413041</v>
      </c>
      <c r="M166" s="1">
        <f t="shared" si="52"/>
        <v>-3880123.2812750256</v>
      </c>
      <c r="N166" s="1">
        <f t="shared" si="53"/>
        <v>-2024023.1822971553</v>
      </c>
      <c r="O166" s="1">
        <f t="shared" si="54"/>
        <v>179351171.75105378</v>
      </c>
      <c r="P166" s="1">
        <f t="shared" si="55"/>
        <v>67295152.792413041</v>
      </c>
      <c r="Q166">
        <f t="shared" si="60"/>
        <v>3880123.2812750256</v>
      </c>
      <c r="R166">
        <f t="shared" si="61"/>
        <v>2024023.1822971553</v>
      </c>
    </row>
    <row r="167" spans="1:18">
      <c r="A167" s="1">
        <v>139</v>
      </c>
      <c r="B167" s="17">
        <f t="shared" si="45"/>
        <v>24.324999999999999</v>
      </c>
      <c r="C167" s="1">
        <f t="shared" si="56"/>
        <v>0</v>
      </c>
      <c r="D167" s="1">
        <f t="shared" si="57"/>
        <v>0</v>
      </c>
      <c r="E167" s="1">
        <f t="shared" si="46"/>
        <v>-8161.2227892857154</v>
      </c>
      <c r="F167" s="1">
        <f t="shared" si="47"/>
        <v>-4204.2857142857147</v>
      </c>
      <c r="G167" s="1">
        <f t="shared" si="48"/>
        <v>120155.1366065625</v>
      </c>
      <c r="H167" s="1">
        <f t="shared" si="49"/>
        <v>44880.75</v>
      </c>
      <c r="I167" s="1">
        <f t="shared" si="58"/>
        <v>0</v>
      </c>
      <c r="J167" s="1">
        <f t="shared" si="59"/>
        <v>0</v>
      </c>
      <c r="K167" s="1">
        <f t="shared" si="50"/>
        <v>177257314.27733141</v>
      </c>
      <c r="L167" s="1">
        <f t="shared" si="51"/>
        <v>66209747.102212861</v>
      </c>
      <c r="M167" s="1">
        <f t="shared" si="52"/>
        <v>-3928968.0207218132</v>
      </c>
      <c r="N167" s="1">
        <f t="shared" si="53"/>
        <v>-2024023.1822971553</v>
      </c>
      <c r="O167" s="1">
        <f t="shared" si="54"/>
        <v>177257314.27733141</v>
      </c>
      <c r="P167" s="1">
        <f t="shared" si="55"/>
        <v>66209747.102212861</v>
      </c>
      <c r="Q167">
        <f t="shared" si="60"/>
        <v>3928968.0207218132</v>
      </c>
      <c r="R167">
        <f t="shared" si="61"/>
        <v>2024023.1822971553</v>
      </c>
    </row>
    <row r="168" spans="1:18">
      <c r="A168" s="1">
        <v>140</v>
      </c>
      <c r="B168" s="17">
        <f t="shared" si="45"/>
        <v>24.5</v>
      </c>
      <c r="C168" s="1">
        <f t="shared" si="56"/>
        <v>0</v>
      </c>
      <c r="D168" s="1">
        <f t="shared" si="57"/>
        <v>0</v>
      </c>
      <c r="E168" s="1">
        <f t="shared" si="46"/>
        <v>-8262.6827142857146</v>
      </c>
      <c r="F168" s="1">
        <f t="shared" si="47"/>
        <v>-4204.2857142857147</v>
      </c>
      <c r="G168" s="1">
        <f t="shared" si="48"/>
        <v>118718.04487500002</v>
      </c>
      <c r="H168" s="1">
        <f t="shared" si="49"/>
        <v>44145</v>
      </c>
      <c r="I168" s="1">
        <f t="shared" si="58"/>
        <v>0</v>
      </c>
      <c r="J168" s="1">
        <f t="shared" si="59"/>
        <v>0</v>
      </c>
      <c r="K168" s="1">
        <f t="shared" si="50"/>
        <v>175137263.25079036</v>
      </c>
      <c r="L168" s="1">
        <f t="shared" si="51"/>
        <v>65124341.412012652</v>
      </c>
      <c r="M168" s="1">
        <f t="shared" si="52"/>
        <v>-3977812.760168599</v>
      </c>
      <c r="N168" s="1">
        <f t="shared" si="53"/>
        <v>-2024023.1822971553</v>
      </c>
      <c r="O168" s="1">
        <f t="shared" si="54"/>
        <v>175137263.25079036</v>
      </c>
      <c r="P168" s="1">
        <f t="shared" si="55"/>
        <v>65124341.412012652</v>
      </c>
      <c r="Q168">
        <f t="shared" si="60"/>
        <v>3977812.760168599</v>
      </c>
      <c r="R168">
        <f t="shared" si="61"/>
        <v>2024023.1822971553</v>
      </c>
    </row>
    <row r="169" spans="1:18">
      <c r="A169" s="1">
        <v>141</v>
      </c>
      <c r="B169" s="17">
        <f t="shared" si="45"/>
        <v>24.674999999999997</v>
      </c>
      <c r="C169" s="1">
        <f t="shared" si="56"/>
        <v>0</v>
      </c>
      <c r="D169" s="1">
        <f t="shared" si="57"/>
        <v>0</v>
      </c>
      <c r="E169" s="1">
        <f t="shared" si="46"/>
        <v>-8364.142639285712</v>
      </c>
      <c r="F169" s="1">
        <f t="shared" si="47"/>
        <v>-4204.2857142857147</v>
      </c>
      <c r="G169" s="1">
        <f t="shared" si="48"/>
        <v>117263.19765656252</v>
      </c>
      <c r="H169" s="1">
        <f t="shared" si="49"/>
        <v>43409.25</v>
      </c>
      <c r="I169" s="1">
        <f t="shared" si="58"/>
        <v>0</v>
      </c>
      <c r="J169" s="1">
        <f t="shared" si="59"/>
        <v>0</v>
      </c>
      <c r="K169" s="1">
        <f t="shared" si="50"/>
        <v>172991018.6714305</v>
      </c>
      <c r="L169" s="1">
        <f t="shared" si="51"/>
        <v>64038935.721812434</v>
      </c>
      <c r="M169" s="1">
        <f t="shared" si="52"/>
        <v>-4026657.4996153838</v>
      </c>
      <c r="N169" s="1">
        <f t="shared" si="53"/>
        <v>-2024023.1822971553</v>
      </c>
      <c r="O169" s="1">
        <f t="shared" si="54"/>
        <v>172991018.6714305</v>
      </c>
      <c r="P169" s="1">
        <f t="shared" si="55"/>
        <v>64038935.721812434</v>
      </c>
      <c r="Q169">
        <f t="shared" si="60"/>
        <v>4026657.4996153838</v>
      </c>
      <c r="R169">
        <f t="shared" si="61"/>
        <v>2024023.1822971553</v>
      </c>
    </row>
    <row r="170" spans="1:18">
      <c r="A170" s="1">
        <v>142</v>
      </c>
      <c r="B170" s="17">
        <f t="shared" si="45"/>
        <v>24.849999999999998</v>
      </c>
      <c r="C170" s="1">
        <f t="shared" si="56"/>
        <v>0</v>
      </c>
      <c r="D170" s="1">
        <f t="shared" si="57"/>
        <v>0</v>
      </c>
      <c r="E170" s="1">
        <f t="shared" si="46"/>
        <v>-8465.6025642857148</v>
      </c>
      <c r="F170" s="1">
        <f t="shared" si="47"/>
        <v>-4204.2857142857147</v>
      </c>
      <c r="G170" s="1">
        <f t="shared" si="48"/>
        <v>115790.59495124999</v>
      </c>
      <c r="H170" s="1">
        <f t="shared" si="49"/>
        <v>42673.499999999985</v>
      </c>
      <c r="I170" s="1">
        <f t="shared" si="58"/>
        <v>0</v>
      </c>
      <c r="J170" s="1">
        <f t="shared" si="59"/>
        <v>0</v>
      </c>
      <c r="K170" s="1">
        <f t="shared" si="50"/>
        <v>170818580.53925183</v>
      </c>
      <c r="L170" s="1">
        <f t="shared" si="51"/>
        <v>62953530.031612203</v>
      </c>
      <c r="M170" s="1">
        <f t="shared" si="52"/>
        <v>-4075502.2390621705</v>
      </c>
      <c r="N170" s="1">
        <f t="shared" si="53"/>
        <v>-2024023.1822971553</v>
      </c>
      <c r="O170" s="1">
        <f t="shared" si="54"/>
        <v>170818580.53925183</v>
      </c>
      <c r="P170" s="1">
        <f t="shared" si="55"/>
        <v>62953530.031612203</v>
      </c>
      <c r="Q170">
        <f t="shared" si="60"/>
        <v>4075502.2390621705</v>
      </c>
      <c r="R170">
        <f t="shared" si="61"/>
        <v>2024023.1822971553</v>
      </c>
    </row>
    <row r="171" spans="1:18">
      <c r="A171" s="1">
        <v>143</v>
      </c>
      <c r="B171" s="17">
        <f t="shared" si="45"/>
        <v>25.024999999999999</v>
      </c>
      <c r="C171" s="1">
        <f t="shared" si="56"/>
        <v>0</v>
      </c>
      <c r="D171" s="1">
        <f t="shared" si="57"/>
        <v>0</v>
      </c>
      <c r="E171" s="1">
        <f t="shared" si="46"/>
        <v>-8567.062489285714</v>
      </c>
      <c r="F171" s="1">
        <f t="shared" si="47"/>
        <v>-4204.2857142857147</v>
      </c>
      <c r="G171" s="1">
        <f t="shared" si="48"/>
        <v>114300.23675906252</v>
      </c>
      <c r="H171" s="1">
        <f t="shared" si="49"/>
        <v>41937.749999999985</v>
      </c>
      <c r="I171" s="1">
        <f t="shared" si="58"/>
        <v>0</v>
      </c>
      <c r="J171" s="1">
        <f t="shared" si="59"/>
        <v>0</v>
      </c>
      <c r="K171" s="1">
        <f t="shared" si="50"/>
        <v>168619948.85425448</v>
      </c>
      <c r="L171" s="1">
        <f t="shared" si="51"/>
        <v>61868124.341411993</v>
      </c>
      <c r="M171" s="1">
        <f t="shared" si="52"/>
        <v>-4124346.9785089567</v>
      </c>
      <c r="N171" s="1">
        <f t="shared" si="53"/>
        <v>-2024023.1822971553</v>
      </c>
      <c r="O171" s="1">
        <f t="shared" si="54"/>
        <v>168619948.85425448</v>
      </c>
      <c r="P171" s="1">
        <f t="shared" si="55"/>
        <v>61868124.341411993</v>
      </c>
      <c r="Q171">
        <f t="shared" si="60"/>
        <v>4124346.9785089567</v>
      </c>
      <c r="R171">
        <f t="shared" si="61"/>
        <v>2024023.1822971553</v>
      </c>
    </row>
    <row r="172" spans="1:18">
      <c r="A172" s="1">
        <v>144</v>
      </c>
      <c r="B172" s="17">
        <f t="shared" si="45"/>
        <v>25.2</v>
      </c>
      <c r="C172" s="1">
        <f t="shared" si="56"/>
        <v>0</v>
      </c>
      <c r="D172" s="1">
        <f t="shared" si="57"/>
        <v>0</v>
      </c>
      <c r="E172" s="1">
        <f t="shared" si="46"/>
        <v>-8668.5224142857132</v>
      </c>
      <c r="F172" s="1">
        <f t="shared" si="47"/>
        <v>-4204.2857142857147</v>
      </c>
      <c r="G172" s="1">
        <f t="shared" si="48"/>
        <v>112792.12307999999</v>
      </c>
      <c r="H172" s="1">
        <f t="shared" si="49"/>
        <v>41202</v>
      </c>
      <c r="I172" s="1">
        <f t="shared" si="58"/>
        <v>0</v>
      </c>
      <c r="J172" s="1">
        <f t="shared" si="59"/>
        <v>0</v>
      </c>
      <c r="K172" s="1">
        <f t="shared" si="50"/>
        <v>166395123.61643833</v>
      </c>
      <c r="L172" s="1">
        <f t="shared" si="51"/>
        <v>60782718.651211806</v>
      </c>
      <c r="M172" s="1">
        <f t="shared" si="52"/>
        <v>-4173191.717955743</v>
      </c>
      <c r="N172" s="1">
        <f t="shared" si="53"/>
        <v>-2024023.1822971553</v>
      </c>
      <c r="O172" s="1">
        <f t="shared" si="54"/>
        <v>166395123.61643833</v>
      </c>
      <c r="P172" s="1">
        <f t="shared" si="55"/>
        <v>60782718.651211806</v>
      </c>
      <c r="Q172">
        <f t="shared" si="60"/>
        <v>4173191.717955743</v>
      </c>
      <c r="R172">
        <f t="shared" si="61"/>
        <v>2024023.1822971553</v>
      </c>
    </row>
    <row r="173" spans="1:18">
      <c r="A173" s="1">
        <v>145</v>
      </c>
      <c r="B173" s="17">
        <f t="shared" si="45"/>
        <v>25.375</v>
      </c>
      <c r="C173" s="1">
        <f t="shared" si="56"/>
        <v>0</v>
      </c>
      <c r="D173" s="1">
        <f t="shared" si="57"/>
        <v>0</v>
      </c>
      <c r="E173" s="1">
        <f t="shared" si="46"/>
        <v>-8769.9823392857161</v>
      </c>
      <c r="F173" s="1">
        <f t="shared" si="47"/>
        <v>-4204.2857142857147</v>
      </c>
      <c r="G173" s="1">
        <f t="shared" si="48"/>
        <v>111266.25391406246</v>
      </c>
      <c r="H173" s="1">
        <f t="shared" si="49"/>
        <v>40466.25</v>
      </c>
      <c r="I173" s="1">
        <f t="shared" si="58"/>
        <v>0</v>
      </c>
      <c r="J173" s="1">
        <f t="shared" si="59"/>
        <v>0</v>
      </c>
      <c r="K173" s="1">
        <f t="shared" si="50"/>
        <v>164144104.8258034</v>
      </c>
      <c r="L173" s="1">
        <f t="shared" si="51"/>
        <v>59697312.961011596</v>
      </c>
      <c r="M173" s="1">
        <f t="shared" si="52"/>
        <v>-4222036.4574025301</v>
      </c>
      <c r="N173" s="1">
        <f t="shared" si="53"/>
        <v>-2024023.1822971553</v>
      </c>
      <c r="O173" s="1">
        <f t="shared" si="54"/>
        <v>164144104.8258034</v>
      </c>
      <c r="P173" s="1">
        <f t="shared" si="55"/>
        <v>59697312.961011596</v>
      </c>
      <c r="Q173">
        <f t="shared" si="60"/>
        <v>4222036.4574025301</v>
      </c>
      <c r="R173">
        <f t="shared" si="61"/>
        <v>2024023.1822971553</v>
      </c>
    </row>
    <row r="174" spans="1:18">
      <c r="A174" s="1">
        <v>146</v>
      </c>
      <c r="B174" s="17">
        <f t="shared" si="45"/>
        <v>25.549999999999997</v>
      </c>
      <c r="C174" s="1">
        <f t="shared" si="56"/>
        <v>0</v>
      </c>
      <c r="D174" s="1">
        <f t="shared" si="57"/>
        <v>0</v>
      </c>
      <c r="E174" s="1">
        <f t="shared" si="46"/>
        <v>-8871.4422642857135</v>
      </c>
      <c r="F174" s="1">
        <f t="shared" si="47"/>
        <v>-4204.2857142857147</v>
      </c>
      <c r="G174" s="1">
        <f t="shared" si="48"/>
        <v>109722.62926125</v>
      </c>
      <c r="H174" s="1">
        <f t="shared" si="49"/>
        <v>39730.5</v>
      </c>
      <c r="I174" s="1">
        <f t="shared" si="58"/>
        <v>0</v>
      </c>
      <c r="J174" s="1">
        <f t="shared" si="59"/>
        <v>0</v>
      </c>
      <c r="K174" s="1">
        <f t="shared" si="50"/>
        <v>161866892.48234984</v>
      </c>
      <c r="L174" s="1">
        <f t="shared" si="51"/>
        <v>58611907.270811379</v>
      </c>
      <c r="M174" s="1">
        <f t="shared" si="52"/>
        <v>-4270881.1968493145</v>
      </c>
      <c r="N174" s="1">
        <f t="shared" si="53"/>
        <v>-2024023.1822971553</v>
      </c>
      <c r="O174" s="1">
        <f t="shared" si="54"/>
        <v>161866892.48234984</v>
      </c>
      <c r="P174" s="1">
        <f t="shared" si="55"/>
        <v>58611907.270811379</v>
      </c>
      <c r="Q174">
        <f t="shared" si="60"/>
        <v>4270881.1968493145</v>
      </c>
      <c r="R174">
        <f t="shared" si="61"/>
        <v>2024023.1822971553</v>
      </c>
    </row>
    <row r="175" spans="1:18">
      <c r="A175" s="1">
        <v>147</v>
      </c>
      <c r="B175" s="17">
        <f t="shared" si="45"/>
        <v>25.724999999999998</v>
      </c>
      <c r="C175" s="1">
        <f t="shared" si="56"/>
        <v>0</v>
      </c>
      <c r="D175" s="1">
        <f t="shared" si="57"/>
        <v>0</v>
      </c>
      <c r="E175" s="1">
        <f t="shared" si="46"/>
        <v>-8972.9021892857127</v>
      </c>
      <c r="F175" s="1">
        <f t="shared" si="47"/>
        <v>-4204.2857142857147</v>
      </c>
      <c r="G175" s="1">
        <f t="shared" si="48"/>
        <v>108161.24912156248</v>
      </c>
      <c r="H175" s="1">
        <f t="shared" si="49"/>
        <v>38994.749999999985</v>
      </c>
      <c r="I175" s="1">
        <f t="shared" si="58"/>
        <v>0</v>
      </c>
      <c r="J175" s="1">
        <f t="shared" si="59"/>
        <v>0</v>
      </c>
      <c r="K175" s="1">
        <f t="shared" si="50"/>
        <v>159563486.58607742</v>
      </c>
      <c r="L175" s="1">
        <f t="shared" si="51"/>
        <v>57526501.580611147</v>
      </c>
      <c r="M175" s="1">
        <f t="shared" si="52"/>
        <v>-4319725.9362961007</v>
      </c>
      <c r="N175" s="1">
        <f t="shared" si="53"/>
        <v>-2024023.1822971553</v>
      </c>
      <c r="O175" s="1">
        <f t="shared" si="54"/>
        <v>159563486.58607742</v>
      </c>
      <c r="P175" s="1">
        <f t="shared" si="55"/>
        <v>57526501.580611147</v>
      </c>
      <c r="Q175">
        <f t="shared" si="60"/>
        <v>4319725.9362961007</v>
      </c>
      <c r="R175">
        <f t="shared" si="61"/>
        <v>2024023.1822971553</v>
      </c>
    </row>
    <row r="176" spans="1:18">
      <c r="A176" s="1">
        <v>148</v>
      </c>
      <c r="B176" s="17">
        <f t="shared" si="45"/>
        <v>25.9</v>
      </c>
      <c r="C176" s="1">
        <f t="shared" si="56"/>
        <v>0</v>
      </c>
      <c r="D176" s="1">
        <f t="shared" si="57"/>
        <v>0</v>
      </c>
      <c r="E176" s="1">
        <f t="shared" si="46"/>
        <v>-9074.3621142857155</v>
      </c>
      <c r="F176" s="1">
        <f t="shared" si="47"/>
        <v>-4204.2857142857147</v>
      </c>
      <c r="G176" s="1">
        <f t="shared" si="48"/>
        <v>106582.11349500004</v>
      </c>
      <c r="H176" s="1">
        <f t="shared" si="49"/>
        <v>38258.999999999985</v>
      </c>
      <c r="I176" s="1">
        <f t="shared" si="58"/>
        <v>0</v>
      </c>
      <c r="J176" s="1">
        <f t="shared" si="59"/>
        <v>0</v>
      </c>
      <c r="K176" s="1">
        <f t="shared" si="50"/>
        <v>157233887.13698637</v>
      </c>
      <c r="L176" s="1">
        <f t="shared" si="51"/>
        <v>56441095.890410937</v>
      </c>
      <c r="M176" s="1">
        <f t="shared" si="52"/>
        <v>-4368570.6757428879</v>
      </c>
      <c r="N176" s="1">
        <f t="shared" si="53"/>
        <v>-2024023.1822971553</v>
      </c>
      <c r="O176" s="1">
        <f t="shared" si="54"/>
        <v>157233887.13698637</v>
      </c>
      <c r="P176" s="1">
        <f t="shared" si="55"/>
        <v>56441095.890410937</v>
      </c>
      <c r="Q176">
        <f t="shared" si="60"/>
        <v>4368570.6757428879</v>
      </c>
      <c r="R176">
        <f t="shared" si="61"/>
        <v>2024023.1822971553</v>
      </c>
    </row>
    <row r="177" spans="1:18">
      <c r="A177" s="1">
        <v>149</v>
      </c>
      <c r="B177" s="17">
        <f t="shared" si="45"/>
        <v>26.074999999999999</v>
      </c>
      <c r="C177" s="1">
        <f t="shared" si="56"/>
        <v>0</v>
      </c>
      <c r="D177" s="1">
        <f t="shared" si="57"/>
        <v>0</v>
      </c>
      <c r="E177" s="1">
        <f t="shared" si="46"/>
        <v>-9175.8220392857147</v>
      </c>
      <c r="F177" s="1">
        <f t="shared" si="47"/>
        <v>-4204.2857142857147</v>
      </c>
      <c r="G177" s="1">
        <f t="shared" si="48"/>
        <v>104985.22238156252</v>
      </c>
      <c r="H177" s="1">
        <f t="shared" si="49"/>
        <v>37523.25</v>
      </c>
      <c r="I177" s="1">
        <f t="shared" si="58"/>
        <v>0</v>
      </c>
      <c r="J177" s="1">
        <f t="shared" si="59"/>
        <v>0</v>
      </c>
      <c r="K177" s="1">
        <f t="shared" si="50"/>
        <v>154878094.1350764</v>
      </c>
      <c r="L177" s="1">
        <f t="shared" si="51"/>
        <v>55355690.20021075</v>
      </c>
      <c r="M177" s="1">
        <f t="shared" si="52"/>
        <v>-4417415.4151896732</v>
      </c>
      <c r="N177" s="1">
        <f t="shared" si="53"/>
        <v>-2024023.1822971553</v>
      </c>
      <c r="O177" s="1">
        <f t="shared" si="54"/>
        <v>154878094.1350764</v>
      </c>
      <c r="P177" s="1">
        <f t="shared" si="55"/>
        <v>55355690.20021075</v>
      </c>
      <c r="Q177">
        <f t="shared" si="60"/>
        <v>4417415.4151896732</v>
      </c>
      <c r="R177">
        <f t="shared" si="61"/>
        <v>2024023.1822971553</v>
      </c>
    </row>
    <row r="178" spans="1:18">
      <c r="A178" s="1">
        <v>150</v>
      </c>
      <c r="B178" s="17">
        <f t="shared" si="45"/>
        <v>26.25</v>
      </c>
      <c r="C178" s="1">
        <f t="shared" si="56"/>
        <v>0</v>
      </c>
      <c r="D178" s="1">
        <f t="shared" si="57"/>
        <v>0</v>
      </c>
      <c r="E178" s="1">
        <f t="shared" si="46"/>
        <v>-9277.2819642857139</v>
      </c>
      <c r="F178" s="1">
        <f t="shared" si="47"/>
        <v>-4204.2857142857147</v>
      </c>
      <c r="G178" s="1">
        <f t="shared" si="48"/>
        <v>103370.57578124999</v>
      </c>
      <c r="H178" s="1">
        <f t="shared" si="49"/>
        <v>36787.5</v>
      </c>
      <c r="I178" s="1">
        <f t="shared" si="58"/>
        <v>0</v>
      </c>
      <c r="J178" s="1">
        <f t="shared" si="59"/>
        <v>0</v>
      </c>
      <c r="K178" s="1">
        <f t="shared" si="50"/>
        <v>152496107.58034772</v>
      </c>
      <c r="L178" s="1">
        <f t="shared" si="51"/>
        <v>54270284.51001054</v>
      </c>
      <c r="M178" s="1">
        <f t="shared" si="52"/>
        <v>-4466260.1546364594</v>
      </c>
      <c r="N178" s="1">
        <f t="shared" si="53"/>
        <v>-2024023.1822971553</v>
      </c>
      <c r="O178" s="1">
        <f t="shared" si="54"/>
        <v>152496107.58034772</v>
      </c>
      <c r="P178" s="1">
        <f t="shared" si="55"/>
        <v>54270284.51001054</v>
      </c>
      <c r="Q178">
        <f t="shared" si="60"/>
        <v>4466260.1546364594</v>
      </c>
      <c r="R178">
        <f t="shared" si="61"/>
        <v>2024023.1822971553</v>
      </c>
    </row>
    <row r="179" spans="1:18">
      <c r="A179" s="1">
        <v>151</v>
      </c>
      <c r="B179" s="17">
        <f t="shared" si="45"/>
        <v>26.424999999999997</v>
      </c>
      <c r="C179" s="1">
        <f t="shared" si="56"/>
        <v>0</v>
      </c>
      <c r="D179" s="1">
        <f t="shared" si="57"/>
        <v>0</v>
      </c>
      <c r="E179" s="1">
        <f t="shared" si="46"/>
        <v>-9378.7418892857131</v>
      </c>
      <c r="F179" s="1">
        <f t="shared" si="47"/>
        <v>-4204.2857142857147</v>
      </c>
      <c r="G179" s="1">
        <f t="shared" si="48"/>
        <v>101738.17369406254</v>
      </c>
      <c r="H179" s="1">
        <f t="shared" si="49"/>
        <v>36051.75</v>
      </c>
      <c r="I179" s="1">
        <f t="shared" si="58"/>
        <v>0</v>
      </c>
      <c r="J179" s="1">
        <f t="shared" si="59"/>
        <v>0</v>
      </c>
      <c r="K179" s="1">
        <f t="shared" si="50"/>
        <v>150087927.47280034</v>
      </c>
      <c r="L179" s="1">
        <f t="shared" si="51"/>
        <v>53184878.819810323</v>
      </c>
      <c r="M179" s="1">
        <f t="shared" si="52"/>
        <v>-4515104.8940832447</v>
      </c>
      <c r="N179" s="1">
        <f t="shared" si="53"/>
        <v>-2024023.1822971553</v>
      </c>
      <c r="O179" s="1">
        <f t="shared" si="54"/>
        <v>150087927.47280034</v>
      </c>
      <c r="P179" s="1">
        <f t="shared" si="55"/>
        <v>53184878.819810323</v>
      </c>
      <c r="Q179">
        <f t="shared" si="60"/>
        <v>4515104.8940832447</v>
      </c>
      <c r="R179">
        <f t="shared" si="61"/>
        <v>2024023.1822971553</v>
      </c>
    </row>
    <row r="180" spans="1:18">
      <c r="A180" s="1">
        <v>152</v>
      </c>
      <c r="B180" s="17">
        <f t="shared" si="45"/>
        <v>26.599999999999998</v>
      </c>
      <c r="C180" s="1">
        <f t="shared" si="56"/>
        <v>0</v>
      </c>
      <c r="D180" s="1">
        <f t="shared" si="57"/>
        <v>0</v>
      </c>
      <c r="E180" s="1">
        <f t="shared" si="46"/>
        <v>-9480.2018142857141</v>
      </c>
      <c r="F180" s="1">
        <f t="shared" si="47"/>
        <v>-4204.2857142857147</v>
      </c>
      <c r="G180" s="1">
        <f t="shared" si="48"/>
        <v>100088.01612</v>
      </c>
      <c r="H180" s="1">
        <f t="shared" si="49"/>
        <v>35315.999999999985</v>
      </c>
      <c r="I180" s="1">
        <f t="shared" si="58"/>
        <v>0</v>
      </c>
      <c r="J180" s="1">
        <f t="shared" si="59"/>
        <v>0</v>
      </c>
      <c r="K180" s="1">
        <f t="shared" si="50"/>
        <v>147653553.81243414</v>
      </c>
      <c r="L180" s="1">
        <f t="shared" si="51"/>
        <v>52099473.129610091</v>
      </c>
      <c r="M180" s="1">
        <f t="shared" si="52"/>
        <v>-4563949.6335300319</v>
      </c>
      <c r="N180" s="1">
        <f t="shared" si="53"/>
        <v>-2024023.1822971553</v>
      </c>
      <c r="O180" s="1">
        <f t="shared" si="54"/>
        <v>147653553.81243414</v>
      </c>
      <c r="P180" s="1">
        <f t="shared" si="55"/>
        <v>52099473.129610091</v>
      </c>
      <c r="Q180">
        <f t="shared" si="60"/>
        <v>4563949.6335300319</v>
      </c>
      <c r="R180">
        <f t="shared" si="61"/>
        <v>2024023.1822971553</v>
      </c>
    </row>
    <row r="181" spans="1:18">
      <c r="A181" s="1">
        <v>153</v>
      </c>
      <c r="B181" s="17">
        <f t="shared" si="45"/>
        <v>26.774999999999999</v>
      </c>
      <c r="C181" s="1">
        <f t="shared" si="56"/>
        <v>0</v>
      </c>
      <c r="D181" s="1">
        <f t="shared" si="57"/>
        <v>0</v>
      </c>
      <c r="E181" s="1">
        <f t="shared" si="46"/>
        <v>-9581.6617392857133</v>
      </c>
      <c r="F181" s="1">
        <f t="shared" si="47"/>
        <v>-4204.2857142857147</v>
      </c>
      <c r="G181" s="1">
        <f t="shared" si="48"/>
        <v>98420.103059062487</v>
      </c>
      <c r="H181" s="1">
        <f t="shared" si="49"/>
        <v>34580.249999999985</v>
      </c>
      <c r="I181" s="1">
        <f t="shared" si="58"/>
        <v>0</v>
      </c>
      <c r="J181" s="1">
        <f t="shared" si="59"/>
        <v>0</v>
      </c>
      <c r="K181" s="1">
        <f t="shared" si="50"/>
        <v>145192986.59924918</v>
      </c>
      <c r="L181" s="1">
        <f t="shared" si="51"/>
        <v>51014067.439409882</v>
      </c>
      <c r="M181" s="1">
        <f t="shared" si="52"/>
        <v>-4612794.3729768172</v>
      </c>
      <c r="N181" s="1">
        <f t="shared" si="53"/>
        <v>-2024023.1822971553</v>
      </c>
      <c r="O181" s="1">
        <f t="shared" si="54"/>
        <v>145192986.59924918</v>
      </c>
      <c r="P181" s="1">
        <f t="shared" si="55"/>
        <v>51014067.439409882</v>
      </c>
      <c r="Q181">
        <f t="shared" si="60"/>
        <v>4612794.3729768172</v>
      </c>
      <c r="R181">
        <f t="shared" si="61"/>
        <v>2024023.1822971553</v>
      </c>
    </row>
    <row r="182" spans="1:18">
      <c r="A182" s="1">
        <v>154</v>
      </c>
      <c r="B182" s="17">
        <f t="shared" si="45"/>
        <v>26.95</v>
      </c>
      <c r="C182" s="1">
        <f t="shared" si="56"/>
        <v>0</v>
      </c>
      <c r="D182" s="1">
        <f t="shared" si="57"/>
        <v>0</v>
      </c>
      <c r="E182" s="1">
        <f t="shared" si="46"/>
        <v>-9683.1216642857125</v>
      </c>
      <c r="F182" s="1">
        <f t="shared" si="47"/>
        <v>-4204.2857142857147</v>
      </c>
      <c r="G182" s="1">
        <f t="shared" si="48"/>
        <v>96734.434511250001</v>
      </c>
      <c r="H182" s="1">
        <f t="shared" si="49"/>
        <v>33844.5</v>
      </c>
      <c r="I182" s="1">
        <f t="shared" si="58"/>
        <v>0</v>
      </c>
      <c r="J182" s="1">
        <f t="shared" si="59"/>
        <v>0</v>
      </c>
      <c r="K182" s="1">
        <f t="shared" si="50"/>
        <v>142706225.83324552</v>
      </c>
      <c r="L182" s="1">
        <f t="shared" si="51"/>
        <v>49928661.749209695</v>
      </c>
      <c r="M182" s="1">
        <f t="shared" si="52"/>
        <v>-4661639.1124236025</v>
      </c>
      <c r="N182" s="1">
        <f t="shared" si="53"/>
        <v>-2024023.1822971553</v>
      </c>
      <c r="O182" s="1">
        <f t="shared" si="54"/>
        <v>142706225.83324552</v>
      </c>
      <c r="P182" s="1">
        <f t="shared" si="55"/>
        <v>49928661.749209695</v>
      </c>
      <c r="Q182">
        <f t="shared" si="60"/>
        <v>4661639.1124236025</v>
      </c>
      <c r="R182">
        <f t="shared" si="61"/>
        <v>2024023.1822971553</v>
      </c>
    </row>
    <row r="183" spans="1:18">
      <c r="A183" s="1">
        <v>155</v>
      </c>
      <c r="B183" s="17">
        <f t="shared" si="45"/>
        <v>27.125</v>
      </c>
      <c r="C183" s="1">
        <f t="shared" si="56"/>
        <v>0</v>
      </c>
      <c r="D183" s="1">
        <f t="shared" si="57"/>
        <v>0</v>
      </c>
      <c r="E183" s="1">
        <f t="shared" si="46"/>
        <v>-9784.5815892857154</v>
      </c>
      <c r="F183" s="1">
        <f t="shared" si="47"/>
        <v>-4204.2857142857147</v>
      </c>
      <c r="G183" s="1">
        <f t="shared" si="48"/>
        <v>95031.010476562486</v>
      </c>
      <c r="H183" s="1">
        <f t="shared" si="49"/>
        <v>33108.75</v>
      </c>
      <c r="I183" s="1">
        <f t="shared" si="58"/>
        <v>0</v>
      </c>
      <c r="J183" s="1">
        <f t="shared" si="59"/>
        <v>0</v>
      </c>
      <c r="K183" s="1">
        <f t="shared" si="50"/>
        <v>140193271.51442304</v>
      </c>
      <c r="L183" s="1">
        <f t="shared" si="51"/>
        <v>48843256.059009492</v>
      </c>
      <c r="M183" s="1">
        <f t="shared" si="52"/>
        <v>-4710483.8518703906</v>
      </c>
      <c r="N183" s="1">
        <f t="shared" si="53"/>
        <v>-2024023.1822971553</v>
      </c>
      <c r="O183" s="1">
        <f t="shared" si="54"/>
        <v>140193271.51442304</v>
      </c>
      <c r="P183" s="1">
        <f t="shared" si="55"/>
        <v>48843256.059009492</v>
      </c>
      <c r="Q183">
        <f t="shared" si="60"/>
        <v>4710483.8518703906</v>
      </c>
      <c r="R183">
        <f t="shared" si="61"/>
        <v>2024023.1822971553</v>
      </c>
    </row>
    <row r="184" spans="1:18">
      <c r="A184" s="1">
        <v>156</v>
      </c>
      <c r="B184" s="17">
        <f t="shared" si="45"/>
        <v>27.299999999999997</v>
      </c>
      <c r="C184" s="1">
        <f t="shared" si="56"/>
        <v>0</v>
      </c>
      <c r="D184" s="1">
        <f t="shared" si="57"/>
        <v>0</v>
      </c>
      <c r="E184" s="1">
        <f t="shared" si="46"/>
        <v>-9886.0415142857128</v>
      </c>
      <c r="F184" s="1">
        <f t="shared" si="47"/>
        <v>-4204.2857142857147</v>
      </c>
      <c r="G184" s="1">
        <f t="shared" si="48"/>
        <v>93309.830954999983</v>
      </c>
      <c r="H184" s="1">
        <f t="shared" si="49"/>
        <v>32373</v>
      </c>
      <c r="I184" s="1">
        <f t="shared" si="58"/>
        <v>0</v>
      </c>
      <c r="J184" s="1">
        <f t="shared" si="59"/>
        <v>0</v>
      </c>
      <c r="K184" s="1">
        <f t="shared" si="50"/>
        <v>137654123.64278185</v>
      </c>
      <c r="L184" s="1">
        <f t="shared" si="51"/>
        <v>47757850.368809275</v>
      </c>
      <c r="M184" s="1">
        <f t="shared" si="52"/>
        <v>-4759328.5913171759</v>
      </c>
      <c r="N184" s="1">
        <f t="shared" si="53"/>
        <v>-2024023.1822971553</v>
      </c>
      <c r="O184" s="1">
        <f t="shared" si="54"/>
        <v>137654123.64278185</v>
      </c>
      <c r="P184" s="1">
        <f t="shared" si="55"/>
        <v>47757850.368809275</v>
      </c>
      <c r="Q184">
        <f t="shared" si="60"/>
        <v>4759328.5913171759</v>
      </c>
      <c r="R184">
        <f t="shared" si="61"/>
        <v>2024023.1822971553</v>
      </c>
    </row>
    <row r="185" spans="1:18">
      <c r="A185" s="1">
        <v>157</v>
      </c>
      <c r="B185" s="17">
        <f t="shared" si="45"/>
        <v>27.474999999999998</v>
      </c>
      <c r="C185" s="1">
        <f t="shared" si="56"/>
        <v>0</v>
      </c>
      <c r="D185" s="1">
        <f t="shared" si="57"/>
        <v>0</v>
      </c>
      <c r="E185" s="1">
        <f t="shared" si="46"/>
        <v>-9987.501439285712</v>
      </c>
      <c r="F185" s="1">
        <f t="shared" si="47"/>
        <v>-4204.2857142857147</v>
      </c>
      <c r="G185" s="1">
        <f t="shared" si="48"/>
        <v>91570.895946562479</v>
      </c>
      <c r="H185" s="1">
        <f t="shared" si="49"/>
        <v>31637.249999999985</v>
      </c>
      <c r="I185" s="1">
        <f t="shared" si="58"/>
        <v>0</v>
      </c>
      <c r="J185" s="1">
        <f t="shared" si="59"/>
        <v>0</v>
      </c>
      <c r="K185" s="1">
        <f t="shared" si="50"/>
        <v>135088782.21832189</v>
      </c>
      <c r="L185" s="1">
        <f t="shared" si="51"/>
        <v>46672444.678609043</v>
      </c>
      <c r="M185" s="1">
        <f t="shared" si="52"/>
        <v>-4808173.3307639612</v>
      </c>
      <c r="N185" s="1">
        <f t="shared" si="53"/>
        <v>-2024023.1822971553</v>
      </c>
      <c r="O185" s="1">
        <f t="shared" si="54"/>
        <v>135088782.21832189</v>
      </c>
      <c r="P185" s="1">
        <f t="shared" si="55"/>
        <v>46672444.678609043</v>
      </c>
      <c r="Q185">
        <f t="shared" si="60"/>
        <v>4808173.3307639612</v>
      </c>
      <c r="R185">
        <f t="shared" si="61"/>
        <v>2024023.1822971553</v>
      </c>
    </row>
    <row r="186" spans="1:18">
      <c r="A186" s="1">
        <v>158</v>
      </c>
      <c r="B186" s="17">
        <f t="shared" si="45"/>
        <v>27.65</v>
      </c>
      <c r="C186" s="1">
        <f t="shared" si="56"/>
        <v>0</v>
      </c>
      <c r="D186" s="1">
        <f t="shared" si="57"/>
        <v>0</v>
      </c>
      <c r="E186" s="1">
        <f t="shared" si="46"/>
        <v>-10088.961364285715</v>
      </c>
      <c r="F186" s="1">
        <f t="shared" si="47"/>
        <v>-4204.2857142857147</v>
      </c>
      <c r="G186" s="1">
        <f t="shared" si="48"/>
        <v>89814.205451250033</v>
      </c>
      <c r="H186" s="1">
        <f t="shared" si="49"/>
        <v>30901.499999999985</v>
      </c>
      <c r="I186" s="1">
        <f t="shared" si="58"/>
        <v>0</v>
      </c>
      <c r="J186" s="1">
        <f t="shared" si="59"/>
        <v>0</v>
      </c>
      <c r="K186" s="1">
        <f t="shared" si="50"/>
        <v>132497247.24104325</v>
      </c>
      <c r="L186" s="1">
        <f t="shared" si="51"/>
        <v>45587038.988408834</v>
      </c>
      <c r="M186" s="1">
        <f t="shared" si="52"/>
        <v>-4857018.0702107484</v>
      </c>
      <c r="N186" s="1">
        <f t="shared" si="53"/>
        <v>-2024023.1822971553</v>
      </c>
      <c r="O186" s="1">
        <f t="shared" si="54"/>
        <v>132497247.24104325</v>
      </c>
      <c r="P186" s="1">
        <f t="shared" si="55"/>
        <v>45587038.988408834</v>
      </c>
      <c r="Q186">
        <f t="shared" si="60"/>
        <v>4857018.0702107484</v>
      </c>
      <c r="R186">
        <f t="shared" si="61"/>
        <v>2024023.1822971553</v>
      </c>
    </row>
    <row r="187" spans="1:18">
      <c r="A187" s="1">
        <v>159</v>
      </c>
      <c r="B187" s="17">
        <f t="shared" si="45"/>
        <v>27.824999999999999</v>
      </c>
      <c r="C187" s="1">
        <f t="shared" si="56"/>
        <v>0</v>
      </c>
      <c r="D187" s="1">
        <f t="shared" si="57"/>
        <v>0</v>
      </c>
      <c r="E187" s="1">
        <f t="shared" si="46"/>
        <v>-10190.421289285714</v>
      </c>
      <c r="F187" s="1">
        <f t="shared" si="47"/>
        <v>-4204.2857142857147</v>
      </c>
      <c r="G187" s="1">
        <f t="shared" si="48"/>
        <v>88039.759469062497</v>
      </c>
      <c r="H187" s="1">
        <f t="shared" si="49"/>
        <v>30165.749999999971</v>
      </c>
      <c r="I187" s="1">
        <f t="shared" si="58"/>
        <v>0</v>
      </c>
      <c r="J187" s="1">
        <f t="shared" si="59"/>
        <v>0</v>
      </c>
      <c r="K187" s="1">
        <f t="shared" si="50"/>
        <v>129879518.71094574</v>
      </c>
      <c r="L187" s="1">
        <f t="shared" si="51"/>
        <v>44501633.298208602</v>
      </c>
      <c r="M187" s="1">
        <f t="shared" si="52"/>
        <v>-4905862.8096575337</v>
      </c>
      <c r="N187" s="1">
        <f t="shared" si="53"/>
        <v>-2024023.1822971553</v>
      </c>
      <c r="O187" s="1">
        <f t="shared" si="54"/>
        <v>129879518.71094574</v>
      </c>
      <c r="P187" s="1">
        <f t="shared" si="55"/>
        <v>44501633.298208602</v>
      </c>
      <c r="Q187">
        <f t="shared" si="60"/>
        <v>4905862.8096575337</v>
      </c>
      <c r="R187">
        <f t="shared" si="61"/>
        <v>2024023.1822971553</v>
      </c>
    </row>
    <row r="188" spans="1:18">
      <c r="A188" s="1">
        <v>160</v>
      </c>
      <c r="B188" s="17">
        <f t="shared" ref="B188:B228" si="62">length/length_division*A188</f>
        <v>28</v>
      </c>
      <c r="C188" s="1">
        <f t="shared" si="56"/>
        <v>0</v>
      </c>
      <c r="D188" s="1">
        <f t="shared" si="57"/>
        <v>0</v>
      </c>
      <c r="E188" s="1">
        <f t="shared" si="46"/>
        <v>-10291.881214285713</v>
      </c>
      <c r="F188" s="1">
        <f t="shared" si="47"/>
        <v>-4204.2857142857147</v>
      </c>
      <c r="G188" s="1">
        <f t="shared" si="48"/>
        <v>86247.558000000019</v>
      </c>
      <c r="H188" s="1">
        <f t="shared" si="49"/>
        <v>29430</v>
      </c>
      <c r="I188" s="1">
        <f t="shared" si="58"/>
        <v>0</v>
      </c>
      <c r="J188" s="1">
        <f t="shared" si="59"/>
        <v>0</v>
      </c>
      <c r="K188" s="1">
        <f t="shared" si="50"/>
        <v>127235596.62802953</v>
      </c>
      <c r="L188" s="1">
        <f t="shared" si="51"/>
        <v>43416227.608008429</v>
      </c>
      <c r="M188" s="1">
        <f t="shared" si="52"/>
        <v>-4954707.5491043199</v>
      </c>
      <c r="N188" s="1">
        <f t="shared" si="53"/>
        <v>-2024023.1822971553</v>
      </c>
      <c r="O188" s="1">
        <f t="shared" si="54"/>
        <v>127235596.62802953</v>
      </c>
      <c r="P188" s="1">
        <f t="shared" si="55"/>
        <v>43416227.608008429</v>
      </c>
      <c r="Q188">
        <f t="shared" si="60"/>
        <v>4954707.5491043199</v>
      </c>
      <c r="R188">
        <f t="shared" si="61"/>
        <v>2024023.1822971553</v>
      </c>
    </row>
    <row r="189" spans="1:18">
      <c r="A189" s="1">
        <v>161</v>
      </c>
      <c r="B189" s="17">
        <f t="shared" si="62"/>
        <v>28.174999999999997</v>
      </c>
      <c r="C189" s="1">
        <f t="shared" si="56"/>
        <v>0</v>
      </c>
      <c r="D189" s="1">
        <f t="shared" si="57"/>
        <v>0</v>
      </c>
      <c r="E189" s="1">
        <f t="shared" si="46"/>
        <v>-10393.341139285714</v>
      </c>
      <c r="F189" s="1">
        <f t="shared" si="47"/>
        <v>-4204.2857142857147</v>
      </c>
      <c r="G189" s="1">
        <f t="shared" si="48"/>
        <v>84437.601044062525</v>
      </c>
      <c r="H189" s="1">
        <f t="shared" si="49"/>
        <v>28694.25</v>
      </c>
      <c r="I189" s="1">
        <f t="shared" si="58"/>
        <v>0</v>
      </c>
      <c r="J189" s="1">
        <f t="shared" si="59"/>
        <v>0</v>
      </c>
      <c r="K189" s="1">
        <f t="shared" si="50"/>
        <v>124565480.99229455</v>
      </c>
      <c r="L189" s="1">
        <f t="shared" si="51"/>
        <v>42330821.91780822</v>
      </c>
      <c r="M189" s="1">
        <f t="shared" si="52"/>
        <v>-5003552.2885511061</v>
      </c>
      <c r="N189" s="1">
        <f t="shared" si="53"/>
        <v>-2024023.1822971553</v>
      </c>
      <c r="O189" s="1">
        <f t="shared" si="54"/>
        <v>124565480.99229455</v>
      </c>
      <c r="P189" s="1">
        <f t="shared" si="55"/>
        <v>42330821.91780822</v>
      </c>
      <c r="Q189">
        <f t="shared" si="60"/>
        <v>5003552.2885511061</v>
      </c>
      <c r="R189">
        <f t="shared" si="61"/>
        <v>2024023.1822971553</v>
      </c>
    </row>
    <row r="190" spans="1:18">
      <c r="A190" s="1">
        <v>162</v>
      </c>
      <c r="B190" s="17">
        <f t="shared" si="62"/>
        <v>28.349999999999998</v>
      </c>
      <c r="C190" s="1">
        <f t="shared" si="56"/>
        <v>0</v>
      </c>
      <c r="D190" s="1">
        <f t="shared" si="57"/>
        <v>0</v>
      </c>
      <c r="E190" s="1">
        <f t="shared" si="46"/>
        <v>-10494.801064285712</v>
      </c>
      <c r="F190" s="1">
        <f t="shared" si="47"/>
        <v>-4204.2857142857147</v>
      </c>
      <c r="G190" s="1">
        <f t="shared" si="48"/>
        <v>82609.888601250001</v>
      </c>
      <c r="H190" s="1">
        <f t="shared" si="49"/>
        <v>27958.499999999985</v>
      </c>
      <c r="I190" s="1">
        <f t="shared" si="58"/>
        <v>0</v>
      </c>
      <c r="J190" s="1">
        <f t="shared" si="59"/>
        <v>0</v>
      </c>
      <c r="K190" s="1">
        <f t="shared" si="50"/>
        <v>121869171.80374078</v>
      </c>
      <c r="L190" s="1">
        <f t="shared" si="51"/>
        <v>41245416.227607988</v>
      </c>
      <c r="M190" s="1">
        <f t="shared" si="52"/>
        <v>-5052397.0279978905</v>
      </c>
      <c r="N190" s="1">
        <f t="shared" si="53"/>
        <v>-2024023.1822971553</v>
      </c>
      <c r="O190" s="1">
        <f t="shared" si="54"/>
        <v>121869171.80374078</v>
      </c>
      <c r="P190" s="1">
        <f t="shared" si="55"/>
        <v>41245416.227607988</v>
      </c>
      <c r="Q190">
        <f t="shared" si="60"/>
        <v>5052397.0279978905</v>
      </c>
      <c r="R190">
        <f t="shared" si="61"/>
        <v>2024023.1822971553</v>
      </c>
    </row>
    <row r="191" spans="1:18">
      <c r="A191" s="1">
        <v>163</v>
      </c>
      <c r="B191" s="17">
        <f t="shared" si="62"/>
        <v>28.524999999999999</v>
      </c>
      <c r="C191" s="1">
        <f t="shared" si="56"/>
        <v>0</v>
      </c>
      <c r="D191" s="1">
        <f t="shared" si="57"/>
        <v>0</v>
      </c>
      <c r="E191" s="1">
        <f t="shared" si="46"/>
        <v>-10596.260989285714</v>
      </c>
      <c r="F191" s="1">
        <f t="shared" si="47"/>
        <v>-4204.2857142857147</v>
      </c>
      <c r="G191" s="1">
        <f t="shared" si="48"/>
        <v>80764.42067156249</v>
      </c>
      <c r="H191" s="1">
        <f t="shared" si="49"/>
        <v>27222.749999999971</v>
      </c>
      <c r="I191" s="1">
        <f t="shared" si="58"/>
        <v>0</v>
      </c>
      <c r="J191" s="1">
        <f t="shared" si="59"/>
        <v>0</v>
      </c>
      <c r="K191" s="1">
        <f t="shared" si="50"/>
        <v>119146669.06236826</v>
      </c>
      <c r="L191" s="1">
        <f t="shared" si="51"/>
        <v>40160010.537407756</v>
      </c>
      <c r="M191" s="1">
        <f t="shared" si="52"/>
        <v>-5101241.7674446786</v>
      </c>
      <c r="N191" s="1">
        <f t="shared" si="53"/>
        <v>-2024023.1822971553</v>
      </c>
      <c r="O191" s="1">
        <f t="shared" si="54"/>
        <v>119146669.06236826</v>
      </c>
      <c r="P191" s="1">
        <f t="shared" si="55"/>
        <v>40160010.537407756</v>
      </c>
      <c r="Q191">
        <f t="shared" si="60"/>
        <v>5101241.7674446786</v>
      </c>
      <c r="R191">
        <f t="shared" si="61"/>
        <v>2024023.1822971553</v>
      </c>
    </row>
    <row r="192" spans="1:18">
      <c r="A192" s="1">
        <v>164</v>
      </c>
      <c r="B192" s="17">
        <f t="shared" si="62"/>
        <v>28.7</v>
      </c>
      <c r="C192" s="1">
        <f t="shared" si="56"/>
        <v>0</v>
      </c>
      <c r="D192" s="1">
        <f t="shared" si="57"/>
        <v>0</v>
      </c>
      <c r="E192" s="1">
        <f t="shared" si="46"/>
        <v>-10697.720914285714</v>
      </c>
      <c r="F192" s="1">
        <f t="shared" si="47"/>
        <v>-4204.2857142857147</v>
      </c>
      <c r="G192" s="1">
        <f t="shared" si="48"/>
        <v>78901.197255000006</v>
      </c>
      <c r="H192" s="1">
        <f t="shared" si="49"/>
        <v>26486.999999999971</v>
      </c>
      <c r="I192" s="1">
        <f t="shared" si="58"/>
        <v>0</v>
      </c>
      <c r="J192" s="1">
        <f t="shared" si="59"/>
        <v>0</v>
      </c>
      <c r="K192" s="1">
        <f t="shared" si="50"/>
        <v>116397972.76817703</v>
      </c>
      <c r="L192" s="1">
        <f t="shared" si="51"/>
        <v>39074604.847207546</v>
      </c>
      <c r="M192" s="1">
        <f t="shared" si="52"/>
        <v>-5150086.5068914648</v>
      </c>
      <c r="N192" s="1">
        <f t="shared" si="53"/>
        <v>-2024023.1822971553</v>
      </c>
      <c r="O192" s="1">
        <f t="shared" si="54"/>
        <v>116397972.76817703</v>
      </c>
      <c r="P192" s="1">
        <f t="shared" si="55"/>
        <v>39074604.847207546</v>
      </c>
      <c r="Q192">
        <f t="shared" si="60"/>
        <v>5150086.5068914648</v>
      </c>
      <c r="R192">
        <f t="shared" si="61"/>
        <v>2024023.1822971553</v>
      </c>
    </row>
    <row r="193" spans="1:18">
      <c r="A193" s="1">
        <v>165</v>
      </c>
      <c r="B193" s="17">
        <f t="shared" si="62"/>
        <v>28.874999999999996</v>
      </c>
      <c r="C193" s="1">
        <f t="shared" si="56"/>
        <v>0</v>
      </c>
      <c r="D193" s="1">
        <f t="shared" si="57"/>
        <v>0</v>
      </c>
      <c r="E193" s="1">
        <f t="shared" ref="E193:E228" si="63">IF(B193&lt;force_position,ay-(mass_per_length*B193*gravity),ay-(mass_per_length*B193*gravity)-force)</f>
        <v>-10799.180839285713</v>
      </c>
      <c r="F193" s="1">
        <f t="shared" ref="F193:F228" si="64">IF(B193&lt;force_position_0,ay_0-(mass_per_length_0*B193*gravity_0),ay_0-(mass_per_length_0*B193*gravity_0)-force_0)</f>
        <v>-4204.2857142857147</v>
      </c>
      <c r="G193" s="1">
        <f t="shared" ref="G193:G228" si="65">IF(B193&lt;force_position,(ay*B193)-(0.5*mass_per_length*gravity*B193*B193),(ay*B193)-(0.5*mass_per_length*gravity*B193*B193)-force*(B193-force_position))</f>
        <v>77020.218351562507</v>
      </c>
      <c r="H193" s="1">
        <f t="shared" ref="H193:H228" si="66">IF(B193&lt;force_position_0,(ay_0*B193)-(0.5*mass_per_length_0*gravity_0*B193*B193),(ay_0*B193)-(0.5*mass_per_length_0*gravity_0*B193*B193)-force_0*(B193-force_position_0))</f>
        <v>25751.25</v>
      </c>
      <c r="I193" s="1">
        <f t="shared" si="58"/>
        <v>0</v>
      </c>
      <c r="J193" s="1">
        <f t="shared" si="59"/>
        <v>0</v>
      </c>
      <c r="K193" s="1">
        <f t="shared" ref="K193:K228" si="67">((G193*(0.5*h))/(ix))*(100000000/1000)</f>
        <v>113623082.92116702</v>
      </c>
      <c r="L193" s="1">
        <f t="shared" ref="L193:L228" si="68">(H193*(0.5*h_0/1000))/(ix_0/100000000)</f>
        <v>37989199.157007374</v>
      </c>
      <c r="M193" s="1">
        <f t="shared" ref="M193:M228" si="69">((E193*q)/(ix*thickness_web))*((100000000*1000)/1000000000)</f>
        <v>-5198931.2463382501</v>
      </c>
      <c r="N193" s="1">
        <f t="shared" ref="N193:N228" si="70">((F193*q)/(ix*thickness_web))*((100000000*1000)/1000000000)</f>
        <v>-2024023.1822971553</v>
      </c>
      <c r="O193" s="1">
        <f t="shared" ref="O193:O228" si="71">(I193+K193)/2+SQRT( ((I193+K193)/2)^2 + 0 )</f>
        <v>113623082.92116702</v>
      </c>
      <c r="P193" s="1">
        <f t="shared" ref="P193:P228" si="72">(J193+L193)/2+SQRT( ((J193+L193)/2)^2 + 0 )</f>
        <v>37989199.157007374</v>
      </c>
      <c r="Q193">
        <f t="shared" si="60"/>
        <v>5198931.2463382501</v>
      </c>
      <c r="R193">
        <f t="shared" si="61"/>
        <v>2024023.1822971553</v>
      </c>
    </row>
    <row r="194" spans="1:18">
      <c r="A194" s="1">
        <v>166</v>
      </c>
      <c r="B194" s="17">
        <f t="shared" si="62"/>
        <v>29.049999999999997</v>
      </c>
      <c r="C194" s="1">
        <f t="shared" si="56"/>
        <v>0</v>
      </c>
      <c r="D194" s="1">
        <f t="shared" si="57"/>
        <v>0</v>
      </c>
      <c r="E194" s="1">
        <f t="shared" si="63"/>
        <v>-10900.640764285712</v>
      </c>
      <c r="F194" s="1">
        <f t="shared" si="64"/>
        <v>-4204.2857142857147</v>
      </c>
      <c r="G194" s="1">
        <f t="shared" si="65"/>
        <v>75121.483961249964</v>
      </c>
      <c r="H194" s="1">
        <f t="shared" si="66"/>
        <v>25015.5</v>
      </c>
      <c r="I194" s="1">
        <f t="shared" si="58"/>
        <v>0</v>
      </c>
      <c r="J194" s="1">
        <f t="shared" si="59"/>
        <v>0</v>
      </c>
      <c r="K194" s="1">
        <f t="shared" si="67"/>
        <v>110821999.52133819</v>
      </c>
      <c r="L194" s="1">
        <f t="shared" si="68"/>
        <v>36903793.466807164</v>
      </c>
      <c r="M194" s="1">
        <f t="shared" si="69"/>
        <v>-5247775.9857850363</v>
      </c>
      <c r="N194" s="1">
        <f t="shared" si="70"/>
        <v>-2024023.1822971553</v>
      </c>
      <c r="O194" s="1">
        <f t="shared" si="71"/>
        <v>110821999.52133819</v>
      </c>
      <c r="P194" s="1">
        <f t="shared" si="72"/>
        <v>36903793.466807164</v>
      </c>
      <c r="Q194">
        <f t="shared" si="60"/>
        <v>5247775.9857850363</v>
      </c>
      <c r="R194">
        <f t="shared" si="61"/>
        <v>2024023.1822971553</v>
      </c>
    </row>
    <row r="195" spans="1:18">
      <c r="A195" s="1">
        <v>167</v>
      </c>
      <c r="B195" s="17">
        <f t="shared" si="62"/>
        <v>29.224999999999998</v>
      </c>
      <c r="C195" s="1">
        <f t="shared" si="56"/>
        <v>0</v>
      </c>
      <c r="D195" s="1">
        <f t="shared" si="57"/>
        <v>0</v>
      </c>
      <c r="E195" s="1">
        <f t="shared" si="63"/>
        <v>-11002.100689285715</v>
      </c>
      <c r="F195" s="1">
        <f t="shared" si="64"/>
        <v>-4204.2857142857147</v>
      </c>
      <c r="G195" s="1">
        <f t="shared" si="65"/>
        <v>73204.994084062491</v>
      </c>
      <c r="H195" s="1">
        <f t="shared" si="66"/>
        <v>24279.75</v>
      </c>
      <c r="I195" s="1">
        <f t="shared" si="58"/>
        <v>0</v>
      </c>
      <c r="J195" s="1">
        <f t="shared" si="59"/>
        <v>0</v>
      </c>
      <c r="K195" s="1">
        <f t="shared" si="67"/>
        <v>107994722.56869072</v>
      </c>
      <c r="L195" s="1">
        <f t="shared" si="68"/>
        <v>35818387.776606955</v>
      </c>
      <c r="M195" s="1">
        <f t="shared" si="69"/>
        <v>-5296620.7252318226</v>
      </c>
      <c r="N195" s="1">
        <f t="shared" si="70"/>
        <v>-2024023.1822971553</v>
      </c>
      <c r="O195" s="1">
        <f t="shared" si="71"/>
        <v>107994722.56869072</v>
      </c>
      <c r="P195" s="1">
        <f t="shared" si="72"/>
        <v>35818387.776606955</v>
      </c>
      <c r="Q195">
        <f t="shared" si="60"/>
        <v>5296620.7252318226</v>
      </c>
      <c r="R195">
        <f t="shared" si="61"/>
        <v>2024023.1822971553</v>
      </c>
    </row>
    <row r="196" spans="1:18">
      <c r="A196" s="1">
        <v>168</v>
      </c>
      <c r="B196" s="17">
        <f t="shared" si="62"/>
        <v>29.4</v>
      </c>
      <c r="C196" s="1">
        <f t="shared" si="56"/>
        <v>0</v>
      </c>
      <c r="D196" s="1">
        <f t="shared" si="57"/>
        <v>0</v>
      </c>
      <c r="E196" s="1">
        <f t="shared" si="63"/>
        <v>-11103.560614285714</v>
      </c>
      <c r="F196" s="1">
        <f t="shared" si="64"/>
        <v>-4204.2857142857147</v>
      </c>
      <c r="G196" s="1">
        <f t="shared" si="65"/>
        <v>71270.748720000032</v>
      </c>
      <c r="H196" s="1">
        <f t="shared" si="66"/>
        <v>23543.999999999971</v>
      </c>
      <c r="I196" s="1">
        <f t="shared" si="58"/>
        <v>0</v>
      </c>
      <c r="J196" s="1">
        <f t="shared" si="59"/>
        <v>0</v>
      </c>
      <c r="K196" s="1">
        <f t="shared" si="67"/>
        <v>105141252.06322451</v>
      </c>
      <c r="L196" s="1">
        <f t="shared" si="68"/>
        <v>34732982.0864067</v>
      </c>
      <c r="M196" s="1">
        <f t="shared" si="69"/>
        <v>-5345465.4646786088</v>
      </c>
      <c r="N196" s="1">
        <f t="shared" si="70"/>
        <v>-2024023.1822971553</v>
      </c>
      <c r="O196" s="1">
        <f t="shared" si="71"/>
        <v>105141252.06322451</v>
      </c>
      <c r="P196" s="1">
        <f t="shared" si="72"/>
        <v>34732982.0864067</v>
      </c>
      <c r="Q196">
        <f t="shared" si="60"/>
        <v>5345465.4646786088</v>
      </c>
      <c r="R196">
        <f t="shared" si="61"/>
        <v>2024023.1822971553</v>
      </c>
    </row>
    <row r="197" spans="1:18">
      <c r="A197" s="1">
        <v>169</v>
      </c>
      <c r="B197" s="17">
        <f t="shared" si="62"/>
        <v>29.574999999999999</v>
      </c>
      <c r="C197" s="1">
        <f t="shared" si="56"/>
        <v>0</v>
      </c>
      <c r="D197" s="1">
        <f t="shared" si="57"/>
        <v>0</v>
      </c>
      <c r="E197" s="1">
        <f t="shared" si="63"/>
        <v>-11205.020539285713</v>
      </c>
      <c r="F197" s="1">
        <f t="shared" si="64"/>
        <v>-4204.2857142857147</v>
      </c>
      <c r="G197" s="1">
        <f t="shared" si="65"/>
        <v>69318.747869062499</v>
      </c>
      <c r="H197" s="1">
        <f t="shared" si="66"/>
        <v>22808.249999999971</v>
      </c>
      <c r="I197" s="1">
        <f t="shared" si="58"/>
        <v>0</v>
      </c>
      <c r="J197" s="1">
        <f t="shared" si="59"/>
        <v>0</v>
      </c>
      <c r="K197" s="1">
        <f t="shared" si="67"/>
        <v>102261588.00493942</v>
      </c>
      <c r="L197" s="1">
        <f t="shared" si="68"/>
        <v>33647576.396206491</v>
      </c>
      <c r="M197" s="1">
        <f t="shared" si="69"/>
        <v>-5394310.204125395</v>
      </c>
      <c r="N197" s="1">
        <f t="shared" si="70"/>
        <v>-2024023.1822971553</v>
      </c>
      <c r="O197" s="1">
        <f t="shared" si="71"/>
        <v>102261588.00493942</v>
      </c>
      <c r="P197" s="1">
        <f t="shared" si="72"/>
        <v>33647576.396206491</v>
      </c>
      <c r="Q197">
        <f t="shared" si="60"/>
        <v>5394310.204125395</v>
      </c>
      <c r="R197">
        <f t="shared" si="61"/>
        <v>2024023.1822971553</v>
      </c>
    </row>
    <row r="198" spans="1:18">
      <c r="A198" s="1">
        <v>170</v>
      </c>
      <c r="B198" s="17">
        <f t="shared" si="62"/>
        <v>29.749999999999996</v>
      </c>
      <c r="C198" s="1">
        <f t="shared" si="56"/>
        <v>0</v>
      </c>
      <c r="D198" s="1">
        <f t="shared" si="57"/>
        <v>0</v>
      </c>
      <c r="E198" s="1">
        <f t="shared" si="63"/>
        <v>-11306.480464285713</v>
      </c>
      <c r="F198" s="1">
        <f t="shared" si="64"/>
        <v>-4204.2857142857147</v>
      </c>
      <c r="G198" s="1">
        <f t="shared" si="65"/>
        <v>67348.991531250067</v>
      </c>
      <c r="H198" s="1">
        <f t="shared" si="66"/>
        <v>22072.5</v>
      </c>
      <c r="I198" s="1">
        <f t="shared" si="58"/>
        <v>0</v>
      </c>
      <c r="J198" s="1">
        <f t="shared" si="59"/>
        <v>0</v>
      </c>
      <c r="K198" s="1">
        <f t="shared" si="67"/>
        <v>99355730.393835708</v>
      </c>
      <c r="L198" s="1">
        <f t="shared" si="68"/>
        <v>32562170.706006326</v>
      </c>
      <c r="M198" s="1">
        <f t="shared" si="69"/>
        <v>-5443154.9435721794</v>
      </c>
      <c r="N198" s="1">
        <f t="shared" si="70"/>
        <v>-2024023.1822971553</v>
      </c>
      <c r="O198" s="1">
        <f t="shared" si="71"/>
        <v>99355730.393835708</v>
      </c>
      <c r="P198" s="1">
        <f t="shared" si="72"/>
        <v>32562170.706006326</v>
      </c>
      <c r="Q198">
        <f t="shared" si="60"/>
        <v>5443154.9435721794</v>
      </c>
      <c r="R198">
        <f t="shared" si="61"/>
        <v>2024023.1822971553</v>
      </c>
    </row>
    <row r="199" spans="1:18">
      <c r="A199" s="1">
        <v>171</v>
      </c>
      <c r="B199" s="17">
        <f t="shared" si="62"/>
        <v>29.924999999999997</v>
      </c>
      <c r="C199" s="1">
        <f t="shared" si="56"/>
        <v>0</v>
      </c>
      <c r="D199" s="1">
        <f t="shared" si="57"/>
        <v>0</v>
      </c>
      <c r="E199" s="1">
        <f t="shared" si="63"/>
        <v>-11407.940389285712</v>
      </c>
      <c r="F199" s="1">
        <f t="shared" si="64"/>
        <v>-4204.2857142857147</v>
      </c>
      <c r="G199" s="1">
        <f t="shared" si="65"/>
        <v>65361.479706562503</v>
      </c>
      <c r="H199" s="1">
        <f t="shared" si="66"/>
        <v>21336.75</v>
      </c>
      <c r="I199" s="1">
        <f t="shared" si="58"/>
        <v>0</v>
      </c>
      <c r="J199" s="1">
        <f t="shared" si="59"/>
        <v>0</v>
      </c>
      <c r="K199" s="1">
        <f t="shared" si="67"/>
        <v>96423679.229913071</v>
      </c>
      <c r="L199" s="1">
        <f t="shared" si="68"/>
        <v>31476765.015806112</v>
      </c>
      <c r="M199" s="1">
        <f t="shared" si="69"/>
        <v>-5491999.6830189656</v>
      </c>
      <c r="N199" s="1">
        <f t="shared" si="70"/>
        <v>-2024023.1822971553</v>
      </c>
      <c r="O199" s="1">
        <f t="shared" si="71"/>
        <v>96423679.229913071</v>
      </c>
      <c r="P199" s="1">
        <f t="shared" si="72"/>
        <v>31476765.015806112</v>
      </c>
      <c r="Q199">
        <f t="shared" si="60"/>
        <v>5491999.6830189656</v>
      </c>
      <c r="R199">
        <f t="shared" si="61"/>
        <v>2024023.1822971553</v>
      </c>
    </row>
    <row r="200" spans="1:18">
      <c r="A200" s="1">
        <v>172</v>
      </c>
      <c r="B200" s="17">
        <f t="shared" si="62"/>
        <v>30.099999999999998</v>
      </c>
      <c r="C200" s="1">
        <f t="shared" si="56"/>
        <v>0</v>
      </c>
      <c r="D200" s="1">
        <f t="shared" si="57"/>
        <v>0</v>
      </c>
      <c r="E200" s="1">
        <f t="shared" si="63"/>
        <v>-11509.400314285715</v>
      </c>
      <c r="F200" s="1">
        <f t="shared" si="64"/>
        <v>-4204.2857142857147</v>
      </c>
      <c r="G200" s="1">
        <f t="shared" si="65"/>
        <v>63356.21239500001</v>
      </c>
      <c r="H200" s="1">
        <f t="shared" si="66"/>
        <v>20601</v>
      </c>
      <c r="I200" s="1">
        <f t="shared" si="58"/>
        <v>0</v>
      </c>
      <c r="J200" s="1">
        <f t="shared" si="59"/>
        <v>0</v>
      </c>
      <c r="K200" s="1">
        <f t="shared" si="67"/>
        <v>93465434.513171777</v>
      </c>
      <c r="L200" s="1">
        <f t="shared" si="68"/>
        <v>30391359.325605903</v>
      </c>
      <c r="M200" s="1">
        <f t="shared" si="69"/>
        <v>-5540844.4224657537</v>
      </c>
      <c r="N200" s="1">
        <f t="shared" si="70"/>
        <v>-2024023.1822971553</v>
      </c>
      <c r="O200" s="1">
        <f t="shared" si="71"/>
        <v>93465434.513171777</v>
      </c>
      <c r="P200" s="1">
        <f t="shared" si="72"/>
        <v>30391359.325605903</v>
      </c>
      <c r="Q200">
        <f t="shared" si="60"/>
        <v>5540844.4224657537</v>
      </c>
      <c r="R200">
        <f t="shared" si="61"/>
        <v>2024023.1822971553</v>
      </c>
    </row>
    <row r="201" spans="1:18">
      <c r="A201" s="1">
        <v>173</v>
      </c>
      <c r="B201" s="17">
        <f t="shared" si="62"/>
        <v>30.274999999999999</v>
      </c>
      <c r="C201" s="1">
        <f t="shared" si="56"/>
        <v>0</v>
      </c>
      <c r="D201" s="1">
        <f t="shared" si="57"/>
        <v>0</v>
      </c>
      <c r="E201" s="1">
        <f t="shared" si="63"/>
        <v>-11610.860239285714</v>
      </c>
      <c r="F201" s="1">
        <f t="shared" si="64"/>
        <v>-4204.2857142857147</v>
      </c>
      <c r="G201" s="1">
        <f t="shared" si="65"/>
        <v>61333.18959656253</v>
      </c>
      <c r="H201" s="1">
        <f t="shared" si="66"/>
        <v>19865.249999999971</v>
      </c>
      <c r="I201" s="1">
        <f t="shared" si="58"/>
        <v>0</v>
      </c>
      <c r="J201" s="1">
        <f t="shared" si="59"/>
        <v>0</v>
      </c>
      <c r="K201" s="1">
        <f t="shared" si="67"/>
        <v>90480996.243611738</v>
      </c>
      <c r="L201" s="1">
        <f t="shared" si="68"/>
        <v>29305953.635405648</v>
      </c>
      <c r="M201" s="1">
        <f t="shared" si="69"/>
        <v>-5589689.16191254</v>
      </c>
      <c r="N201" s="1">
        <f t="shared" si="70"/>
        <v>-2024023.1822971553</v>
      </c>
      <c r="O201" s="1">
        <f t="shared" si="71"/>
        <v>90480996.243611738</v>
      </c>
      <c r="P201" s="1">
        <f t="shared" si="72"/>
        <v>29305953.635405648</v>
      </c>
      <c r="Q201">
        <f t="shared" si="60"/>
        <v>5589689.16191254</v>
      </c>
      <c r="R201">
        <f t="shared" si="61"/>
        <v>2024023.1822971553</v>
      </c>
    </row>
    <row r="202" spans="1:18">
      <c r="A202" s="1">
        <v>174</v>
      </c>
      <c r="B202" s="17">
        <f t="shared" si="62"/>
        <v>30.45</v>
      </c>
      <c r="C202" s="1">
        <f t="shared" si="56"/>
        <v>0</v>
      </c>
      <c r="D202" s="1">
        <f t="shared" si="57"/>
        <v>0</v>
      </c>
      <c r="E202" s="1">
        <f t="shared" si="63"/>
        <v>-11712.320164285713</v>
      </c>
      <c r="F202" s="1">
        <f t="shared" si="64"/>
        <v>-4204.2857142857147</v>
      </c>
      <c r="G202" s="1">
        <f t="shared" si="65"/>
        <v>59292.411311249947</v>
      </c>
      <c r="H202" s="1">
        <f t="shared" si="66"/>
        <v>19129.499999999971</v>
      </c>
      <c r="I202" s="1">
        <f t="shared" si="58"/>
        <v>0</v>
      </c>
      <c r="J202" s="1">
        <f t="shared" si="59"/>
        <v>0</v>
      </c>
      <c r="K202" s="1">
        <f t="shared" si="67"/>
        <v>87470364.42123279</v>
      </c>
      <c r="L202" s="1">
        <f t="shared" si="68"/>
        <v>28220547.945205439</v>
      </c>
      <c r="M202" s="1">
        <f t="shared" si="69"/>
        <v>-5638533.9013593253</v>
      </c>
      <c r="N202" s="1">
        <f t="shared" si="70"/>
        <v>-2024023.1822971553</v>
      </c>
      <c r="O202" s="1">
        <f t="shared" si="71"/>
        <v>87470364.42123279</v>
      </c>
      <c r="P202" s="1">
        <f t="shared" si="72"/>
        <v>28220547.945205439</v>
      </c>
      <c r="Q202">
        <f t="shared" si="60"/>
        <v>5638533.9013593253</v>
      </c>
      <c r="R202">
        <f t="shared" si="61"/>
        <v>2024023.1822971553</v>
      </c>
    </row>
    <row r="203" spans="1:18">
      <c r="A203" s="1">
        <v>175</v>
      </c>
      <c r="B203" s="17">
        <f t="shared" si="62"/>
        <v>30.624999999999996</v>
      </c>
      <c r="C203" s="1">
        <f t="shared" si="56"/>
        <v>0</v>
      </c>
      <c r="D203" s="1">
        <f t="shared" si="57"/>
        <v>0</v>
      </c>
      <c r="E203" s="1">
        <f t="shared" si="63"/>
        <v>-11813.780089285712</v>
      </c>
      <c r="F203" s="1">
        <f t="shared" si="64"/>
        <v>-4204.2857142857147</v>
      </c>
      <c r="G203" s="1">
        <f t="shared" si="65"/>
        <v>57233.877539062552</v>
      </c>
      <c r="H203" s="1">
        <f t="shared" si="66"/>
        <v>18393.75</v>
      </c>
      <c r="I203" s="1">
        <f t="shared" si="58"/>
        <v>0</v>
      </c>
      <c r="J203" s="1">
        <f t="shared" si="59"/>
        <v>0</v>
      </c>
      <c r="K203" s="1">
        <f t="shared" si="67"/>
        <v>84433539.046035379</v>
      </c>
      <c r="L203" s="1">
        <f t="shared" si="68"/>
        <v>27135142.25500527</v>
      </c>
      <c r="M203" s="1">
        <f t="shared" si="69"/>
        <v>-5687378.6408061106</v>
      </c>
      <c r="N203" s="1">
        <f t="shared" si="70"/>
        <v>-2024023.1822971553</v>
      </c>
      <c r="O203" s="1">
        <f t="shared" si="71"/>
        <v>84433539.046035379</v>
      </c>
      <c r="P203" s="1">
        <f t="shared" si="72"/>
        <v>27135142.25500527</v>
      </c>
      <c r="Q203">
        <f t="shared" si="60"/>
        <v>5687378.6408061106</v>
      </c>
      <c r="R203">
        <f t="shared" si="61"/>
        <v>2024023.1822971553</v>
      </c>
    </row>
    <row r="204" spans="1:18">
      <c r="A204" s="1">
        <v>176</v>
      </c>
      <c r="B204" s="17">
        <f t="shared" si="62"/>
        <v>30.799999999999997</v>
      </c>
      <c r="C204" s="1">
        <f t="shared" si="56"/>
        <v>0</v>
      </c>
      <c r="D204" s="1">
        <f t="shared" si="57"/>
        <v>0</v>
      </c>
      <c r="E204" s="1">
        <f t="shared" si="63"/>
        <v>-11915.240014285715</v>
      </c>
      <c r="F204" s="1">
        <f t="shared" si="64"/>
        <v>-4204.2857142857147</v>
      </c>
      <c r="G204" s="1">
        <f t="shared" si="65"/>
        <v>55157.588279999996</v>
      </c>
      <c r="H204" s="1">
        <f t="shared" si="66"/>
        <v>17658</v>
      </c>
      <c r="I204" s="1">
        <f t="shared" si="58"/>
        <v>0</v>
      </c>
      <c r="J204" s="1">
        <f t="shared" si="59"/>
        <v>0</v>
      </c>
      <c r="K204" s="1">
        <f t="shared" si="67"/>
        <v>81370520.11801897</v>
      </c>
      <c r="L204" s="1">
        <f t="shared" si="68"/>
        <v>26049736.564805057</v>
      </c>
      <c r="M204" s="1">
        <f t="shared" si="69"/>
        <v>-5736223.3802528977</v>
      </c>
      <c r="N204" s="1">
        <f t="shared" si="70"/>
        <v>-2024023.1822971553</v>
      </c>
      <c r="O204" s="1">
        <f t="shared" si="71"/>
        <v>81370520.11801897</v>
      </c>
      <c r="P204" s="1">
        <f t="shared" si="72"/>
        <v>26049736.564805057</v>
      </c>
      <c r="Q204">
        <f t="shared" si="60"/>
        <v>5736223.3802528977</v>
      </c>
      <c r="R204">
        <f t="shared" si="61"/>
        <v>2024023.1822971553</v>
      </c>
    </row>
    <row r="205" spans="1:18">
      <c r="A205" s="1">
        <v>177</v>
      </c>
      <c r="B205" s="17">
        <f t="shared" si="62"/>
        <v>30.974999999999998</v>
      </c>
      <c r="C205" s="1">
        <f t="shared" si="56"/>
        <v>0</v>
      </c>
      <c r="D205" s="1">
        <f t="shared" si="57"/>
        <v>0</v>
      </c>
      <c r="E205" s="1">
        <f t="shared" si="63"/>
        <v>-12016.699939285714</v>
      </c>
      <c r="F205" s="1">
        <f t="shared" si="64"/>
        <v>-4204.2857142857147</v>
      </c>
      <c r="G205" s="1">
        <f t="shared" si="65"/>
        <v>53063.543534062483</v>
      </c>
      <c r="H205" s="1">
        <f t="shared" si="66"/>
        <v>16922.25</v>
      </c>
      <c r="I205" s="1">
        <f t="shared" si="58"/>
        <v>0</v>
      </c>
      <c r="J205" s="1">
        <f t="shared" si="59"/>
        <v>0</v>
      </c>
      <c r="K205" s="1">
        <f t="shared" si="67"/>
        <v>78281307.637183845</v>
      </c>
      <c r="L205" s="1">
        <f t="shared" si="68"/>
        <v>24964330.874604847</v>
      </c>
      <c r="M205" s="1">
        <f t="shared" si="69"/>
        <v>-5785068.119699683</v>
      </c>
      <c r="N205" s="1">
        <f t="shared" si="70"/>
        <v>-2024023.1822971553</v>
      </c>
      <c r="O205" s="1">
        <f t="shared" si="71"/>
        <v>78281307.637183845</v>
      </c>
      <c r="P205" s="1">
        <f t="shared" si="72"/>
        <v>24964330.874604847</v>
      </c>
      <c r="Q205">
        <f t="shared" si="60"/>
        <v>5785068.119699683</v>
      </c>
      <c r="R205">
        <f t="shared" si="61"/>
        <v>2024023.1822971553</v>
      </c>
    </row>
    <row r="206" spans="1:18">
      <c r="A206" s="1">
        <v>178</v>
      </c>
      <c r="B206" s="17">
        <f t="shared" si="62"/>
        <v>31.15</v>
      </c>
      <c r="C206" s="1">
        <f t="shared" si="56"/>
        <v>0</v>
      </c>
      <c r="D206" s="1">
        <f t="shared" si="57"/>
        <v>0</v>
      </c>
      <c r="E206" s="1">
        <f t="shared" si="63"/>
        <v>-12118.159864285713</v>
      </c>
      <c r="F206" s="1">
        <f t="shared" si="64"/>
        <v>-4204.2857142857147</v>
      </c>
      <c r="G206" s="1">
        <f t="shared" si="65"/>
        <v>50951.743301250041</v>
      </c>
      <c r="H206" s="1">
        <f t="shared" si="66"/>
        <v>16186.499999999971</v>
      </c>
      <c r="I206" s="1">
        <f t="shared" si="58"/>
        <v>0</v>
      </c>
      <c r="J206" s="1">
        <f t="shared" si="59"/>
        <v>0</v>
      </c>
      <c r="K206" s="1">
        <f t="shared" si="67"/>
        <v>75165901.603530094</v>
      </c>
      <c r="L206" s="1">
        <f t="shared" si="68"/>
        <v>23878925.184404597</v>
      </c>
      <c r="M206" s="1">
        <f t="shared" si="69"/>
        <v>-5833912.8591464702</v>
      </c>
      <c r="N206" s="1">
        <f t="shared" si="70"/>
        <v>-2024023.1822971553</v>
      </c>
      <c r="O206" s="1">
        <f t="shared" si="71"/>
        <v>75165901.603530094</v>
      </c>
      <c r="P206" s="1">
        <f t="shared" si="72"/>
        <v>23878925.184404597</v>
      </c>
      <c r="Q206">
        <f t="shared" si="60"/>
        <v>5833912.8591464702</v>
      </c>
      <c r="R206">
        <f t="shared" si="61"/>
        <v>2024023.1822971553</v>
      </c>
    </row>
    <row r="207" spans="1:18">
      <c r="A207" s="1">
        <v>179</v>
      </c>
      <c r="B207" s="17">
        <f t="shared" si="62"/>
        <v>31.324999999999999</v>
      </c>
      <c r="C207" s="1">
        <f t="shared" si="56"/>
        <v>0</v>
      </c>
      <c r="D207" s="1">
        <f t="shared" si="57"/>
        <v>0</v>
      </c>
      <c r="E207" s="1">
        <f t="shared" si="63"/>
        <v>-12219.619789285713</v>
      </c>
      <c r="F207" s="1">
        <f t="shared" si="64"/>
        <v>-4204.2857142857147</v>
      </c>
      <c r="G207" s="1">
        <f t="shared" si="65"/>
        <v>48822.187581562495</v>
      </c>
      <c r="H207" s="1">
        <f t="shared" si="66"/>
        <v>15450.749999999971</v>
      </c>
      <c r="I207" s="1">
        <f t="shared" si="58"/>
        <v>0</v>
      </c>
      <c r="J207" s="1">
        <f t="shared" si="59"/>
        <v>0</v>
      </c>
      <c r="K207" s="1">
        <f t="shared" si="67"/>
        <v>72024302.017057419</v>
      </c>
      <c r="L207" s="1">
        <f t="shared" si="68"/>
        <v>22793519.494204383</v>
      </c>
      <c r="M207" s="1">
        <f t="shared" si="69"/>
        <v>-5882757.5985932555</v>
      </c>
      <c r="N207" s="1">
        <f t="shared" si="70"/>
        <v>-2024023.1822971553</v>
      </c>
      <c r="O207" s="1">
        <f t="shared" si="71"/>
        <v>72024302.017057419</v>
      </c>
      <c r="P207" s="1">
        <f t="shared" si="72"/>
        <v>22793519.494204383</v>
      </c>
      <c r="Q207">
        <f t="shared" si="60"/>
        <v>5882757.5985932555</v>
      </c>
      <c r="R207">
        <f t="shared" si="61"/>
        <v>2024023.1822971553</v>
      </c>
    </row>
    <row r="208" spans="1:18">
      <c r="A208" s="1">
        <v>180</v>
      </c>
      <c r="B208" s="17">
        <f t="shared" si="62"/>
        <v>31.499999999999996</v>
      </c>
      <c r="C208" s="1">
        <f t="shared" si="56"/>
        <v>0</v>
      </c>
      <c r="D208" s="1">
        <f t="shared" si="57"/>
        <v>0</v>
      </c>
      <c r="E208" s="1">
        <f t="shared" si="63"/>
        <v>-12321.079714285712</v>
      </c>
      <c r="F208" s="1">
        <f t="shared" si="64"/>
        <v>-4204.2857142857147</v>
      </c>
      <c r="G208" s="1">
        <f t="shared" si="65"/>
        <v>46674.876375000022</v>
      </c>
      <c r="H208" s="1">
        <f t="shared" si="66"/>
        <v>14715</v>
      </c>
      <c r="I208" s="1">
        <f t="shared" si="58"/>
        <v>0</v>
      </c>
      <c r="J208" s="1">
        <f t="shared" si="59"/>
        <v>0</v>
      </c>
      <c r="K208" s="1">
        <f t="shared" si="67"/>
        <v>68856508.877766103</v>
      </c>
      <c r="L208" s="1">
        <f t="shared" si="68"/>
        <v>21708113.804004215</v>
      </c>
      <c r="M208" s="1">
        <f t="shared" si="69"/>
        <v>-5931602.3380400399</v>
      </c>
      <c r="N208" s="1">
        <f t="shared" si="70"/>
        <v>-2024023.1822971553</v>
      </c>
      <c r="O208" s="1">
        <f t="shared" si="71"/>
        <v>68856508.877766103</v>
      </c>
      <c r="P208" s="1">
        <f t="shared" si="72"/>
        <v>21708113.804004215</v>
      </c>
      <c r="Q208">
        <f t="shared" si="60"/>
        <v>5931602.3380400399</v>
      </c>
      <c r="R208">
        <f t="shared" si="61"/>
        <v>2024023.1822971553</v>
      </c>
    </row>
    <row r="209" spans="1:18">
      <c r="A209" s="1">
        <v>181</v>
      </c>
      <c r="B209" s="17">
        <f t="shared" si="62"/>
        <v>31.674999999999997</v>
      </c>
      <c r="C209" s="1">
        <f t="shared" si="56"/>
        <v>0</v>
      </c>
      <c r="D209" s="1">
        <f t="shared" si="57"/>
        <v>0</v>
      </c>
      <c r="E209" s="1">
        <f t="shared" si="63"/>
        <v>-12422.539639285711</v>
      </c>
      <c r="F209" s="1">
        <f t="shared" si="64"/>
        <v>-4204.2857142857147</v>
      </c>
      <c r="G209" s="1">
        <f t="shared" si="65"/>
        <v>44509.809681562503</v>
      </c>
      <c r="H209" s="1">
        <f t="shared" si="66"/>
        <v>13979.25</v>
      </c>
      <c r="I209" s="1">
        <f t="shared" si="58"/>
        <v>0</v>
      </c>
      <c r="J209" s="1">
        <f t="shared" si="59"/>
        <v>0</v>
      </c>
      <c r="K209" s="1">
        <f t="shared" si="67"/>
        <v>65662522.185655951</v>
      </c>
      <c r="L209" s="1">
        <f t="shared" si="68"/>
        <v>20622708.113804005</v>
      </c>
      <c r="M209" s="1">
        <f t="shared" si="69"/>
        <v>-5980447.077486827</v>
      </c>
      <c r="N209" s="1">
        <f t="shared" si="70"/>
        <v>-2024023.1822971553</v>
      </c>
      <c r="O209" s="1">
        <f t="shared" si="71"/>
        <v>65662522.185655951</v>
      </c>
      <c r="P209" s="1">
        <f t="shared" si="72"/>
        <v>20622708.113804005</v>
      </c>
      <c r="Q209">
        <f t="shared" si="60"/>
        <v>5980447.077486827</v>
      </c>
      <c r="R209">
        <f t="shared" si="61"/>
        <v>2024023.1822971553</v>
      </c>
    </row>
    <row r="210" spans="1:18">
      <c r="A210" s="1">
        <v>182</v>
      </c>
      <c r="B210" s="17">
        <f t="shared" si="62"/>
        <v>31.849999999999998</v>
      </c>
      <c r="C210" s="1">
        <f t="shared" si="56"/>
        <v>0</v>
      </c>
      <c r="D210" s="1">
        <f t="shared" si="57"/>
        <v>0</v>
      </c>
      <c r="E210" s="1">
        <f t="shared" si="63"/>
        <v>-12523.999564285714</v>
      </c>
      <c r="F210" s="1">
        <f t="shared" si="64"/>
        <v>-4204.2857142857147</v>
      </c>
      <c r="G210" s="1">
        <f t="shared" si="65"/>
        <v>42326.987501250027</v>
      </c>
      <c r="H210" s="1">
        <f t="shared" si="66"/>
        <v>13243.5</v>
      </c>
      <c r="I210" s="1">
        <f t="shared" si="58"/>
        <v>0</v>
      </c>
      <c r="J210" s="1">
        <f t="shared" si="59"/>
        <v>0</v>
      </c>
      <c r="K210" s="1">
        <f t="shared" si="67"/>
        <v>62442341.940727122</v>
      </c>
      <c r="L210" s="1">
        <f t="shared" si="68"/>
        <v>19537302.423603795</v>
      </c>
      <c r="M210" s="1">
        <f t="shared" si="69"/>
        <v>-6029291.8169336142</v>
      </c>
      <c r="N210" s="1">
        <f t="shared" si="70"/>
        <v>-2024023.1822971553</v>
      </c>
      <c r="O210" s="1">
        <f t="shared" si="71"/>
        <v>62442341.940727122</v>
      </c>
      <c r="P210" s="1">
        <f t="shared" si="72"/>
        <v>19537302.423603795</v>
      </c>
      <c r="Q210">
        <f t="shared" si="60"/>
        <v>6029291.8169336142</v>
      </c>
      <c r="R210">
        <f t="shared" si="61"/>
        <v>2024023.1822971553</v>
      </c>
    </row>
    <row r="211" spans="1:18">
      <c r="A211" s="1">
        <v>183</v>
      </c>
      <c r="B211" s="17">
        <f t="shared" si="62"/>
        <v>32.024999999999999</v>
      </c>
      <c r="C211" s="1">
        <f t="shared" si="56"/>
        <v>0</v>
      </c>
      <c r="D211" s="1">
        <f t="shared" si="57"/>
        <v>0</v>
      </c>
      <c r="E211" s="1">
        <f t="shared" si="63"/>
        <v>-12625.459489285713</v>
      </c>
      <c r="F211" s="1">
        <f t="shared" si="64"/>
        <v>-4204.2857142857147</v>
      </c>
      <c r="G211" s="1">
        <f t="shared" si="65"/>
        <v>40126.409834062448</v>
      </c>
      <c r="H211" s="1">
        <f t="shared" si="66"/>
        <v>12507.749999999971</v>
      </c>
      <c r="I211" s="1">
        <f t="shared" si="58"/>
        <v>0</v>
      </c>
      <c r="J211" s="1">
        <f t="shared" si="59"/>
        <v>0</v>
      </c>
      <c r="K211" s="1">
        <f t="shared" si="67"/>
        <v>59195968.142979369</v>
      </c>
      <c r="L211" s="1">
        <f t="shared" si="68"/>
        <v>18451896.733403541</v>
      </c>
      <c r="M211" s="1">
        <f t="shared" si="69"/>
        <v>-6078136.5563804004</v>
      </c>
      <c r="N211" s="1">
        <f t="shared" si="70"/>
        <v>-2024023.1822971553</v>
      </c>
      <c r="O211" s="1">
        <f t="shared" si="71"/>
        <v>59195968.142979369</v>
      </c>
      <c r="P211" s="1">
        <f t="shared" si="72"/>
        <v>18451896.733403541</v>
      </c>
      <c r="Q211">
        <f t="shared" si="60"/>
        <v>6078136.5563804004</v>
      </c>
      <c r="R211">
        <f t="shared" si="61"/>
        <v>2024023.1822971553</v>
      </c>
    </row>
    <row r="212" spans="1:18">
      <c r="A212" s="1">
        <v>184</v>
      </c>
      <c r="B212" s="17">
        <f t="shared" si="62"/>
        <v>32.199999999999996</v>
      </c>
      <c r="C212" s="1">
        <f t="shared" si="56"/>
        <v>0</v>
      </c>
      <c r="D212" s="1">
        <f t="shared" si="57"/>
        <v>0</v>
      </c>
      <c r="E212" s="1">
        <f t="shared" si="63"/>
        <v>-12726.919414285712</v>
      </c>
      <c r="F212" s="1">
        <f t="shared" si="64"/>
        <v>-4204.2857142857147</v>
      </c>
      <c r="G212" s="1">
        <f t="shared" si="65"/>
        <v>37908.076680000027</v>
      </c>
      <c r="H212" s="1">
        <f t="shared" si="66"/>
        <v>11772</v>
      </c>
      <c r="I212" s="1">
        <f t="shared" si="58"/>
        <v>0</v>
      </c>
      <c r="J212" s="1">
        <f t="shared" si="59"/>
        <v>0</v>
      </c>
      <c r="K212" s="1">
        <f t="shared" si="67"/>
        <v>55923400.792413108</v>
      </c>
      <c r="L212" s="1">
        <f t="shared" si="68"/>
        <v>17366491.043203373</v>
      </c>
      <c r="M212" s="1">
        <f t="shared" si="69"/>
        <v>-6126981.2958271857</v>
      </c>
      <c r="N212" s="1">
        <f t="shared" si="70"/>
        <v>-2024023.1822971553</v>
      </c>
      <c r="O212" s="1">
        <f t="shared" si="71"/>
        <v>55923400.792413108</v>
      </c>
      <c r="P212" s="1">
        <f t="shared" si="72"/>
        <v>17366491.043203373</v>
      </c>
      <c r="Q212">
        <f t="shared" si="60"/>
        <v>6126981.2958271857</v>
      </c>
      <c r="R212">
        <f t="shared" si="61"/>
        <v>2024023.1822971553</v>
      </c>
    </row>
    <row r="213" spans="1:18">
      <c r="A213" s="1">
        <v>185</v>
      </c>
      <c r="B213" s="17">
        <f t="shared" si="62"/>
        <v>32.375</v>
      </c>
      <c r="C213" s="1">
        <f t="shared" si="56"/>
        <v>0</v>
      </c>
      <c r="D213" s="1">
        <f t="shared" si="57"/>
        <v>0</v>
      </c>
      <c r="E213" s="1">
        <f t="shared" si="63"/>
        <v>-12828.379339285715</v>
      </c>
      <c r="F213" s="1">
        <f t="shared" si="64"/>
        <v>-4204.2857142857147</v>
      </c>
      <c r="G213" s="1">
        <f t="shared" si="65"/>
        <v>35671.988039062475</v>
      </c>
      <c r="H213" s="1">
        <f t="shared" si="66"/>
        <v>11036.25</v>
      </c>
      <c r="I213" s="1">
        <f t="shared" si="58"/>
        <v>0</v>
      </c>
      <c r="J213" s="1">
        <f t="shared" si="59"/>
        <v>0</v>
      </c>
      <c r="K213" s="1">
        <f t="shared" si="67"/>
        <v>52624639.889027886</v>
      </c>
      <c r="L213" s="1">
        <f t="shared" si="68"/>
        <v>16281085.353003163</v>
      </c>
      <c r="M213" s="1">
        <f t="shared" si="69"/>
        <v>-6175826.0352739729</v>
      </c>
      <c r="N213" s="1">
        <f t="shared" si="70"/>
        <v>-2024023.1822971553</v>
      </c>
      <c r="O213" s="1">
        <f t="shared" si="71"/>
        <v>52624639.889027886</v>
      </c>
      <c r="P213" s="1">
        <f t="shared" si="72"/>
        <v>16281085.353003163</v>
      </c>
      <c r="Q213">
        <f t="shared" si="60"/>
        <v>6175826.0352739729</v>
      </c>
      <c r="R213">
        <f t="shared" si="61"/>
        <v>2024023.1822971553</v>
      </c>
    </row>
    <row r="214" spans="1:18">
      <c r="A214" s="1">
        <v>186</v>
      </c>
      <c r="B214" s="17">
        <f t="shared" si="62"/>
        <v>32.549999999999997</v>
      </c>
      <c r="C214" s="1">
        <f t="shared" si="56"/>
        <v>0</v>
      </c>
      <c r="D214" s="1">
        <f t="shared" si="57"/>
        <v>0</v>
      </c>
      <c r="E214" s="1">
        <f t="shared" si="63"/>
        <v>-12929.839264285714</v>
      </c>
      <c r="F214" s="1">
        <f t="shared" si="64"/>
        <v>-4204.2857142857147</v>
      </c>
      <c r="G214" s="1">
        <f t="shared" si="65"/>
        <v>33418.143911250023</v>
      </c>
      <c r="H214" s="1">
        <f t="shared" si="66"/>
        <v>10300.5</v>
      </c>
      <c r="I214" s="1">
        <f t="shared" si="58"/>
        <v>0</v>
      </c>
      <c r="J214" s="1">
        <f t="shared" si="59"/>
        <v>0</v>
      </c>
      <c r="K214" s="1">
        <f t="shared" si="67"/>
        <v>49299685.43282406</v>
      </c>
      <c r="L214" s="1">
        <f t="shared" si="68"/>
        <v>15195679.662802951</v>
      </c>
      <c r="M214" s="1">
        <f t="shared" si="69"/>
        <v>-6224670.7747207582</v>
      </c>
      <c r="N214" s="1">
        <f t="shared" si="70"/>
        <v>-2024023.1822971553</v>
      </c>
      <c r="O214" s="1">
        <f t="shared" si="71"/>
        <v>49299685.43282406</v>
      </c>
      <c r="P214" s="1">
        <f t="shared" si="72"/>
        <v>15195679.662802951</v>
      </c>
      <c r="Q214">
        <f t="shared" si="60"/>
        <v>6224670.7747207582</v>
      </c>
      <c r="R214">
        <f t="shared" si="61"/>
        <v>2024023.1822971553</v>
      </c>
    </row>
    <row r="215" spans="1:18">
      <c r="A215" s="1">
        <v>187</v>
      </c>
      <c r="B215" s="17">
        <f t="shared" si="62"/>
        <v>32.725000000000001</v>
      </c>
      <c r="C215" s="1">
        <f t="shared" si="56"/>
        <v>0</v>
      </c>
      <c r="D215" s="1">
        <f t="shared" si="57"/>
        <v>0</v>
      </c>
      <c r="E215" s="1">
        <f t="shared" si="63"/>
        <v>-13031.299189285717</v>
      </c>
      <c r="F215" s="1">
        <f t="shared" si="64"/>
        <v>-4204.2857142857147</v>
      </c>
      <c r="G215" s="1">
        <f t="shared" si="65"/>
        <v>31146.544296562439</v>
      </c>
      <c r="H215" s="1">
        <f t="shared" si="66"/>
        <v>9564.75</v>
      </c>
      <c r="I215" s="1">
        <f t="shared" si="58"/>
        <v>0</v>
      </c>
      <c r="J215" s="1">
        <f t="shared" si="59"/>
        <v>0</v>
      </c>
      <c r="K215" s="1">
        <f t="shared" si="67"/>
        <v>45948537.423801281</v>
      </c>
      <c r="L215" s="1">
        <f t="shared" si="68"/>
        <v>14110273.97260274</v>
      </c>
      <c r="M215" s="1">
        <f t="shared" si="69"/>
        <v>-6273515.5141675463</v>
      </c>
      <c r="N215" s="1">
        <f t="shared" si="70"/>
        <v>-2024023.1822971553</v>
      </c>
      <c r="O215" s="1">
        <f t="shared" si="71"/>
        <v>45948537.423801281</v>
      </c>
      <c r="P215" s="1">
        <f t="shared" si="72"/>
        <v>14110273.97260274</v>
      </c>
      <c r="Q215">
        <f t="shared" si="60"/>
        <v>6273515.5141675463</v>
      </c>
      <c r="R215">
        <f t="shared" si="61"/>
        <v>2024023.1822971553</v>
      </c>
    </row>
    <row r="216" spans="1:18">
      <c r="A216" s="1">
        <v>188</v>
      </c>
      <c r="B216" s="17">
        <f t="shared" si="62"/>
        <v>32.9</v>
      </c>
      <c r="C216" s="1">
        <f t="shared" si="56"/>
        <v>0</v>
      </c>
      <c r="D216" s="1">
        <f t="shared" si="57"/>
        <v>0</v>
      </c>
      <c r="E216" s="1">
        <f t="shared" si="63"/>
        <v>-13132.759114285713</v>
      </c>
      <c r="F216" s="1">
        <f t="shared" si="64"/>
        <v>-4204.2857142857147</v>
      </c>
      <c r="G216" s="1">
        <f t="shared" si="65"/>
        <v>28857.189194999984</v>
      </c>
      <c r="H216" s="1">
        <f t="shared" si="66"/>
        <v>8828.9999999999709</v>
      </c>
      <c r="I216" s="1">
        <f t="shared" si="58"/>
        <v>0</v>
      </c>
      <c r="J216" s="1">
        <f t="shared" si="59"/>
        <v>0</v>
      </c>
      <c r="K216" s="1">
        <f t="shared" si="67"/>
        <v>42571195.861959934</v>
      </c>
      <c r="L216" s="1">
        <f t="shared" si="68"/>
        <v>13024868.282402486</v>
      </c>
      <c r="M216" s="1">
        <f t="shared" si="69"/>
        <v>-6322360.2536143307</v>
      </c>
      <c r="N216" s="1">
        <f t="shared" si="70"/>
        <v>-2024023.1822971553</v>
      </c>
      <c r="O216" s="1">
        <f t="shared" si="71"/>
        <v>42571195.861959934</v>
      </c>
      <c r="P216" s="1">
        <f t="shared" si="72"/>
        <v>13024868.282402486</v>
      </c>
      <c r="Q216">
        <f t="shared" si="60"/>
        <v>6322360.2536143307</v>
      </c>
      <c r="R216">
        <f t="shared" si="61"/>
        <v>2024023.1822971553</v>
      </c>
    </row>
    <row r="217" spans="1:18">
      <c r="A217" s="1">
        <v>189</v>
      </c>
      <c r="B217" s="17">
        <f t="shared" si="62"/>
        <v>33.074999999999996</v>
      </c>
      <c r="C217" s="1">
        <f t="shared" si="56"/>
        <v>0</v>
      </c>
      <c r="D217" s="1">
        <f t="shared" si="57"/>
        <v>0</v>
      </c>
      <c r="E217" s="1">
        <f t="shared" si="63"/>
        <v>-13234.219039285712</v>
      </c>
      <c r="F217" s="1">
        <f t="shared" si="64"/>
        <v>-4204.2857142857147</v>
      </c>
      <c r="G217" s="1">
        <f t="shared" si="65"/>
        <v>26550.078606562602</v>
      </c>
      <c r="H217" s="1">
        <f t="shared" si="66"/>
        <v>8093.25</v>
      </c>
      <c r="I217" s="1">
        <f t="shared" si="58"/>
        <v>0</v>
      </c>
      <c r="J217" s="1">
        <f t="shared" si="59"/>
        <v>0</v>
      </c>
      <c r="K217" s="1">
        <f t="shared" si="67"/>
        <v>39167660.747299939</v>
      </c>
      <c r="L217" s="1">
        <f t="shared" si="68"/>
        <v>11939462.592202319</v>
      </c>
      <c r="M217" s="1">
        <f t="shared" si="69"/>
        <v>-6371204.993061115</v>
      </c>
      <c r="N217" s="1">
        <f t="shared" si="70"/>
        <v>-2024023.1822971553</v>
      </c>
      <c r="O217" s="1">
        <f t="shared" si="71"/>
        <v>39167660.747299939</v>
      </c>
      <c r="P217" s="1">
        <f t="shared" si="72"/>
        <v>11939462.592202319</v>
      </c>
      <c r="Q217">
        <f t="shared" si="60"/>
        <v>6371204.993061115</v>
      </c>
      <c r="R217">
        <f t="shared" si="61"/>
        <v>2024023.1822971553</v>
      </c>
    </row>
    <row r="218" spans="1:18">
      <c r="A218" s="1">
        <v>190</v>
      </c>
      <c r="B218" s="17">
        <f t="shared" si="62"/>
        <v>33.25</v>
      </c>
      <c r="C218" s="1">
        <f t="shared" si="56"/>
        <v>0</v>
      </c>
      <c r="D218" s="1">
        <f t="shared" si="57"/>
        <v>0</v>
      </c>
      <c r="E218" s="1">
        <f t="shared" si="63"/>
        <v>-13335.678964285715</v>
      </c>
      <c r="F218" s="1">
        <f t="shared" si="64"/>
        <v>-4204.2857142857147</v>
      </c>
      <c r="G218" s="1">
        <f t="shared" si="65"/>
        <v>24225.212531250028</v>
      </c>
      <c r="H218" s="1">
        <f t="shared" si="66"/>
        <v>7357.5</v>
      </c>
      <c r="I218" s="1">
        <f t="shared" si="58"/>
        <v>0</v>
      </c>
      <c r="J218" s="1">
        <f t="shared" si="59"/>
        <v>0</v>
      </c>
      <c r="K218" s="1">
        <f t="shared" si="67"/>
        <v>35737932.079820909</v>
      </c>
      <c r="L218" s="1">
        <f t="shared" si="68"/>
        <v>10854056.902002107</v>
      </c>
      <c r="M218" s="1">
        <f t="shared" si="69"/>
        <v>-6420049.7325079031</v>
      </c>
      <c r="N218" s="1">
        <f t="shared" si="70"/>
        <v>-2024023.1822971553</v>
      </c>
      <c r="O218" s="1">
        <f t="shared" si="71"/>
        <v>35737932.079820909</v>
      </c>
      <c r="P218" s="1">
        <f t="shared" si="72"/>
        <v>10854056.902002107</v>
      </c>
      <c r="Q218">
        <f t="shared" si="60"/>
        <v>6420049.7325079031</v>
      </c>
      <c r="R218">
        <f t="shared" si="61"/>
        <v>2024023.1822971553</v>
      </c>
    </row>
    <row r="219" spans="1:18">
      <c r="A219" s="1">
        <v>191</v>
      </c>
      <c r="B219" s="17">
        <f t="shared" si="62"/>
        <v>33.424999999999997</v>
      </c>
      <c r="C219" s="1">
        <f t="shared" si="56"/>
        <v>0</v>
      </c>
      <c r="D219" s="1">
        <f t="shared" si="57"/>
        <v>0</v>
      </c>
      <c r="E219" s="1">
        <f t="shared" si="63"/>
        <v>-13437.138889285714</v>
      </c>
      <c r="F219" s="1">
        <f t="shared" si="64"/>
        <v>-4204.2857142857147</v>
      </c>
      <c r="G219" s="1">
        <f t="shared" si="65"/>
        <v>21882.590969062498</v>
      </c>
      <c r="H219" s="1">
        <f t="shared" si="66"/>
        <v>6621.75</v>
      </c>
      <c r="I219" s="1">
        <f t="shared" si="58"/>
        <v>0</v>
      </c>
      <c r="J219" s="1">
        <f t="shared" si="59"/>
        <v>0</v>
      </c>
      <c r="K219" s="1">
        <f t="shared" si="67"/>
        <v>32282009.859523181</v>
      </c>
      <c r="L219" s="1">
        <f t="shared" si="68"/>
        <v>9768651.2118018977</v>
      </c>
      <c r="M219" s="1">
        <f t="shared" si="69"/>
        <v>-6468894.4719546894</v>
      </c>
      <c r="N219" s="1">
        <f t="shared" si="70"/>
        <v>-2024023.1822971553</v>
      </c>
      <c r="O219" s="1">
        <f t="shared" si="71"/>
        <v>32282009.859523181</v>
      </c>
      <c r="P219" s="1">
        <f t="shared" si="72"/>
        <v>9768651.2118018977</v>
      </c>
      <c r="Q219">
        <f t="shared" si="60"/>
        <v>6468894.4719546894</v>
      </c>
      <c r="R219">
        <f t="shared" si="61"/>
        <v>2024023.1822971553</v>
      </c>
    </row>
    <row r="220" spans="1:18">
      <c r="A220" s="1">
        <v>192</v>
      </c>
      <c r="B220" s="17">
        <f t="shared" si="62"/>
        <v>33.599999999999994</v>
      </c>
      <c r="C220" s="1">
        <f t="shared" ref="C220:C231" si="73">ax</f>
        <v>0</v>
      </c>
      <c r="D220" s="1">
        <f t="shared" ref="D220:D231" si="74">ax_0</f>
        <v>0</v>
      </c>
      <c r="E220" s="1">
        <f t="shared" si="63"/>
        <v>-13538.598814285713</v>
      </c>
      <c r="F220" s="1">
        <f t="shared" si="64"/>
        <v>-4204.2857142857147</v>
      </c>
      <c r="G220" s="1">
        <f t="shared" si="65"/>
        <v>19522.213920000009</v>
      </c>
      <c r="H220" s="1">
        <f t="shared" si="66"/>
        <v>5886</v>
      </c>
      <c r="I220" s="1">
        <f t="shared" ref="I220:I231" si="75">ax/cross_section_area</f>
        <v>0</v>
      </c>
      <c r="J220" s="1">
        <f t="shared" ref="J220:J231" si="76">ax_0/cross_section_area_0</f>
        <v>0</v>
      </c>
      <c r="K220" s="1">
        <f t="shared" si="67"/>
        <v>28799894.086406756</v>
      </c>
      <c r="L220" s="1">
        <f t="shared" si="68"/>
        <v>8683245.5216016863</v>
      </c>
      <c r="M220" s="1">
        <f t="shared" si="69"/>
        <v>-6517739.2114014747</v>
      </c>
      <c r="N220" s="1">
        <f t="shared" si="70"/>
        <v>-2024023.1822971553</v>
      </c>
      <c r="O220" s="1">
        <f t="shared" si="71"/>
        <v>28799894.086406756</v>
      </c>
      <c r="P220" s="1">
        <f t="shared" si="72"/>
        <v>8683245.5216016863</v>
      </c>
      <c r="Q220">
        <f t="shared" si="60"/>
        <v>6517739.2114014747</v>
      </c>
      <c r="R220">
        <f t="shared" si="61"/>
        <v>2024023.1822971553</v>
      </c>
    </row>
    <row r="221" spans="1:18">
      <c r="A221" s="1">
        <v>193</v>
      </c>
      <c r="B221" s="17">
        <f t="shared" si="62"/>
        <v>33.774999999999999</v>
      </c>
      <c r="C221" s="1">
        <f t="shared" si="73"/>
        <v>0</v>
      </c>
      <c r="D221" s="1">
        <f t="shared" si="74"/>
        <v>0</v>
      </c>
      <c r="E221" s="1">
        <f t="shared" si="63"/>
        <v>-13640.058739285712</v>
      </c>
      <c r="F221" s="1">
        <f t="shared" si="64"/>
        <v>-4204.2857142857147</v>
      </c>
      <c r="G221" s="1">
        <f t="shared" si="65"/>
        <v>17144.081384062534</v>
      </c>
      <c r="H221" s="1">
        <f t="shared" si="66"/>
        <v>5150.2499999999709</v>
      </c>
      <c r="I221" s="1">
        <f t="shared" si="75"/>
        <v>0</v>
      </c>
      <c r="J221" s="1">
        <f t="shared" si="76"/>
        <v>0</v>
      </c>
      <c r="K221" s="1">
        <f t="shared" si="67"/>
        <v>25291584.760471601</v>
      </c>
      <c r="L221" s="1">
        <f t="shared" si="68"/>
        <v>7597839.8314014329</v>
      </c>
      <c r="M221" s="1">
        <f t="shared" si="69"/>
        <v>-6566583.9508482609</v>
      </c>
      <c r="N221" s="1">
        <f t="shared" si="70"/>
        <v>-2024023.1822971553</v>
      </c>
      <c r="O221" s="1">
        <f t="shared" si="71"/>
        <v>25291584.760471601</v>
      </c>
      <c r="P221" s="1">
        <f t="shared" si="72"/>
        <v>7597839.8314014329</v>
      </c>
      <c r="Q221">
        <f t="shared" ref="Q221:Q228" si="77">(0)/2+SQRT( ((0)/2)^2 + (M221)^2 )</f>
        <v>6566583.9508482609</v>
      </c>
      <c r="R221">
        <f t="shared" ref="R221:R228" si="78">(0)/2+SQRT( ((0)/2)^2 + (N221)^2 )</f>
        <v>2024023.1822971553</v>
      </c>
    </row>
    <row r="222" spans="1:18">
      <c r="A222" s="1">
        <v>194</v>
      </c>
      <c r="B222" s="17">
        <f t="shared" si="62"/>
        <v>33.949999999999996</v>
      </c>
      <c r="C222" s="1">
        <f t="shared" si="73"/>
        <v>0</v>
      </c>
      <c r="D222" s="1">
        <f t="shared" si="74"/>
        <v>0</v>
      </c>
      <c r="E222" s="1">
        <f t="shared" si="63"/>
        <v>-13741.518664285712</v>
      </c>
      <c r="F222" s="1">
        <f t="shared" si="64"/>
        <v>-4204.2857142857147</v>
      </c>
      <c r="G222" s="1">
        <f t="shared" si="65"/>
        <v>14748.193361250072</v>
      </c>
      <c r="H222" s="1">
        <f t="shared" si="66"/>
        <v>4414.5</v>
      </c>
      <c r="I222" s="1">
        <f t="shared" si="75"/>
        <v>0</v>
      </c>
      <c r="J222" s="1">
        <f t="shared" si="76"/>
        <v>0</v>
      </c>
      <c r="K222" s="1">
        <f t="shared" si="67"/>
        <v>21757081.881717704</v>
      </c>
      <c r="L222" s="1">
        <f t="shared" si="68"/>
        <v>6512434.1412012642</v>
      </c>
      <c r="M222" s="1">
        <f t="shared" si="69"/>
        <v>-6615428.6902950453</v>
      </c>
      <c r="N222" s="1">
        <f t="shared" si="70"/>
        <v>-2024023.1822971553</v>
      </c>
      <c r="O222" s="1">
        <f t="shared" si="71"/>
        <v>21757081.881717704</v>
      </c>
      <c r="P222" s="1">
        <f t="shared" si="72"/>
        <v>6512434.1412012642</v>
      </c>
      <c r="Q222">
        <f t="shared" si="77"/>
        <v>6615428.6902950453</v>
      </c>
      <c r="R222">
        <f t="shared" si="78"/>
        <v>2024023.1822971553</v>
      </c>
    </row>
    <row r="223" spans="1:18">
      <c r="A223" s="1">
        <v>195</v>
      </c>
      <c r="B223" s="17">
        <f t="shared" si="62"/>
        <v>34.125</v>
      </c>
      <c r="C223" s="1">
        <f t="shared" si="73"/>
        <v>0</v>
      </c>
      <c r="D223" s="1">
        <f t="shared" si="74"/>
        <v>0</v>
      </c>
      <c r="E223" s="1">
        <f t="shared" si="63"/>
        <v>-13842.978589285714</v>
      </c>
      <c r="F223" s="1">
        <f t="shared" si="64"/>
        <v>-4204.2857142857147</v>
      </c>
      <c r="G223" s="1">
        <f t="shared" si="65"/>
        <v>12334.549851562537</v>
      </c>
      <c r="H223" s="1">
        <f t="shared" si="66"/>
        <v>3678.75</v>
      </c>
      <c r="I223" s="1">
        <f t="shared" si="75"/>
        <v>0</v>
      </c>
      <c r="J223" s="1">
        <f t="shared" si="76"/>
        <v>0</v>
      </c>
      <c r="K223" s="1">
        <f t="shared" si="67"/>
        <v>18196385.450144943</v>
      </c>
      <c r="L223" s="1">
        <f t="shared" si="68"/>
        <v>5427028.4510010537</v>
      </c>
      <c r="M223" s="1">
        <f t="shared" si="69"/>
        <v>-6664273.4297418343</v>
      </c>
      <c r="N223" s="1">
        <f t="shared" si="70"/>
        <v>-2024023.1822971553</v>
      </c>
      <c r="O223" s="1">
        <f t="shared" si="71"/>
        <v>18196385.450144943</v>
      </c>
      <c r="P223" s="1">
        <f t="shared" si="72"/>
        <v>5427028.4510010537</v>
      </c>
      <c r="Q223">
        <f t="shared" si="77"/>
        <v>6664273.4297418343</v>
      </c>
      <c r="R223">
        <f t="shared" si="78"/>
        <v>2024023.1822971553</v>
      </c>
    </row>
    <row r="224" spans="1:18">
      <c r="A224" s="1">
        <v>196</v>
      </c>
      <c r="B224" s="17">
        <f t="shared" si="62"/>
        <v>34.299999999999997</v>
      </c>
      <c r="C224" s="1">
        <f t="shared" si="73"/>
        <v>0</v>
      </c>
      <c r="D224" s="1">
        <f t="shared" si="74"/>
        <v>0</v>
      </c>
      <c r="E224" s="1">
        <f t="shared" si="63"/>
        <v>-13944.438514285714</v>
      </c>
      <c r="F224" s="1">
        <f t="shared" si="64"/>
        <v>-4204.2857142857147</v>
      </c>
      <c r="G224" s="1">
        <f t="shared" si="65"/>
        <v>9903.1508550001017</v>
      </c>
      <c r="H224" s="1">
        <f t="shared" si="66"/>
        <v>2943</v>
      </c>
      <c r="I224" s="1">
        <f t="shared" si="75"/>
        <v>0</v>
      </c>
      <c r="J224" s="1">
        <f t="shared" si="76"/>
        <v>0</v>
      </c>
      <c r="K224" s="1">
        <f t="shared" si="67"/>
        <v>14609495.465753574</v>
      </c>
      <c r="L224" s="1">
        <f t="shared" si="68"/>
        <v>4341622.7608008431</v>
      </c>
      <c r="M224" s="1">
        <f t="shared" si="69"/>
        <v>-6713118.1691886187</v>
      </c>
      <c r="N224" s="1">
        <f t="shared" si="70"/>
        <v>-2024023.1822971553</v>
      </c>
      <c r="O224" s="1">
        <f t="shared" si="71"/>
        <v>14609495.465753574</v>
      </c>
      <c r="P224" s="1">
        <f t="shared" si="72"/>
        <v>4341622.7608008431</v>
      </c>
      <c r="Q224">
        <f t="shared" si="77"/>
        <v>6713118.1691886187</v>
      </c>
      <c r="R224">
        <f t="shared" si="78"/>
        <v>2024023.1822971553</v>
      </c>
    </row>
    <row r="225" spans="1:18">
      <c r="A225" s="1">
        <v>197</v>
      </c>
      <c r="B225" s="17">
        <f t="shared" si="62"/>
        <v>34.474999999999994</v>
      </c>
      <c r="C225" s="1">
        <f t="shared" si="73"/>
        <v>0</v>
      </c>
      <c r="D225" s="1">
        <f t="shared" si="74"/>
        <v>0</v>
      </c>
      <c r="E225" s="1">
        <f t="shared" si="63"/>
        <v>-14045.898439285709</v>
      </c>
      <c r="F225" s="1">
        <f t="shared" si="64"/>
        <v>-4204.2857142857147</v>
      </c>
      <c r="G225" s="1">
        <f t="shared" si="65"/>
        <v>7453.9963715625927</v>
      </c>
      <c r="H225" s="1">
        <f t="shared" si="66"/>
        <v>2207.25</v>
      </c>
      <c r="I225" s="1">
        <f t="shared" si="75"/>
        <v>0</v>
      </c>
      <c r="J225" s="1">
        <f t="shared" si="76"/>
        <v>0</v>
      </c>
      <c r="K225" s="1">
        <f t="shared" si="67"/>
        <v>10996411.92854334</v>
      </c>
      <c r="L225" s="1">
        <f t="shared" si="68"/>
        <v>3256217.0706006321</v>
      </c>
      <c r="M225" s="1">
        <f t="shared" si="69"/>
        <v>-6761962.908635403</v>
      </c>
      <c r="N225" s="1">
        <f t="shared" si="70"/>
        <v>-2024023.1822971553</v>
      </c>
      <c r="O225" s="1">
        <f t="shared" si="71"/>
        <v>10996411.92854334</v>
      </c>
      <c r="P225" s="1">
        <f t="shared" si="72"/>
        <v>3256217.0706006321</v>
      </c>
      <c r="Q225">
        <f t="shared" si="77"/>
        <v>6761962.908635403</v>
      </c>
      <c r="R225">
        <f t="shared" si="78"/>
        <v>2024023.1822971553</v>
      </c>
    </row>
    <row r="226" spans="1:18">
      <c r="A226" s="1">
        <v>198</v>
      </c>
      <c r="B226" s="17">
        <f t="shared" si="62"/>
        <v>34.65</v>
      </c>
      <c r="C226" s="1">
        <f t="shared" si="73"/>
        <v>0</v>
      </c>
      <c r="D226" s="1">
        <f t="shared" si="74"/>
        <v>0</v>
      </c>
      <c r="E226" s="1">
        <f t="shared" si="63"/>
        <v>-14147.358364285716</v>
      </c>
      <c r="F226" s="1">
        <f t="shared" si="64"/>
        <v>-4204.2857142857147</v>
      </c>
      <c r="G226" s="1">
        <f t="shared" si="65"/>
        <v>4987.0864012500388</v>
      </c>
      <c r="H226" s="1">
        <f t="shared" si="66"/>
        <v>1471.4999999999709</v>
      </c>
      <c r="I226" s="1">
        <f t="shared" si="75"/>
        <v>0</v>
      </c>
      <c r="J226" s="1">
        <f t="shared" si="76"/>
        <v>0</v>
      </c>
      <c r="K226" s="1">
        <f t="shared" si="67"/>
        <v>7357134.8385142824</v>
      </c>
      <c r="L226" s="1">
        <f t="shared" si="68"/>
        <v>2170811.3804003787</v>
      </c>
      <c r="M226" s="1">
        <f t="shared" si="69"/>
        <v>-6810807.6480821921</v>
      </c>
      <c r="N226" s="1">
        <f t="shared" si="70"/>
        <v>-2024023.1822971553</v>
      </c>
      <c r="O226" s="1">
        <f t="shared" si="71"/>
        <v>7357134.8385142824</v>
      </c>
      <c r="P226" s="1">
        <f t="shared" si="72"/>
        <v>2170811.3804003787</v>
      </c>
      <c r="Q226">
        <f t="shared" si="77"/>
        <v>6810807.6480821921</v>
      </c>
      <c r="R226">
        <f t="shared" si="78"/>
        <v>2024023.1822971553</v>
      </c>
    </row>
    <row r="227" spans="1:18">
      <c r="A227" s="1">
        <v>199</v>
      </c>
      <c r="B227" s="17">
        <f t="shared" si="62"/>
        <v>34.824999999999996</v>
      </c>
      <c r="C227" s="1">
        <f t="shared" si="73"/>
        <v>0</v>
      </c>
      <c r="D227" s="1">
        <f t="shared" si="74"/>
        <v>0</v>
      </c>
      <c r="E227" s="1">
        <f t="shared" si="63"/>
        <v>-14248.818289285711</v>
      </c>
      <c r="F227" s="1">
        <f t="shared" si="64"/>
        <v>-4204.2857142857147</v>
      </c>
      <c r="G227" s="1">
        <f t="shared" si="65"/>
        <v>2502.4209440625564</v>
      </c>
      <c r="H227" s="1">
        <f t="shared" si="66"/>
        <v>735.75</v>
      </c>
      <c r="I227" s="1">
        <f t="shared" si="75"/>
        <v>0</v>
      </c>
      <c r="J227" s="1">
        <f t="shared" si="76"/>
        <v>0</v>
      </c>
      <c r="K227" s="1">
        <f t="shared" si="67"/>
        <v>3691664.1956665744</v>
      </c>
      <c r="L227" s="1">
        <f t="shared" si="68"/>
        <v>1085405.6902002108</v>
      </c>
      <c r="M227" s="1">
        <f t="shared" si="69"/>
        <v>-6859652.3875289755</v>
      </c>
      <c r="N227" s="1">
        <f t="shared" si="70"/>
        <v>-2024023.1822971553</v>
      </c>
      <c r="O227" s="1">
        <f t="shared" si="71"/>
        <v>3691664.1956665744</v>
      </c>
      <c r="P227" s="1">
        <f t="shared" si="72"/>
        <v>1085405.6902002108</v>
      </c>
      <c r="Q227">
        <f t="shared" si="77"/>
        <v>6859652.3875289755</v>
      </c>
      <c r="R227">
        <f t="shared" si="78"/>
        <v>2024023.1822971553</v>
      </c>
    </row>
    <row r="228" spans="1:18">
      <c r="A228" s="1">
        <v>200</v>
      </c>
      <c r="B228" s="17">
        <f t="shared" si="62"/>
        <v>35</v>
      </c>
      <c r="C228" s="1">
        <f t="shared" si="73"/>
        <v>0</v>
      </c>
      <c r="D228" s="1">
        <f t="shared" si="74"/>
        <v>0</v>
      </c>
      <c r="E228" s="1">
        <f t="shared" si="63"/>
        <v>-14350.278214285714</v>
      </c>
      <c r="F228" s="1">
        <f t="shared" si="64"/>
        <v>-4204.2857142857147</v>
      </c>
      <c r="G228" s="1">
        <f t="shared" si="65"/>
        <v>0</v>
      </c>
      <c r="H228" s="1">
        <f t="shared" si="66"/>
        <v>0</v>
      </c>
      <c r="I228" s="1">
        <f t="shared" si="75"/>
        <v>0</v>
      </c>
      <c r="J228" s="1">
        <f t="shared" si="76"/>
        <v>0</v>
      </c>
      <c r="K228" s="1">
        <f t="shared" si="67"/>
        <v>0</v>
      </c>
      <c r="L228" s="1">
        <f t="shared" si="68"/>
        <v>0</v>
      </c>
      <c r="M228" s="1">
        <f t="shared" si="69"/>
        <v>-6908497.1269757636</v>
      </c>
      <c r="N228" s="1">
        <f t="shared" si="70"/>
        <v>-2024023.1822971553</v>
      </c>
      <c r="O228" s="1">
        <f t="shared" si="71"/>
        <v>0</v>
      </c>
      <c r="P228" s="1">
        <f t="shared" si="72"/>
        <v>0</v>
      </c>
      <c r="Q228">
        <f t="shared" si="77"/>
        <v>6908497.1269757636</v>
      </c>
      <c r="R228">
        <f t="shared" si="78"/>
        <v>2024023.1822971553</v>
      </c>
    </row>
    <row r="229" spans="1:18">
      <c r="B229" s="17">
        <f>(B228*1000-1)/1000</f>
        <v>34.999000000000002</v>
      </c>
      <c r="C229" s="1">
        <f t="shared" si="73"/>
        <v>0</v>
      </c>
      <c r="D229" s="1">
        <f t="shared" si="74"/>
        <v>0</v>
      </c>
      <c r="E229" s="1">
        <f t="shared" ref="E229:E231" si="79">IF(B229&lt;force_position,ay-(mass_per_length*B229*gravity),ay-(mass_per_length*B229*gravity)-force)</f>
        <v>-14349.698443285713</v>
      </c>
      <c r="F229" s="1">
        <f t="shared" ref="F229:F231" si="80">IF(B229&lt;force_position_0,ay_0-(mass_per_length_0*B229*gravity_0),ay_0-(mass_per_length_0*B229*gravity_0)-force_0)</f>
        <v>-4204.2857142857147</v>
      </c>
      <c r="G229" s="1">
        <f t="shared" ref="G229:G231" si="81">IF(B229&lt;force_position,(ay*B229)-(0.5*mass_per_length*gravity*B229*B229),(ay*B229)-(0.5*mass_per_length*gravity*B229*B229)-force*(B229-force_position))</f>
        <v>14.349988328787731</v>
      </c>
      <c r="H229" s="1">
        <f t="shared" ref="H229:H231" si="82">IF(B229&lt;force_position_0,(ay_0*B229)-(0.5*mass_per_length_0*gravity_0*B229*B229),(ay_0*B229)-(0.5*mass_per_length_0*gravity_0*B229*B229)-force_0*(B229-force_position_0))</f>
        <v>4.2042857142514549</v>
      </c>
      <c r="I229" s="1">
        <f t="shared" si="75"/>
        <v>0</v>
      </c>
      <c r="J229" s="1">
        <f t="shared" si="76"/>
        <v>0</v>
      </c>
      <c r="K229" s="1">
        <f t="shared" ref="K229:K231" si="83">((G229*(0.5*h))/(ix))*(100000000/1000)</f>
        <v>21169.635047737433</v>
      </c>
      <c r="L229" s="1">
        <f t="shared" ref="L229:L231" si="84">(H229*(0.5*h_0/1000))/(ix_0/100000000)</f>
        <v>6202.3182296649493</v>
      </c>
      <c r="M229" s="1">
        <f t="shared" ref="M229:M231" si="85">((E229*q)/(ix*thickness_web))*((100000000*1000)/1000000000)</f>
        <v>-6908218.0141789243</v>
      </c>
      <c r="N229" s="1">
        <f t="shared" ref="N229:N231" si="86">((F229*q)/(ix*thickness_web))*((100000000*1000)/1000000000)</f>
        <v>-2024023.1822971553</v>
      </c>
      <c r="O229" s="1">
        <f t="shared" ref="O229:O231" si="87">(I229+K229)/2+SQRT( ((I229+K229)/2)^2 + 0 )</f>
        <v>21169.635047737433</v>
      </c>
      <c r="P229" s="1">
        <f t="shared" ref="P229:P231" si="88">(J229+L229)/2+SQRT( ((J229+L229)/2)^2 + 0 )</f>
        <v>6202.3182296649493</v>
      </c>
      <c r="Q229">
        <f t="shared" ref="Q229:Q231" si="89">(0)/2+SQRT( ((0)/2)^2 + (M229)^2 )</f>
        <v>6908218.0141789243</v>
      </c>
      <c r="R229">
        <f t="shared" ref="R229:R231" si="90">(0)/2+SQRT( ((0)/2)^2 + (N229)^2 )</f>
        <v>2024023.1822971553</v>
      </c>
    </row>
    <row r="230" spans="1:18">
      <c r="B230" s="17">
        <f>force_position</f>
        <v>15</v>
      </c>
      <c r="C230" s="1">
        <f t="shared" si="73"/>
        <v>0</v>
      </c>
      <c r="D230" s="1">
        <f t="shared" si="74"/>
        <v>0</v>
      </c>
      <c r="E230" s="1">
        <f t="shared" si="79"/>
        <v>-2754.858214285714</v>
      </c>
      <c r="F230" s="1">
        <f t="shared" si="80"/>
        <v>-4204.2857142857147</v>
      </c>
      <c r="G230" s="1">
        <f t="shared" si="81"/>
        <v>171051.36428571428</v>
      </c>
      <c r="H230" s="1">
        <f t="shared" si="82"/>
        <v>84085.714285714275</v>
      </c>
      <c r="I230" s="1">
        <f t="shared" si="75"/>
        <v>0</v>
      </c>
      <c r="J230" s="1">
        <f t="shared" si="76"/>
        <v>0</v>
      </c>
      <c r="K230" s="1">
        <f t="shared" si="83"/>
        <v>252341317.1759747</v>
      </c>
      <c r="L230" s="1">
        <f t="shared" si="84"/>
        <v>124046364.59430979</v>
      </c>
      <c r="M230" s="1">
        <f t="shared" si="85"/>
        <v>-1326241.1902002105</v>
      </c>
      <c r="N230" s="1">
        <f t="shared" si="86"/>
        <v>-2024023.1822971553</v>
      </c>
      <c r="O230" s="1">
        <f t="shared" si="87"/>
        <v>252341317.1759747</v>
      </c>
      <c r="P230" s="1">
        <f t="shared" si="88"/>
        <v>124046364.59430979</v>
      </c>
      <c r="Q230">
        <f t="shared" si="89"/>
        <v>1326241.1902002105</v>
      </c>
      <c r="R230">
        <f t="shared" si="90"/>
        <v>2024023.1822971553</v>
      </c>
    </row>
    <row r="231" spans="1:18">
      <c r="B231" s="17">
        <f>(B230*1000-1)/1000</f>
        <v>14.999000000000001</v>
      </c>
      <c r="C231" s="1">
        <f t="shared" si="73"/>
        <v>0</v>
      </c>
      <c r="D231" s="1">
        <f t="shared" si="74"/>
        <v>0</v>
      </c>
      <c r="E231" s="1">
        <f t="shared" si="79"/>
        <v>7055.7215567142848</v>
      </c>
      <c r="F231" s="1">
        <f t="shared" si="80"/>
        <v>5605.7142857142853</v>
      </c>
      <c r="G231" s="1">
        <f t="shared" si="81"/>
        <v>171044.30885404308</v>
      </c>
      <c r="H231" s="1">
        <f t="shared" si="82"/>
        <v>84080.108571428573</v>
      </c>
      <c r="I231" s="1">
        <f t="shared" si="75"/>
        <v>0</v>
      </c>
      <c r="J231" s="1">
        <f t="shared" si="76"/>
        <v>0</v>
      </c>
      <c r="K231" s="1">
        <f t="shared" si="83"/>
        <v>252330908.74147555</v>
      </c>
      <c r="L231" s="1">
        <f t="shared" si="84"/>
        <v>124038094.83667019</v>
      </c>
      <c r="M231" s="1">
        <f t="shared" si="85"/>
        <v>3396758.681289989</v>
      </c>
      <c r="N231" s="1">
        <f t="shared" si="86"/>
        <v>2698697.5763962064</v>
      </c>
      <c r="O231" s="1">
        <f t="shared" si="87"/>
        <v>252330908.74147555</v>
      </c>
      <c r="P231" s="1">
        <f t="shared" si="88"/>
        <v>124038094.83667019</v>
      </c>
      <c r="Q231">
        <f t="shared" si="89"/>
        <v>3396758.681289989</v>
      </c>
      <c r="R231">
        <f t="shared" si="90"/>
        <v>2698697.5763962064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tabSelected="1" topLeftCell="A11" workbookViewId="0">
      <selection activeCell="K26" sqref="K26"/>
    </sheetView>
  </sheetViews>
  <sheetFormatPr baseColWidth="10" defaultRowHeight="14" x14ac:dyDescent="0"/>
  <cols>
    <col min="1" max="1" width="27.1640625" bestFit="1" customWidth="1"/>
    <col min="2" max="2" width="17.6640625" customWidth="1"/>
    <col min="3" max="3" width="15.83203125" customWidth="1"/>
    <col min="7" max="7" width="12.83203125" bestFit="1" customWidth="1"/>
    <col min="8" max="8" width="13" bestFit="1" customWidth="1"/>
    <col min="9" max="9" width="16.1640625" bestFit="1" customWidth="1"/>
    <col min="10" max="10" width="13.33203125" bestFit="1" customWidth="1"/>
    <col min="11" max="11" width="20.33203125" bestFit="1" customWidth="1"/>
    <col min="12" max="12" width="12.1640625" bestFit="1" customWidth="1"/>
    <col min="13" max="13" width="19.33203125" bestFit="1" customWidth="1"/>
    <col min="14" max="14" width="17.1640625" customWidth="1"/>
    <col min="15" max="15" width="1.1640625" style="38" customWidth="1"/>
    <col min="20" max="20" width="13.6640625" bestFit="1" customWidth="1"/>
    <col min="21" max="21" width="14.83203125" bestFit="1" customWidth="1"/>
    <col min="22" max="22" width="18" bestFit="1" customWidth="1"/>
    <col min="23" max="23" width="15.1640625" bestFit="1" customWidth="1"/>
    <col min="24" max="24" width="22.1640625" bestFit="1" customWidth="1"/>
    <col min="25" max="25" width="14" bestFit="1" customWidth="1"/>
    <col min="26" max="26" width="21.1640625" bestFit="1" customWidth="1"/>
    <col min="27" max="27" width="19" bestFit="1" customWidth="1"/>
  </cols>
  <sheetData>
    <row r="1" spans="1:3">
      <c r="B1" s="16" t="s">
        <v>92</v>
      </c>
      <c r="C1" s="16" t="s">
        <v>93</v>
      </c>
    </row>
    <row r="2" spans="1:3">
      <c r="A2" s="28" t="s">
        <v>91</v>
      </c>
      <c r="B2" s="40">
        <v>30</v>
      </c>
      <c r="C2" s="11">
        <f>sim3_beam_length</f>
        <v>30</v>
      </c>
    </row>
    <row r="3" spans="1:3">
      <c r="A3" s="28" t="s">
        <v>94</v>
      </c>
      <c r="B3" s="40">
        <v>15</v>
      </c>
      <c r="C3" s="11">
        <f>sim3_force_position</f>
        <v>15</v>
      </c>
    </row>
    <row r="4" spans="1:3">
      <c r="A4" s="28" t="s">
        <v>95</v>
      </c>
      <c r="B4" s="40">
        <v>400</v>
      </c>
      <c r="C4" s="11">
        <f>sim3_mass</f>
        <v>400</v>
      </c>
    </row>
    <row r="5" spans="1:3">
      <c r="A5" s="28" t="s">
        <v>96</v>
      </c>
      <c r="B5" s="40">
        <v>25</v>
      </c>
      <c r="C5" s="11">
        <f>sim3_l_tx</f>
        <v>25</v>
      </c>
    </row>
    <row r="6" spans="1:3">
      <c r="A6" s="28" t="s">
        <v>97</v>
      </c>
      <c r="B6" s="40">
        <v>10</v>
      </c>
      <c r="C6" s="11">
        <f>sim3_l_ty</f>
        <v>10</v>
      </c>
    </row>
    <row r="7" spans="1:3">
      <c r="A7" s="28" t="s">
        <v>98</v>
      </c>
      <c r="B7" s="40">
        <v>9.81</v>
      </c>
      <c r="C7" s="11">
        <f>sim3_gravity</f>
        <v>9.81</v>
      </c>
    </row>
    <row r="8" spans="1:3">
      <c r="A8" s="28" t="s">
        <v>106</v>
      </c>
      <c r="B8" s="40">
        <v>200</v>
      </c>
      <c r="C8" s="11">
        <f>sim3_division</f>
        <v>200</v>
      </c>
    </row>
    <row r="9" spans="1:3">
      <c r="A9" s="29" t="s">
        <v>99</v>
      </c>
      <c r="B9" s="41">
        <v>450</v>
      </c>
      <c r="C9" s="11">
        <f>sim3_yield_strength</f>
        <v>450</v>
      </c>
    </row>
    <row r="10" spans="1:3">
      <c r="A10" s="29" t="s">
        <v>100</v>
      </c>
      <c r="B10" s="41">
        <v>59.1</v>
      </c>
      <c r="C10" s="40">
        <v>0</v>
      </c>
    </row>
    <row r="11" spans="1:3">
      <c r="A11" s="29" t="s">
        <v>101</v>
      </c>
      <c r="B11" s="41">
        <v>252</v>
      </c>
      <c r="C11" s="11">
        <f>sim3_depth_of_section</f>
        <v>252</v>
      </c>
    </row>
    <row r="12" spans="1:3">
      <c r="A12" s="29" t="s">
        <v>102</v>
      </c>
      <c r="B12" s="41">
        <v>177</v>
      </c>
      <c r="C12" s="11">
        <f>sim3_width_of_section</f>
        <v>177</v>
      </c>
    </row>
    <row r="13" spans="1:3">
      <c r="A13" s="29" t="s">
        <v>103</v>
      </c>
      <c r="B13" s="41">
        <v>15</v>
      </c>
      <c r="C13" s="11">
        <f>sim3_thickness_flange</f>
        <v>15</v>
      </c>
    </row>
    <row r="14" spans="1:3">
      <c r="A14" s="29" t="s">
        <v>104</v>
      </c>
      <c r="B14" s="41">
        <v>9</v>
      </c>
      <c r="C14" s="11">
        <f>sim3_thickness_web</f>
        <v>9</v>
      </c>
    </row>
    <row r="15" spans="1:3">
      <c r="A15" s="29" t="s">
        <v>105</v>
      </c>
      <c r="B15" s="41">
        <v>75.3</v>
      </c>
      <c r="C15" s="11">
        <f>sim3_cross_section_area</f>
        <v>75.3</v>
      </c>
    </row>
    <row r="16" spans="1:3">
      <c r="A16" s="30" t="s">
        <v>107</v>
      </c>
      <c r="B16" s="11">
        <f>sim3_gravity*sim3_mass</f>
        <v>3924</v>
      </c>
      <c r="C16" s="11">
        <f>sim3_force</f>
        <v>3924</v>
      </c>
    </row>
    <row r="17" spans="1:27">
      <c r="A17" s="30" t="s">
        <v>108</v>
      </c>
      <c r="B17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7" s="11">
        <f>sim3_q</f>
        <v>370062</v>
      </c>
    </row>
    <row r="18" spans="1:27">
      <c r="A18" s="30" t="s">
        <v>109</v>
      </c>
      <c r="B18" s="11">
        <f>sim3_tx</f>
        <v>-31975.695</v>
      </c>
      <c r="C18" s="11">
        <f>sim3_tx_0</f>
        <v>-5886</v>
      </c>
    </row>
    <row r="19" spans="1:27">
      <c r="A19" s="30" t="s">
        <v>110</v>
      </c>
      <c r="B19" s="11">
        <f>sim3_mass_per_length*sim3_beam_length*sim3_gravity</f>
        <v>17393.13</v>
      </c>
      <c r="C19" s="11">
        <f>sim3_mass_per_length_0*sim3_beam_length_0*sim3_gravity_0</f>
        <v>0</v>
      </c>
    </row>
    <row r="20" spans="1:27">
      <c r="A20" s="30" t="s">
        <v>111</v>
      </c>
      <c r="B20" s="11">
        <f>sim3_force_resultant+sim3_ty+sim3_force</f>
        <v>8526.8520000000008</v>
      </c>
      <c r="C20" s="11">
        <f>sim3_force_resultant_0+sim3_ty_0+sim3_force_0</f>
        <v>1569.6</v>
      </c>
    </row>
    <row r="21" spans="1:27">
      <c r="A21" s="30" t="s">
        <v>112</v>
      </c>
      <c r="B21" s="11">
        <f>sim3_ty*sim3_l_tx/sim3_l_ty</f>
        <v>-31975.695</v>
      </c>
      <c r="C21" s="11">
        <f>sim3_ty_0*sim3_l_tx_0/sim3_l_ty_0</f>
        <v>-5886</v>
      </c>
    </row>
    <row r="22" spans="1:27">
      <c r="A22" s="30" t="s">
        <v>113</v>
      </c>
      <c r="B22" s="11">
        <f>-((0.5*sim3_force_resultant*sim3_beam_length)+(sim3_force*sim3_force_position))/sim3_l_tx</f>
        <v>-12790.278</v>
      </c>
      <c r="C22" s="11">
        <f>-((0.5*sim3_force_resultant_0*sim3_beam_length_0)+(sim3_force_0*sim3_force_position_0))/sim3_l_tx_0</f>
        <v>-2354.4</v>
      </c>
    </row>
    <row r="23" spans="1:27">
      <c r="A23" s="30" t="s">
        <v>114</v>
      </c>
      <c r="B23" s="11"/>
      <c r="C23" s="11"/>
    </row>
    <row r="24" spans="1:27">
      <c r="A24" s="30" t="s">
        <v>115</v>
      </c>
      <c r="B24" s="11"/>
      <c r="C24" s="11"/>
    </row>
    <row r="29" spans="1:27">
      <c r="A29" s="15" t="s">
        <v>60</v>
      </c>
      <c r="B29" s="36" t="s">
        <v>41</v>
      </c>
      <c r="C29" s="35" t="s">
        <v>116</v>
      </c>
      <c r="D29" s="35" t="s">
        <v>117</v>
      </c>
      <c r="E29" s="35" t="s">
        <v>118</v>
      </c>
      <c r="F29" s="35" t="s">
        <v>119</v>
      </c>
      <c r="G29" s="31" t="s">
        <v>127</v>
      </c>
      <c r="H29" s="32" t="s">
        <v>126</v>
      </c>
      <c r="I29" s="33" t="s">
        <v>120</v>
      </c>
      <c r="J29" s="34" t="s">
        <v>125</v>
      </c>
      <c r="K29" s="34" t="s">
        <v>124</v>
      </c>
      <c r="L29" s="34" t="s">
        <v>123</v>
      </c>
      <c r="M29" s="34" t="s">
        <v>122</v>
      </c>
      <c r="N29" s="34" t="s">
        <v>121</v>
      </c>
      <c r="O29" s="37"/>
      <c r="P29" s="35" t="s">
        <v>128</v>
      </c>
      <c r="Q29" s="35" t="s">
        <v>129</v>
      </c>
      <c r="R29" s="35" t="s">
        <v>130</v>
      </c>
      <c r="S29" s="35" t="s">
        <v>131</v>
      </c>
      <c r="T29" s="31" t="s">
        <v>132</v>
      </c>
      <c r="U29" s="32" t="s">
        <v>133</v>
      </c>
      <c r="V29" s="33" t="s">
        <v>134</v>
      </c>
      <c r="W29" s="34" t="s">
        <v>135</v>
      </c>
      <c r="X29" s="34" t="s">
        <v>136</v>
      </c>
      <c r="Y29" s="34" t="s">
        <v>137</v>
      </c>
      <c r="Z29" s="34" t="s">
        <v>138</v>
      </c>
      <c r="AA29" s="34" t="s">
        <v>139</v>
      </c>
    </row>
    <row r="30" spans="1:27">
      <c r="A30" s="1">
        <v>0</v>
      </c>
      <c r="B30" s="17">
        <f t="shared" ref="B30:B93" si="0">length/length_division*A30</f>
        <v>0</v>
      </c>
      <c r="C30">
        <f>sim3_mass_per_length*B30*sim3_gravity</f>
        <v>0</v>
      </c>
      <c r="D30">
        <f>IF(B30&lt;sim3_l_tx,0,sim3_ty)</f>
        <v>0</v>
      </c>
      <c r="F30">
        <f>IF(B30&lt;sim3_force_position,0,sim3_force)</f>
        <v>0</v>
      </c>
      <c r="G30">
        <f>sim3_ay-C30-D30-F30</f>
        <v>8526.8520000000008</v>
      </c>
      <c r="O30" s="37"/>
      <c r="P30">
        <v>0</v>
      </c>
      <c r="Q30">
        <f>IF(B30&lt;sim3_l_tx_0,0,sim3_ty_0)</f>
        <v>0</v>
      </c>
      <c r="S30">
        <f>IF(B30&lt;sim3_force_position_0,0,sim3_force_0)</f>
        <v>0</v>
      </c>
    </row>
    <row r="31" spans="1:27">
      <c r="A31" s="1">
        <v>1</v>
      </c>
      <c r="B31" s="17">
        <f t="shared" si="0"/>
        <v>0.17499999999999999</v>
      </c>
      <c r="C31">
        <f>sim3_mass_per_length*B31*sim3_gravity</f>
        <v>101.459925</v>
      </c>
      <c r="D31">
        <f>IF(B31&lt;sim3_l_tx,0,sim3_ty)</f>
        <v>0</v>
      </c>
      <c r="F31">
        <f>IF(B31&lt;sim3_force_position,0,sim3_force)</f>
        <v>0</v>
      </c>
      <c r="G31">
        <f>sim3_ay-C31-D31-F31</f>
        <v>8425.3920750000016</v>
      </c>
      <c r="O31" s="37"/>
      <c r="P31">
        <v>0</v>
      </c>
      <c r="Q31">
        <f>IF(B31&lt;sim3_l_tx_0,0,sim3_ty_0)</f>
        <v>0</v>
      </c>
    </row>
    <row r="32" spans="1:27">
      <c r="A32" s="1">
        <v>2</v>
      </c>
      <c r="B32" s="17">
        <f t="shared" si="0"/>
        <v>0.35</v>
      </c>
      <c r="C32">
        <f>sim3_mass_per_length*B32*sim3_gravity</f>
        <v>202.91985</v>
      </c>
      <c r="D32">
        <f>IF(B32&lt;sim3_l_tx,0,sim3_ty)</f>
        <v>0</v>
      </c>
      <c r="F32">
        <f>IF(B32&lt;sim3_force_position,0,sim3_force)</f>
        <v>0</v>
      </c>
      <c r="G32">
        <f>sim3_ay-C32-D32-F32</f>
        <v>8323.9321500000005</v>
      </c>
      <c r="O32" s="37"/>
      <c r="P32">
        <v>0</v>
      </c>
      <c r="Q32">
        <f>IF(B32&lt;sim3_l_tx_0,0,sim3_ty_0)</f>
        <v>0</v>
      </c>
    </row>
    <row r="33" spans="1:17">
      <c r="A33" s="1">
        <v>3</v>
      </c>
      <c r="B33" s="17">
        <f t="shared" si="0"/>
        <v>0.52499999999999991</v>
      </c>
      <c r="C33">
        <f>sim3_mass_per_length*B33*sim3_gravity</f>
        <v>304.379775</v>
      </c>
      <c r="D33">
        <f>IF(B33&lt;sim3_l_tx,0,sim3_ty)</f>
        <v>0</v>
      </c>
      <c r="F33">
        <f>IF(B33&lt;sim3_force_position,0,sim3_force)</f>
        <v>0</v>
      </c>
      <c r="G33">
        <f>sim3_ay-C33-D33-F33</f>
        <v>8222.4722250000013</v>
      </c>
      <c r="O33" s="37"/>
      <c r="P33">
        <v>0</v>
      </c>
      <c r="Q33">
        <f>IF(B33&lt;sim3_l_tx_0,0,sim3_ty_0)</f>
        <v>0</v>
      </c>
    </row>
    <row r="34" spans="1:17">
      <c r="A34" s="1">
        <v>4</v>
      </c>
      <c r="B34" s="17">
        <f t="shared" si="0"/>
        <v>0.7</v>
      </c>
      <c r="C34">
        <f>sim3_mass_per_length*B34*sim3_gravity</f>
        <v>405.83969999999999</v>
      </c>
      <c r="D34">
        <f>IF(B34&lt;sim3_l_tx,0,sim3_ty)</f>
        <v>0</v>
      </c>
      <c r="F34">
        <f>IF(B34&lt;sim3_force_position,0,sim3_force)</f>
        <v>0</v>
      </c>
      <c r="G34">
        <f>sim3_ay-C34-D34-F34</f>
        <v>8121.0123000000003</v>
      </c>
      <c r="O34" s="37"/>
      <c r="P34">
        <v>0</v>
      </c>
      <c r="Q34">
        <f>IF(B34&lt;sim3_l_tx_0,0,sim3_ty_0)</f>
        <v>0</v>
      </c>
    </row>
    <row r="35" spans="1:17">
      <c r="A35" s="1">
        <v>5</v>
      </c>
      <c r="B35" s="17">
        <f t="shared" si="0"/>
        <v>0.875</v>
      </c>
      <c r="C35">
        <f>sim3_mass_per_length*B35*sim3_gravity</f>
        <v>507.29962499999999</v>
      </c>
      <c r="D35">
        <f>IF(B35&lt;sim3_l_tx,0,sim3_ty)</f>
        <v>0</v>
      </c>
      <c r="F35">
        <f>IF(B35&lt;sim3_force_position,0,sim3_force)</f>
        <v>0</v>
      </c>
      <c r="G35">
        <f>sim3_ay-C35-D35-F35</f>
        <v>8019.5523750000011</v>
      </c>
      <c r="O35" s="37"/>
      <c r="P35">
        <v>0</v>
      </c>
      <c r="Q35">
        <f>IF(B35&lt;sim3_l_tx_0,0,sim3_ty_0)</f>
        <v>0</v>
      </c>
    </row>
    <row r="36" spans="1:17">
      <c r="A36" s="1">
        <v>6</v>
      </c>
      <c r="B36" s="17">
        <f t="shared" si="0"/>
        <v>1.0499999999999998</v>
      </c>
      <c r="C36">
        <f>sim3_mass_per_length*B36*sim3_gravity</f>
        <v>608.75954999999999</v>
      </c>
      <c r="D36">
        <f>IF(B36&lt;sim3_l_tx,0,sim3_ty)</f>
        <v>0</v>
      </c>
      <c r="F36">
        <f>IF(B36&lt;sim3_force_position,0,sim3_force)</f>
        <v>0</v>
      </c>
      <c r="G36">
        <f>sim3_ay-C36-D36-F36</f>
        <v>7918.092450000001</v>
      </c>
      <c r="O36" s="37"/>
      <c r="P36">
        <v>0</v>
      </c>
      <c r="Q36">
        <f>IF(B36&lt;sim3_l_tx_0,0,sim3_ty_0)</f>
        <v>0</v>
      </c>
    </row>
    <row r="37" spans="1:17">
      <c r="A37" s="1">
        <v>7</v>
      </c>
      <c r="B37" s="17">
        <f t="shared" si="0"/>
        <v>1.2249999999999999</v>
      </c>
      <c r="C37">
        <f>sim3_mass_per_length*B37*sim3_gravity</f>
        <v>710.21947499999999</v>
      </c>
      <c r="D37">
        <f>IF(B37&lt;sim3_l_tx,0,sim3_ty)</f>
        <v>0</v>
      </c>
      <c r="F37">
        <f>IF(B37&lt;sim3_force_position,0,sim3_force)</f>
        <v>0</v>
      </c>
      <c r="G37">
        <f>sim3_ay-C37-D37-F37</f>
        <v>7816.6325250000009</v>
      </c>
      <c r="O37" s="37"/>
      <c r="P37">
        <v>0</v>
      </c>
      <c r="Q37">
        <f>IF(B37&lt;sim3_l_tx_0,0,sim3_ty_0)</f>
        <v>0</v>
      </c>
    </row>
    <row r="38" spans="1:17">
      <c r="A38" s="1">
        <v>8</v>
      </c>
      <c r="B38" s="17">
        <f t="shared" si="0"/>
        <v>1.4</v>
      </c>
      <c r="C38">
        <f>sim3_mass_per_length*B38*sim3_gravity</f>
        <v>811.67939999999999</v>
      </c>
      <c r="D38">
        <f>IF(B38&lt;sim3_l_tx,0,sim3_ty)</f>
        <v>0</v>
      </c>
      <c r="F38">
        <f>IF(B38&lt;sim3_force_position,0,sim3_force)</f>
        <v>0</v>
      </c>
      <c r="G38">
        <f>sim3_ay-C38-D38-F38</f>
        <v>7715.1726000000008</v>
      </c>
      <c r="O38" s="37"/>
      <c r="P38">
        <v>0</v>
      </c>
      <c r="Q38">
        <f>IF(B38&lt;sim3_l_tx_0,0,sim3_ty_0)</f>
        <v>0</v>
      </c>
    </row>
    <row r="39" spans="1:17">
      <c r="A39" s="1">
        <v>9</v>
      </c>
      <c r="B39" s="17">
        <f t="shared" si="0"/>
        <v>1.575</v>
      </c>
      <c r="C39">
        <f>sim3_mass_per_length*B39*sim3_gravity</f>
        <v>913.13932499999999</v>
      </c>
      <c r="D39">
        <f>IF(B39&lt;sim3_l_tx,0,sim3_ty)</f>
        <v>0</v>
      </c>
      <c r="F39">
        <f>IF(B39&lt;sim3_force_position,0,sim3_force)</f>
        <v>0</v>
      </c>
      <c r="G39">
        <f>sim3_ay-C39-D39-F39</f>
        <v>7613.7126750000007</v>
      </c>
      <c r="O39" s="37"/>
      <c r="P39">
        <v>0</v>
      </c>
      <c r="Q39">
        <f>IF(B39&lt;sim3_l_tx_0,0,sim3_ty_0)</f>
        <v>0</v>
      </c>
    </row>
    <row r="40" spans="1:17">
      <c r="A40" s="1">
        <v>10</v>
      </c>
      <c r="B40" s="17">
        <f t="shared" si="0"/>
        <v>1.75</v>
      </c>
      <c r="C40">
        <f>sim3_mass_per_length*B40*sim3_gravity</f>
        <v>1014.59925</v>
      </c>
      <c r="D40">
        <f>IF(B40&lt;sim3_l_tx,0,sim3_ty)</f>
        <v>0</v>
      </c>
      <c r="F40">
        <f>IF(B40&lt;sim3_force_position,0,sim3_force)</f>
        <v>0</v>
      </c>
      <c r="G40">
        <f>sim3_ay-C40-D40-F40</f>
        <v>7512.2527500000006</v>
      </c>
      <c r="O40" s="37"/>
      <c r="P40">
        <v>0</v>
      </c>
      <c r="Q40">
        <f>IF(B40&lt;sim3_l_tx_0,0,sim3_ty_0)</f>
        <v>0</v>
      </c>
    </row>
    <row r="41" spans="1:17">
      <c r="A41" s="1">
        <v>11</v>
      </c>
      <c r="B41" s="17">
        <f t="shared" si="0"/>
        <v>1.9249999999999998</v>
      </c>
      <c r="C41">
        <f>sim3_mass_per_length*B41*sim3_gravity</f>
        <v>1116.0591750000001</v>
      </c>
      <c r="D41">
        <f>IF(B41&lt;sim3_l_tx,0,sim3_ty)</f>
        <v>0</v>
      </c>
      <c r="F41">
        <f>IF(B41&lt;sim3_force_position,0,sim3_force)</f>
        <v>0</v>
      </c>
      <c r="G41">
        <f>sim3_ay-C41-D41-F41</f>
        <v>7410.7928250000004</v>
      </c>
      <c r="O41" s="37"/>
      <c r="P41">
        <v>0</v>
      </c>
      <c r="Q41">
        <f>IF(B41&lt;sim3_l_tx_0,0,sim3_ty_0)</f>
        <v>0</v>
      </c>
    </row>
    <row r="42" spans="1:17">
      <c r="A42" s="1">
        <v>12</v>
      </c>
      <c r="B42" s="17">
        <f t="shared" si="0"/>
        <v>2.0999999999999996</v>
      </c>
      <c r="C42">
        <f>sim3_mass_per_length*B42*sim3_gravity</f>
        <v>1217.5191</v>
      </c>
      <c r="D42">
        <f>IF(B42&lt;sim3_l_tx,0,sim3_ty)</f>
        <v>0</v>
      </c>
      <c r="F42">
        <f>IF(B42&lt;sim3_force_position,0,sim3_force)</f>
        <v>0</v>
      </c>
      <c r="G42">
        <f>sim3_ay-C42-D42-F42</f>
        <v>7309.3329000000012</v>
      </c>
      <c r="O42" s="37"/>
      <c r="P42">
        <v>0</v>
      </c>
      <c r="Q42">
        <f>IF(B42&lt;sim3_l_tx_0,0,sim3_ty_0)</f>
        <v>0</v>
      </c>
    </row>
    <row r="43" spans="1:17">
      <c r="A43" s="1">
        <v>13</v>
      </c>
      <c r="B43" s="17">
        <f t="shared" si="0"/>
        <v>2.2749999999999999</v>
      </c>
      <c r="C43">
        <f>sim3_mass_per_length*B43*sim3_gravity</f>
        <v>1318.9790249999999</v>
      </c>
      <c r="D43">
        <f>IF(B43&lt;sim3_l_tx,0,sim3_ty)</f>
        <v>0</v>
      </c>
      <c r="F43">
        <f>IF(B43&lt;sim3_force_position,0,sim3_force)</f>
        <v>0</v>
      </c>
      <c r="G43">
        <f>sim3_ay-C43-D43-F43</f>
        <v>7207.8729750000011</v>
      </c>
      <c r="O43" s="37"/>
      <c r="P43">
        <v>0</v>
      </c>
      <c r="Q43">
        <f>IF(B43&lt;sim3_l_tx_0,0,sim3_ty_0)</f>
        <v>0</v>
      </c>
    </row>
    <row r="44" spans="1:17">
      <c r="A44" s="1">
        <v>14</v>
      </c>
      <c r="B44" s="17">
        <f t="shared" si="0"/>
        <v>2.4499999999999997</v>
      </c>
      <c r="C44">
        <f>sim3_mass_per_length*B44*sim3_gravity</f>
        <v>1420.43895</v>
      </c>
      <c r="D44">
        <f>IF(B44&lt;sim3_l_tx,0,sim3_ty)</f>
        <v>0</v>
      </c>
      <c r="F44">
        <f>IF(B44&lt;sim3_force_position,0,sim3_force)</f>
        <v>0</v>
      </c>
      <c r="G44">
        <f>sim3_ay-C44-D44-F44</f>
        <v>7106.413050000001</v>
      </c>
      <c r="O44" s="37"/>
      <c r="P44">
        <v>0</v>
      </c>
      <c r="Q44">
        <f>IF(B44&lt;sim3_l_tx_0,0,sim3_ty_0)</f>
        <v>0</v>
      </c>
    </row>
    <row r="45" spans="1:17">
      <c r="A45" s="1">
        <v>15</v>
      </c>
      <c r="B45" s="17">
        <f t="shared" si="0"/>
        <v>2.625</v>
      </c>
      <c r="C45">
        <f>sim3_mass_per_length*B45*sim3_gravity</f>
        <v>1521.8988750000003</v>
      </c>
      <c r="D45">
        <f>IF(B45&lt;sim3_l_tx,0,sim3_ty)</f>
        <v>0</v>
      </c>
      <c r="F45">
        <f>IF(B45&lt;sim3_force_position,0,sim3_force)</f>
        <v>0</v>
      </c>
      <c r="G45">
        <f>sim3_ay-C45-D45-F45</f>
        <v>7004.953125</v>
      </c>
      <c r="O45" s="37"/>
      <c r="P45">
        <v>0</v>
      </c>
      <c r="Q45">
        <f>IF(B45&lt;sim3_l_tx_0,0,sim3_ty_0)</f>
        <v>0</v>
      </c>
    </row>
    <row r="46" spans="1:17">
      <c r="A46" s="1">
        <v>16</v>
      </c>
      <c r="B46" s="17">
        <f t="shared" si="0"/>
        <v>2.8</v>
      </c>
      <c r="C46">
        <f>sim3_mass_per_length*B46*sim3_gravity</f>
        <v>1623.3588</v>
      </c>
      <c r="D46">
        <f>IF(B46&lt;sim3_l_tx,0,sim3_ty)</f>
        <v>0</v>
      </c>
      <c r="F46">
        <f>IF(B46&lt;sim3_force_position,0,sim3_force)</f>
        <v>0</v>
      </c>
      <c r="G46">
        <f>sim3_ay-C46-D46-F46</f>
        <v>6903.4932000000008</v>
      </c>
      <c r="O46" s="37"/>
      <c r="P46">
        <v>0</v>
      </c>
      <c r="Q46">
        <f>IF(B46&lt;sim3_l_tx_0,0,sim3_ty_0)</f>
        <v>0</v>
      </c>
    </row>
    <row r="47" spans="1:17">
      <c r="A47" s="1">
        <v>17</v>
      </c>
      <c r="B47" s="17">
        <f t="shared" si="0"/>
        <v>2.9749999999999996</v>
      </c>
      <c r="C47">
        <f>sim3_mass_per_length*B47*sim3_gravity</f>
        <v>1724.8187250000001</v>
      </c>
      <c r="D47">
        <f>IF(B47&lt;sim3_l_tx,0,sim3_ty)</f>
        <v>0</v>
      </c>
      <c r="F47">
        <f>IF(B47&lt;sim3_force_position,0,sim3_force)</f>
        <v>0</v>
      </c>
      <c r="G47">
        <f>sim3_ay-C47-D47-F47</f>
        <v>6802.0332750000007</v>
      </c>
      <c r="O47" s="37"/>
      <c r="P47">
        <v>0</v>
      </c>
      <c r="Q47">
        <f>IF(B47&lt;sim3_l_tx_0,0,sim3_ty_0)</f>
        <v>0</v>
      </c>
    </row>
    <row r="48" spans="1:17">
      <c r="A48" s="1">
        <v>18</v>
      </c>
      <c r="B48" s="17">
        <f t="shared" si="0"/>
        <v>3.15</v>
      </c>
      <c r="C48">
        <f>sim3_mass_per_length*B48*sim3_gravity</f>
        <v>1826.27865</v>
      </c>
      <c r="D48">
        <f>IF(B48&lt;sim3_l_tx,0,sim3_ty)</f>
        <v>0</v>
      </c>
      <c r="F48">
        <f>IF(B48&lt;sim3_force_position,0,sim3_force)</f>
        <v>0</v>
      </c>
      <c r="G48">
        <f>sim3_ay-C48-D48-F48</f>
        <v>6700.5733500000006</v>
      </c>
      <c r="O48" s="37"/>
      <c r="P48">
        <v>0</v>
      </c>
      <c r="Q48">
        <f>IF(B48&lt;sim3_l_tx_0,0,sim3_ty_0)</f>
        <v>0</v>
      </c>
    </row>
    <row r="49" spans="1:17">
      <c r="A49" s="1">
        <v>19</v>
      </c>
      <c r="B49" s="17">
        <f t="shared" si="0"/>
        <v>3.3249999999999997</v>
      </c>
      <c r="C49">
        <f>sim3_mass_per_length*B49*sim3_gravity</f>
        <v>1927.7385750000001</v>
      </c>
      <c r="D49">
        <f>IF(B49&lt;sim3_l_tx,0,sim3_ty)</f>
        <v>0</v>
      </c>
      <c r="F49">
        <f>IF(B49&lt;sim3_force_position,0,sim3_force)</f>
        <v>0</v>
      </c>
      <c r="G49">
        <f>sim3_ay-C49-D49-F49</f>
        <v>6599.1134250000005</v>
      </c>
      <c r="O49" s="37"/>
      <c r="P49">
        <v>0</v>
      </c>
      <c r="Q49">
        <f>IF(B49&lt;sim3_l_tx_0,0,sim3_ty_0)</f>
        <v>0</v>
      </c>
    </row>
    <row r="50" spans="1:17">
      <c r="A50" s="1">
        <v>20</v>
      </c>
      <c r="B50" s="17">
        <f t="shared" si="0"/>
        <v>3.5</v>
      </c>
      <c r="C50">
        <f>sim3_mass_per_length*B50*sim3_gravity</f>
        <v>2029.1985</v>
      </c>
      <c r="D50">
        <f>IF(B50&lt;sim3_l_tx,0,sim3_ty)</f>
        <v>0</v>
      </c>
      <c r="F50">
        <f>IF(B50&lt;sim3_force_position,0,sim3_force)</f>
        <v>0</v>
      </c>
      <c r="G50">
        <f>sim3_ay-C50-D50-F50</f>
        <v>6497.6535000000003</v>
      </c>
      <c r="O50" s="37"/>
      <c r="P50">
        <v>0</v>
      </c>
      <c r="Q50">
        <f>IF(B50&lt;sim3_l_tx_0,0,sim3_ty_0)</f>
        <v>0</v>
      </c>
    </row>
    <row r="51" spans="1:17">
      <c r="A51" s="1">
        <v>21</v>
      </c>
      <c r="B51" s="17">
        <f t="shared" si="0"/>
        <v>3.6749999999999998</v>
      </c>
      <c r="C51">
        <f>sim3_mass_per_length*B51*sim3_gravity</f>
        <v>2130.6584250000001</v>
      </c>
      <c r="D51">
        <f>IF(B51&lt;sim3_l_tx,0,sim3_ty)</f>
        <v>0</v>
      </c>
      <c r="F51">
        <f>IF(B51&lt;sim3_force_position,0,sim3_force)</f>
        <v>0</v>
      </c>
      <c r="G51">
        <f>sim3_ay-C51-D51-F51</f>
        <v>6396.1935750000011</v>
      </c>
      <c r="O51" s="37"/>
      <c r="P51">
        <v>0</v>
      </c>
      <c r="Q51">
        <f>IF(B51&lt;sim3_l_tx_0,0,sim3_ty_0)</f>
        <v>0</v>
      </c>
    </row>
    <row r="52" spans="1:17">
      <c r="A52" s="1">
        <v>22</v>
      </c>
      <c r="B52" s="17">
        <f t="shared" si="0"/>
        <v>3.8499999999999996</v>
      </c>
      <c r="C52">
        <f>sim3_mass_per_length*B52*sim3_gravity</f>
        <v>2232.1183500000002</v>
      </c>
      <c r="D52">
        <f>IF(B52&lt;sim3_l_tx,0,sim3_ty)</f>
        <v>0</v>
      </c>
      <c r="F52">
        <f>IF(B52&lt;sim3_force_position,0,sim3_force)</f>
        <v>0</v>
      </c>
      <c r="G52">
        <f>sim3_ay-C52-D52-F52</f>
        <v>6294.7336500000001</v>
      </c>
      <c r="O52" s="37"/>
      <c r="P52">
        <v>0</v>
      </c>
      <c r="Q52">
        <f>IF(B52&lt;sim3_l_tx_0,0,sim3_ty_0)</f>
        <v>0</v>
      </c>
    </row>
    <row r="53" spans="1:17">
      <c r="A53" s="1">
        <v>23</v>
      </c>
      <c r="B53" s="17">
        <f t="shared" si="0"/>
        <v>4.0249999999999995</v>
      </c>
      <c r="C53">
        <f>sim3_mass_per_length*B53*sim3_gravity</f>
        <v>2333.5782749999998</v>
      </c>
      <c r="D53">
        <f>IF(B53&lt;sim3_l_tx,0,sim3_ty)</f>
        <v>0</v>
      </c>
      <c r="F53">
        <f>IF(B53&lt;sim3_force_position,0,sim3_force)</f>
        <v>0</v>
      </c>
      <c r="G53">
        <f>sim3_ay-C53-D53-F53</f>
        <v>6193.2737250000009</v>
      </c>
      <c r="O53" s="37"/>
      <c r="P53">
        <v>0</v>
      </c>
      <c r="Q53">
        <f>IF(B53&lt;sim3_l_tx_0,0,sim3_ty_0)</f>
        <v>0</v>
      </c>
    </row>
    <row r="54" spans="1:17">
      <c r="A54" s="1">
        <v>24</v>
      </c>
      <c r="B54" s="17">
        <f t="shared" si="0"/>
        <v>4.1999999999999993</v>
      </c>
      <c r="C54">
        <f>sim3_mass_per_length*B54*sim3_gravity</f>
        <v>2435.0382</v>
      </c>
      <c r="D54">
        <f>IF(B54&lt;sim3_l_tx,0,sim3_ty)</f>
        <v>0</v>
      </c>
      <c r="F54">
        <f>IF(B54&lt;sim3_force_position,0,sim3_force)</f>
        <v>0</v>
      </c>
      <c r="G54">
        <f>sim3_ay-C54-D54-F54</f>
        <v>6091.8138000000008</v>
      </c>
      <c r="O54" s="37"/>
      <c r="P54">
        <v>0</v>
      </c>
      <c r="Q54">
        <f>IF(B54&lt;sim3_l_tx_0,0,sim3_ty_0)</f>
        <v>0</v>
      </c>
    </row>
    <row r="55" spans="1:17">
      <c r="A55" s="1">
        <v>25</v>
      </c>
      <c r="B55" s="17">
        <f t="shared" si="0"/>
        <v>4.375</v>
      </c>
      <c r="C55">
        <f>sim3_mass_per_length*B55*sim3_gravity</f>
        <v>2536.4981250000001</v>
      </c>
      <c r="D55">
        <f>IF(B55&lt;sim3_l_tx,0,sim3_ty)</f>
        <v>0</v>
      </c>
      <c r="F55">
        <f>IF(B55&lt;sim3_force_position,0,sim3_force)</f>
        <v>0</v>
      </c>
      <c r="G55">
        <f>sim3_ay-C55-D55-F55</f>
        <v>5990.3538750000007</v>
      </c>
      <c r="O55" s="37"/>
      <c r="P55">
        <v>0</v>
      </c>
      <c r="Q55">
        <f>IF(B55&lt;sim3_l_tx_0,0,sim3_ty_0)</f>
        <v>0</v>
      </c>
    </row>
    <row r="56" spans="1:17">
      <c r="A56" s="1">
        <v>26</v>
      </c>
      <c r="B56" s="17">
        <f t="shared" si="0"/>
        <v>4.55</v>
      </c>
      <c r="C56">
        <f>sim3_mass_per_length*B56*sim3_gravity</f>
        <v>2637.9580499999997</v>
      </c>
      <c r="D56">
        <f>IF(B56&lt;sim3_l_tx,0,sim3_ty)</f>
        <v>0</v>
      </c>
      <c r="F56">
        <f>IF(B56&lt;sim3_force_position,0,sim3_force)</f>
        <v>0</v>
      </c>
      <c r="G56">
        <f>sim3_ay-C56-D56-F56</f>
        <v>5888.8939500000015</v>
      </c>
      <c r="O56" s="37"/>
      <c r="P56">
        <v>0</v>
      </c>
      <c r="Q56">
        <f>IF(B56&lt;sim3_l_tx_0,0,sim3_ty_0)</f>
        <v>0</v>
      </c>
    </row>
    <row r="57" spans="1:17">
      <c r="A57" s="1">
        <v>27</v>
      </c>
      <c r="B57" s="17">
        <f t="shared" si="0"/>
        <v>4.7249999999999996</v>
      </c>
      <c r="C57">
        <f>sim3_mass_per_length*B57*sim3_gravity</f>
        <v>2739.4179750000003</v>
      </c>
      <c r="D57">
        <f>IF(B57&lt;sim3_l_tx,0,sim3_ty)</f>
        <v>0</v>
      </c>
      <c r="F57">
        <f>IF(B57&lt;sim3_force_position,0,sim3_force)</f>
        <v>0</v>
      </c>
      <c r="G57">
        <f>sim3_ay-C57-D57-F57</f>
        <v>5787.4340250000005</v>
      </c>
      <c r="O57" s="37"/>
      <c r="P57">
        <v>0</v>
      </c>
      <c r="Q57">
        <f>IF(B57&lt;sim3_l_tx_0,0,sim3_ty_0)</f>
        <v>0</v>
      </c>
    </row>
    <row r="58" spans="1:17">
      <c r="A58" s="1">
        <v>28</v>
      </c>
      <c r="B58" s="17">
        <f t="shared" si="0"/>
        <v>4.8999999999999995</v>
      </c>
      <c r="C58">
        <f>sim3_mass_per_length*B58*sim3_gravity</f>
        <v>2840.8779</v>
      </c>
      <c r="D58">
        <f>IF(B58&lt;sim3_l_tx,0,sim3_ty)</f>
        <v>0</v>
      </c>
      <c r="F58">
        <f>IF(B58&lt;sim3_force_position,0,sim3_force)</f>
        <v>0</v>
      </c>
      <c r="G58">
        <f>sim3_ay-C58-D58-F58</f>
        <v>5685.9741000000013</v>
      </c>
      <c r="O58" s="37"/>
      <c r="P58">
        <v>0</v>
      </c>
      <c r="Q58">
        <f>IF(B58&lt;sim3_l_tx_0,0,sim3_ty_0)</f>
        <v>0</v>
      </c>
    </row>
    <row r="59" spans="1:17">
      <c r="A59" s="1">
        <v>29</v>
      </c>
      <c r="B59" s="17">
        <f t="shared" si="0"/>
        <v>5.0749999999999993</v>
      </c>
      <c r="C59">
        <f>sim3_mass_per_length*B59*sim3_gravity</f>
        <v>2942.3378249999996</v>
      </c>
      <c r="D59">
        <f>IF(B59&lt;sim3_l_tx,0,sim3_ty)</f>
        <v>0</v>
      </c>
      <c r="F59">
        <f>IF(B59&lt;sim3_force_position,0,sim3_force)</f>
        <v>0</v>
      </c>
      <c r="G59">
        <f>sim3_ay-C59-D59-F59</f>
        <v>5584.5141750000012</v>
      </c>
      <c r="O59" s="37"/>
      <c r="P59">
        <v>0</v>
      </c>
      <c r="Q59">
        <f>IF(B59&lt;sim3_l_tx_0,0,sim3_ty_0)</f>
        <v>0</v>
      </c>
    </row>
    <row r="60" spans="1:17">
      <c r="A60" s="1">
        <v>30</v>
      </c>
      <c r="B60" s="17">
        <f t="shared" si="0"/>
        <v>5.25</v>
      </c>
      <c r="C60">
        <f>sim3_mass_per_length*B60*sim3_gravity</f>
        <v>3043.7977500000006</v>
      </c>
      <c r="D60">
        <f>IF(B60&lt;sim3_l_tx,0,sim3_ty)</f>
        <v>0</v>
      </c>
      <c r="F60">
        <f>IF(B60&lt;sim3_force_position,0,sim3_force)</f>
        <v>0</v>
      </c>
      <c r="G60">
        <f>sim3_ay-C60-D60-F60</f>
        <v>5483.0542500000001</v>
      </c>
      <c r="O60" s="37"/>
      <c r="P60">
        <v>0</v>
      </c>
      <c r="Q60">
        <f>IF(B60&lt;sim3_l_tx_0,0,sim3_ty_0)</f>
        <v>0</v>
      </c>
    </row>
    <row r="61" spans="1:17">
      <c r="A61" s="1">
        <v>31</v>
      </c>
      <c r="B61" s="17">
        <f t="shared" si="0"/>
        <v>5.4249999999999998</v>
      </c>
      <c r="C61">
        <f>sim3_mass_per_length*B61*sim3_gravity</f>
        <v>3145.2576750000003</v>
      </c>
      <c r="D61">
        <f>IF(B61&lt;sim3_l_tx,0,sim3_ty)</f>
        <v>0</v>
      </c>
      <c r="F61">
        <f>IF(B61&lt;sim3_force_position,0,sim3_force)</f>
        <v>0</v>
      </c>
      <c r="G61">
        <f>sim3_ay-C61-D61-F61</f>
        <v>5381.594325</v>
      </c>
      <c r="O61" s="37"/>
      <c r="P61">
        <v>0</v>
      </c>
      <c r="Q61">
        <f>IF(B61&lt;sim3_l_tx_0,0,sim3_ty_0)</f>
        <v>0</v>
      </c>
    </row>
    <row r="62" spans="1:17">
      <c r="A62" s="1">
        <v>32</v>
      </c>
      <c r="B62" s="17">
        <f t="shared" si="0"/>
        <v>5.6</v>
      </c>
      <c r="C62">
        <f>sim3_mass_per_length*B62*sim3_gravity</f>
        <v>3246.7175999999999</v>
      </c>
      <c r="D62">
        <f>IF(B62&lt;sim3_l_tx,0,sim3_ty)</f>
        <v>0</v>
      </c>
      <c r="F62">
        <f>IF(B62&lt;sim3_force_position,0,sim3_force)</f>
        <v>0</v>
      </c>
      <c r="G62">
        <f>sim3_ay-C62-D62-F62</f>
        <v>5280.1344000000008</v>
      </c>
      <c r="O62" s="37"/>
      <c r="P62">
        <v>0</v>
      </c>
      <c r="Q62">
        <f>IF(B62&lt;sim3_l_tx_0,0,sim3_ty_0)</f>
        <v>0</v>
      </c>
    </row>
    <row r="63" spans="1:17">
      <c r="A63" s="1">
        <v>33</v>
      </c>
      <c r="B63" s="17">
        <f t="shared" si="0"/>
        <v>5.7749999999999995</v>
      </c>
      <c r="C63">
        <f>sim3_mass_per_length*B63*sim3_gravity</f>
        <v>3348.1775249999996</v>
      </c>
      <c r="D63">
        <f>IF(B63&lt;sim3_l_tx,0,sim3_ty)</f>
        <v>0</v>
      </c>
      <c r="F63">
        <f>IF(B63&lt;sim3_force_position,0,sim3_force)</f>
        <v>0</v>
      </c>
      <c r="G63">
        <f>sim3_ay-C63-D63-F63</f>
        <v>5178.6744750000016</v>
      </c>
      <c r="O63" s="37"/>
      <c r="P63">
        <v>0</v>
      </c>
      <c r="Q63">
        <f>IF(B63&lt;sim3_l_tx_0,0,sim3_ty_0)</f>
        <v>0</v>
      </c>
    </row>
    <row r="64" spans="1:17">
      <c r="A64" s="1">
        <v>34</v>
      </c>
      <c r="B64" s="17">
        <f t="shared" si="0"/>
        <v>5.9499999999999993</v>
      </c>
      <c r="C64">
        <f>sim3_mass_per_length*B64*sim3_gravity</f>
        <v>3449.6374500000002</v>
      </c>
      <c r="D64">
        <f>IF(B64&lt;sim3_l_tx,0,sim3_ty)</f>
        <v>0</v>
      </c>
      <c r="F64">
        <f>IF(B64&lt;sim3_force_position,0,sim3_force)</f>
        <v>0</v>
      </c>
      <c r="G64">
        <f>sim3_ay-C64-D64-F64</f>
        <v>5077.2145500000006</v>
      </c>
      <c r="O64" s="37"/>
      <c r="P64">
        <v>0</v>
      </c>
      <c r="Q64">
        <f>IF(B64&lt;sim3_l_tx_0,0,sim3_ty_0)</f>
        <v>0</v>
      </c>
    </row>
    <row r="65" spans="1:17">
      <c r="A65" s="1">
        <v>35</v>
      </c>
      <c r="B65" s="17">
        <f t="shared" si="0"/>
        <v>6.125</v>
      </c>
      <c r="C65">
        <f>sim3_mass_per_length*B65*sim3_gravity</f>
        <v>3551.0973750000003</v>
      </c>
      <c r="D65">
        <f>IF(B65&lt;sim3_l_tx,0,sim3_ty)</f>
        <v>0</v>
      </c>
      <c r="F65">
        <f>IF(B65&lt;sim3_force_position,0,sim3_force)</f>
        <v>0</v>
      </c>
      <c r="G65">
        <f>sim3_ay-C65-D65-F65</f>
        <v>4975.7546250000005</v>
      </c>
      <c r="O65" s="37"/>
      <c r="P65">
        <v>0</v>
      </c>
      <c r="Q65">
        <f>IF(B65&lt;sim3_l_tx_0,0,sim3_ty_0)</f>
        <v>0</v>
      </c>
    </row>
    <row r="66" spans="1:17">
      <c r="A66" s="1">
        <v>36</v>
      </c>
      <c r="B66" s="17">
        <f t="shared" si="0"/>
        <v>6.3</v>
      </c>
      <c r="C66">
        <f>sim3_mass_per_length*B66*sim3_gravity</f>
        <v>3652.5572999999999</v>
      </c>
      <c r="D66">
        <f>IF(B66&lt;sim3_l_tx,0,sim3_ty)</f>
        <v>0</v>
      </c>
      <c r="F66">
        <f>IF(B66&lt;sim3_force_position,0,sim3_force)</f>
        <v>0</v>
      </c>
      <c r="G66">
        <f>sim3_ay-C66-D66-F66</f>
        <v>4874.2947000000004</v>
      </c>
      <c r="O66" s="37"/>
      <c r="P66">
        <v>0</v>
      </c>
      <c r="Q66">
        <f>IF(B66&lt;sim3_l_tx_0,0,sim3_ty_0)</f>
        <v>0</v>
      </c>
    </row>
    <row r="67" spans="1:17">
      <c r="A67" s="1">
        <v>37</v>
      </c>
      <c r="B67" s="17">
        <f t="shared" si="0"/>
        <v>6.4749999999999996</v>
      </c>
      <c r="C67">
        <f>sim3_mass_per_length*B67*sim3_gravity</f>
        <v>3754.0172250000005</v>
      </c>
      <c r="D67">
        <f>IF(B67&lt;sim3_l_tx,0,sim3_ty)</f>
        <v>0</v>
      </c>
      <c r="F67">
        <f>IF(B67&lt;sim3_force_position,0,sim3_force)</f>
        <v>0</v>
      </c>
      <c r="G67">
        <f>sim3_ay-C67-D67-F67</f>
        <v>4772.8347750000003</v>
      </c>
      <c r="O67" s="37"/>
      <c r="P67">
        <v>0</v>
      </c>
      <c r="Q67">
        <f>IF(B67&lt;sim3_l_tx_0,0,sim3_ty_0)</f>
        <v>0</v>
      </c>
    </row>
    <row r="68" spans="1:17">
      <c r="A68" s="1">
        <v>38</v>
      </c>
      <c r="B68" s="17">
        <f t="shared" si="0"/>
        <v>6.6499999999999995</v>
      </c>
      <c r="C68">
        <f>sim3_mass_per_length*B68*sim3_gravity</f>
        <v>3855.4771500000002</v>
      </c>
      <c r="D68">
        <f>IF(B68&lt;sim3_l_tx,0,sim3_ty)</f>
        <v>0</v>
      </c>
      <c r="F68">
        <f>IF(B68&lt;sim3_force_position,0,sim3_force)</f>
        <v>0</v>
      </c>
      <c r="G68">
        <f>sim3_ay-C68-D68-F68</f>
        <v>4671.3748500000002</v>
      </c>
      <c r="O68" s="37"/>
      <c r="P68">
        <v>0</v>
      </c>
      <c r="Q68">
        <f>IF(B68&lt;sim3_l_tx_0,0,sim3_ty_0)</f>
        <v>0</v>
      </c>
    </row>
    <row r="69" spans="1:17">
      <c r="A69" s="1">
        <v>39</v>
      </c>
      <c r="B69" s="17">
        <f t="shared" si="0"/>
        <v>6.8249999999999993</v>
      </c>
      <c r="C69">
        <f>sim3_mass_per_length*B69*sim3_gravity</f>
        <v>3956.9370749999998</v>
      </c>
      <c r="D69">
        <f>IF(B69&lt;sim3_l_tx,0,sim3_ty)</f>
        <v>0</v>
      </c>
      <c r="F69">
        <f>IF(B69&lt;sim3_force_position,0,sim3_force)</f>
        <v>0</v>
      </c>
      <c r="G69">
        <f>sim3_ay-C69-D69-F69</f>
        <v>4569.9149250000009</v>
      </c>
      <c r="O69" s="37"/>
      <c r="P69">
        <v>0</v>
      </c>
      <c r="Q69">
        <f>IF(B69&lt;sim3_l_tx_0,0,sim3_ty_0)</f>
        <v>0</v>
      </c>
    </row>
    <row r="70" spans="1:17">
      <c r="A70" s="1">
        <v>40</v>
      </c>
      <c r="B70" s="17">
        <f t="shared" si="0"/>
        <v>7</v>
      </c>
      <c r="C70">
        <f>sim3_mass_per_length*B70*sim3_gravity</f>
        <v>4058.3969999999999</v>
      </c>
      <c r="D70">
        <f>IF(B70&lt;sim3_l_tx,0,sim3_ty)</f>
        <v>0</v>
      </c>
      <c r="F70">
        <f>IF(B70&lt;sim3_force_position,0,sim3_force)</f>
        <v>0</v>
      </c>
      <c r="G70">
        <f>sim3_ay-C70-D70-F70</f>
        <v>4468.4550000000008</v>
      </c>
      <c r="O70" s="37"/>
      <c r="P70">
        <v>0</v>
      </c>
      <c r="Q70">
        <f>IF(B70&lt;sim3_l_tx_0,0,sim3_ty_0)</f>
        <v>0</v>
      </c>
    </row>
    <row r="71" spans="1:17">
      <c r="A71" s="1">
        <v>41</v>
      </c>
      <c r="B71" s="17">
        <f t="shared" si="0"/>
        <v>7.1749999999999998</v>
      </c>
      <c r="C71">
        <f>sim3_mass_per_length*B71*sim3_gravity</f>
        <v>4159.856925</v>
      </c>
      <c r="D71">
        <f>IF(B71&lt;sim3_l_tx,0,sim3_ty)</f>
        <v>0</v>
      </c>
      <c r="F71">
        <f>IF(B71&lt;sim3_force_position,0,sim3_force)</f>
        <v>0</v>
      </c>
      <c r="G71">
        <f>sim3_ay-C71-D71-F71</f>
        <v>4366.9950750000007</v>
      </c>
      <c r="O71" s="37"/>
      <c r="P71">
        <v>0</v>
      </c>
      <c r="Q71">
        <f>IF(B71&lt;sim3_l_tx_0,0,sim3_ty_0)</f>
        <v>0</v>
      </c>
    </row>
    <row r="72" spans="1:17">
      <c r="A72" s="1">
        <v>42</v>
      </c>
      <c r="B72" s="17">
        <f t="shared" si="0"/>
        <v>7.35</v>
      </c>
      <c r="C72">
        <f>sim3_mass_per_length*B72*sim3_gravity</f>
        <v>4261.3168500000002</v>
      </c>
      <c r="D72">
        <f>IF(B72&lt;sim3_l_tx,0,sim3_ty)</f>
        <v>0</v>
      </c>
      <c r="F72">
        <f>IF(B72&lt;sim3_force_position,0,sim3_force)</f>
        <v>0</v>
      </c>
      <c r="G72">
        <f>sim3_ay-C72-D72-F72</f>
        <v>4265.5351500000006</v>
      </c>
      <c r="O72" s="37"/>
      <c r="P72">
        <v>0</v>
      </c>
      <c r="Q72">
        <f>IF(B72&lt;sim3_l_tx_0,0,sim3_ty_0)</f>
        <v>0</v>
      </c>
    </row>
    <row r="73" spans="1:17">
      <c r="A73" s="1">
        <v>43</v>
      </c>
      <c r="B73" s="17">
        <f t="shared" si="0"/>
        <v>7.5249999999999995</v>
      </c>
      <c r="C73">
        <f>sim3_mass_per_length*B73*sim3_gravity</f>
        <v>4362.7767750000003</v>
      </c>
      <c r="D73">
        <f>IF(B73&lt;sim3_l_tx,0,sim3_ty)</f>
        <v>0</v>
      </c>
      <c r="F73">
        <f>IF(B73&lt;sim3_force_position,0,sim3_force)</f>
        <v>0</v>
      </c>
      <c r="G73">
        <f>sim3_ay-C73-D73-F73</f>
        <v>4164.0752250000005</v>
      </c>
      <c r="O73" s="37"/>
      <c r="P73">
        <v>0</v>
      </c>
      <c r="Q73">
        <f>IF(B73&lt;sim3_l_tx_0,0,sim3_ty_0)</f>
        <v>0</v>
      </c>
    </row>
    <row r="74" spans="1:17">
      <c r="A74" s="1">
        <v>44</v>
      </c>
      <c r="B74" s="17">
        <f t="shared" si="0"/>
        <v>7.6999999999999993</v>
      </c>
      <c r="C74">
        <f>sim3_mass_per_length*B74*sim3_gravity</f>
        <v>4464.2367000000004</v>
      </c>
      <c r="D74">
        <f>IF(B74&lt;sim3_l_tx,0,sim3_ty)</f>
        <v>0</v>
      </c>
      <c r="F74">
        <f>IF(B74&lt;sim3_force_position,0,sim3_force)</f>
        <v>0</v>
      </c>
      <c r="G74">
        <f>sim3_ay-C74-D74-F74</f>
        <v>4062.6153000000004</v>
      </c>
      <c r="O74" s="37"/>
      <c r="P74">
        <v>0</v>
      </c>
      <c r="Q74">
        <f>IF(B74&lt;sim3_l_tx_0,0,sim3_ty_0)</f>
        <v>0</v>
      </c>
    </row>
    <row r="75" spans="1:17">
      <c r="A75" s="1">
        <v>45</v>
      </c>
      <c r="B75" s="17">
        <f t="shared" si="0"/>
        <v>7.8749999999999991</v>
      </c>
      <c r="C75">
        <f>sim3_mass_per_length*B75*sim3_gravity</f>
        <v>4565.6966249999996</v>
      </c>
      <c r="D75">
        <f>IF(B75&lt;sim3_l_tx,0,sim3_ty)</f>
        <v>0</v>
      </c>
      <c r="F75">
        <f>IF(B75&lt;sim3_force_position,0,sim3_force)</f>
        <v>0</v>
      </c>
      <c r="G75">
        <f>sim3_ay-C75-D75-F75</f>
        <v>3961.1553750000012</v>
      </c>
      <c r="O75" s="37"/>
      <c r="P75">
        <v>0</v>
      </c>
      <c r="Q75">
        <f>IF(B75&lt;sim3_l_tx_0,0,sim3_ty_0)</f>
        <v>0</v>
      </c>
    </row>
    <row r="76" spans="1:17">
      <c r="A76" s="1">
        <v>46</v>
      </c>
      <c r="B76" s="17">
        <f t="shared" si="0"/>
        <v>8.0499999999999989</v>
      </c>
      <c r="C76">
        <f>sim3_mass_per_length*B76*sim3_gravity</f>
        <v>4667.1565499999997</v>
      </c>
      <c r="D76">
        <f>IF(B76&lt;sim3_l_tx,0,sim3_ty)</f>
        <v>0</v>
      </c>
      <c r="F76">
        <f>IF(B76&lt;sim3_force_position,0,sim3_force)</f>
        <v>0</v>
      </c>
      <c r="G76">
        <f>sim3_ay-C76-D76-F76</f>
        <v>3859.6954500000011</v>
      </c>
      <c r="O76" s="37"/>
      <c r="P76">
        <v>0</v>
      </c>
      <c r="Q76">
        <f>IF(B76&lt;sim3_l_tx_0,0,sim3_ty_0)</f>
        <v>0</v>
      </c>
    </row>
    <row r="77" spans="1:17">
      <c r="A77" s="1">
        <v>47</v>
      </c>
      <c r="B77" s="17">
        <f t="shared" si="0"/>
        <v>8.2249999999999996</v>
      </c>
      <c r="C77">
        <f>sim3_mass_per_length*B77*sim3_gravity</f>
        <v>4768.6164749999998</v>
      </c>
      <c r="D77">
        <f>IF(B77&lt;sim3_l_tx,0,sim3_ty)</f>
        <v>0</v>
      </c>
      <c r="F77">
        <f>IF(B77&lt;sim3_force_position,0,sim3_force)</f>
        <v>0</v>
      </c>
      <c r="G77">
        <f>sim3_ay-C77-D77-F77</f>
        <v>3758.235525000001</v>
      </c>
      <c r="O77" s="37"/>
      <c r="P77">
        <v>0</v>
      </c>
      <c r="Q77">
        <f>IF(B77&lt;sim3_l_tx_0,0,sim3_ty_0)</f>
        <v>0</v>
      </c>
    </row>
    <row r="78" spans="1:17">
      <c r="A78" s="1">
        <v>48</v>
      </c>
      <c r="B78" s="17">
        <f t="shared" si="0"/>
        <v>8.3999999999999986</v>
      </c>
      <c r="C78">
        <f>sim3_mass_per_length*B78*sim3_gravity</f>
        <v>4870.0763999999999</v>
      </c>
      <c r="D78">
        <f>IF(B78&lt;sim3_l_tx,0,sim3_ty)</f>
        <v>0</v>
      </c>
      <c r="F78">
        <f>IF(B78&lt;sim3_force_position,0,sim3_force)</f>
        <v>0</v>
      </c>
      <c r="G78">
        <f>sim3_ay-C78-D78-F78</f>
        <v>3656.7756000000008</v>
      </c>
      <c r="O78" s="37"/>
      <c r="P78">
        <v>0</v>
      </c>
      <c r="Q78">
        <f>IF(B78&lt;sim3_l_tx_0,0,sim3_ty_0)</f>
        <v>0</v>
      </c>
    </row>
    <row r="79" spans="1:17">
      <c r="A79" s="1">
        <v>49</v>
      </c>
      <c r="B79" s="17">
        <f t="shared" si="0"/>
        <v>8.5749999999999993</v>
      </c>
      <c r="C79">
        <f>sim3_mass_per_length*B79*sim3_gravity</f>
        <v>4971.536325</v>
      </c>
      <c r="D79">
        <f>IF(B79&lt;sim3_l_tx,0,sim3_ty)</f>
        <v>0</v>
      </c>
      <c r="F79">
        <f>IF(B79&lt;sim3_force_position,0,sim3_force)</f>
        <v>0</v>
      </c>
      <c r="G79">
        <f>sim3_ay-C79-D79-F79</f>
        <v>3555.3156750000007</v>
      </c>
      <c r="O79" s="37"/>
      <c r="P79">
        <v>0</v>
      </c>
      <c r="Q79">
        <f>IF(B79&lt;sim3_l_tx_0,0,sim3_ty_0)</f>
        <v>0</v>
      </c>
    </row>
    <row r="80" spans="1:17">
      <c r="A80" s="1">
        <v>50</v>
      </c>
      <c r="B80" s="17">
        <f t="shared" si="0"/>
        <v>8.75</v>
      </c>
      <c r="C80">
        <f>sim3_mass_per_length*B80*sim3_gravity</f>
        <v>5072.9962500000001</v>
      </c>
      <c r="D80">
        <f>IF(B80&lt;sim3_l_tx,0,sim3_ty)</f>
        <v>0</v>
      </c>
      <c r="F80">
        <f>IF(B80&lt;sim3_force_position,0,sim3_force)</f>
        <v>0</v>
      </c>
      <c r="G80">
        <f>sim3_ay-C80-D80-F80</f>
        <v>3453.8557500000006</v>
      </c>
      <c r="O80" s="37"/>
      <c r="P80">
        <v>0</v>
      </c>
      <c r="Q80">
        <f>IF(B80&lt;sim3_l_tx_0,0,sim3_ty_0)</f>
        <v>0</v>
      </c>
    </row>
    <row r="81" spans="1:17">
      <c r="A81" s="1">
        <v>51</v>
      </c>
      <c r="B81" s="17">
        <f t="shared" si="0"/>
        <v>8.9249999999999989</v>
      </c>
      <c r="C81">
        <f>sim3_mass_per_length*B81*sim3_gravity</f>
        <v>5174.4561750000003</v>
      </c>
      <c r="D81">
        <f>IF(B81&lt;sim3_l_tx,0,sim3_ty)</f>
        <v>0</v>
      </c>
      <c r="F81">
        <f>IF(B81&lt;sim3_force_position,0,sim3_force)</f>
        <v>0</v>
      </c>
      <c r="G81">
        <f>sim3_ay-C81-D81-F81</f>
        <v>3352.3958250000005</v>
      </c>
      <c r="O81" s="37"/>
      <c r="P81">
        <v>0</v>
      </c>
      <c r="Q81">
        <f>IF(B81&lt;sim3_l_tx_0,0,sim3_ty_0)</f>
        <v>0</v>
      </c>
    </row>
    <row r="82" spans="1:17">
      <c r="A82" s="1">
        <v>52</v>
      </c>
      <c r="B82" s="17">
        <f t="shared" si="0"/>
        <v>9.1</v>
      </c>
      <c r="C82">
        <f>sim3_mass_per_length*B82*sim3_gravity</f>
        <v>5275.9160999999995</v>
      </c>
      <c r="D82">
        <f>IF(B82&lt;sim3_l_tx,0,sim3_ty)</f>
        <v>0</v>
      </c>
      <c r="F82">
        <f>IF(B82&lt;sim3_force_position,0,sim3_force)</f>
        <v>0</v>
      </c>
      <c r="G82">
        <f>sim3_ay-C82-D82-F82</f>
        <v>3250.9359000000013</v>
      </c>
      <c r="O82" s="37"/>
      <c r="P82">
        <v>0</v>
      </c>
      <c r="Q82">
        <f>IF(B82&lt;sim3_l_tx_0,0,sim3_ty_0)</f>
        <v>0</v>
      </c>
    </row>
    <row r="83" spans="1:17">
      <c r="A83" s="1">
        <v>53</v>
      </c>
      <c r="B83" s="17">
        <f t="shared" si="0"/>
        <v>9.2749999999999986</v>
      </c>
      <c r="C83">
        <f>sim3_mass_per_length*B83*sim3_gravity</f>
        <v>5377.3760249999996</v>
      </c>
      <c r="D83">
        <f>IF(B83&lt;sim3_l_tx,0,sim3_ty)</f>
        <v>0</v>
      </c>
      <c r="F83">
        <f>IF(B83&lt;sim3_force_position,0,sim3_force)</f>
        <v>0</v>
      </c>
      <c r="G83">
        <f>sim3_ay-C83-D83-F83</f>
        <v>3149.4759750000012</v>
      </c>
      <c r="O83" s="37"/>
      <c r="P83">
        <v>0</v>
      </c>
      <c r="Q83">
        <f>IF(B83&lt;sim3_l_tx_0,0,sim3_ty_0)</f>
        <v>0</v>
      </c>
    </row>
    <row r="84" spans="1:17">
      <c r="A84" s="1">
        <v>54</v>
      </c>
      <c r="B84" s="17">
        <f t="shared" si="0"/>
        <v>9.4499999999999993</v>
      </c>
      <c r="C84">
        <f>sim3_mass_per_length*B84*sim3_gravity</f>
        <v>5478.8359500000006</v>
      </c>
      <c r="D84">
        <f>IF(B84&lt;sim3_l_tx,0,sim3_ty)</f>
        <v>0</v>
      </c>
      <c r="F84">
        <f>IF(B84&lt;sim3_force_position,0,sim3_force)</f>
        <v>0</v>
      </c>
      <c r="G84">
        <f>sim3_ay-C84-D84-F84</f>
        <v>3048.0160500000002</v>
      </c>
      <c r="O84" s="37"/>
      <c r="P84">
        <v>0</v>
      </c>
      <c r="Q84">
        <f>IF(B84&lt;sim3_l_tx_0,0,sim3_ty_0)</f>
        <v>0</v>
      </c>
    </row>
    <row r="85" spans="1:17">
      <c r="A85" s="1">
        <v>55</v>
      </c>
      <c r="B85" s="17">
        <f t="shared" si="0"/>
        <v>9.625</v>
      </c>
      <c r="C85">
        <f>sim3_mass_per_length*B85*sim3_gravity</f>
        <v>5580.2958749999998</v>
      </c>
      <c r="D85">
        <f>IF(B85&lt;sim3_l_tx,0,sim3_ty)</f>
        <v>0</v>
      </c>
      <c r="F85">
        <f>IF(B85&lt;sim3_force_position,0,sim3_force)</f>
        <v>0</v>
      </c>
      <c r="G85">
        <f>sim3_ay-C85-D85-F85</f>
        <v>2946.556125000001</v>
      </c>
      <c r="O85" s="37"/>
      <c r="P85">
        <v>0</v>
      </c>
      <c r="Q85">
        <f>IF(B85&lt;sim3_l_tx_0,0,sim3_ty_0)</f>
        <v>0</v>
      </c>
    </row>
    <row r="86" spans="1:17">
      <c r="A86" s="1">
        <v>56</v>
      </c>
      <c r="B86" s="17">
        <f t="shared" si="0"/>
        <v>9.7999999999999989</v>
      </c>
      <c r="C86">
        <f>sim3_mass_per_length*B86*sim3_gravity</f>
        <v>5681.7557999999999</v>
      </c>
      <c r="D86">
        <f>IF(B86&lt;sim3_l_tx,0,sim3_ty)</f>
        <v>0</v>
      </c>
      <c r="F86">
        <f>IF(B86&lt;sim3_force_position,0,sim3_force)</f>
        <v>0</v>
      </c>
      <c r="G86">
        <f>sim3_ay-C86-D86-F86</f>
        <v>2845.0962000000009</v>
      </c>
      <c r="O86" s="37"/>
      <c r="P86">
        <v>0</v>
      </c>
      <c r="Q86">
        <f>IF(B86&lt;sim3_l_tx_0,0,sim3_ty_0)</f>
        <v>0</v>
      </c>
    </row>
    <row r="87" spans="1:17">
      <c r="A87" s="1">
        <v>57</v>
      </c>
      <c r="B87" s="17">
        <f t="shared" si="0"/>
        <v>9.9749999999999996</v>
      </c>
      <c r="C87">
        <f>sim3_mass_per_length*B87*sim3_gravity</f>
        <v>5783.2157250000009</v>
      </c>
      <c r="D87">
        <f>IF(B87&lt;sim3_l_tx,0,sim3_ty)</f>
        <v>0</v>
      </c>
      <c r="F87">
        <f>IF(B87&lt;sim3_force_position,0,sim3_force)</f>
        <v>0</v>
      </c>
      <c r="G87">
        <f>sim3_ay-C87-D87-F87</f>
        <v>2743.6362749999998</v>
      </c>
      <c r="O87" s="37"/>
      <c r="P87">
        <v>0</v>
      </c>
      <c r="Q87">
        <f>IF(B87&lt;sim3_l_tx_0,0,sim3_ty_0)</f>
        <v>0</v>
      </c>
    </row>
    <row r="88" spans="1:17">
      <c r="A88" s="1">
        <v>58</v>
      </c>
      <c r="B88" s="17">
        <f t="shared" si="0"/>
        <v>10.149999999999999</v>
      </c>
      <c r="C88">
        <f>sim3_mass_per_length*B88*sim3_gravity</f>
        <v>5884.6756499999992</v>
      </c>
      <c r="D88">
        <f>IF(B88&lt;sim3_l_tx,0,sim3_ty)</f>
        <v>0</v>
      </c>
      <c r="F88">
        <f>IF(B88&lt;sim3_force_position,0,sim3_force)</f>
        <v>0</v>
      </c>
      <c r="G88">
        <f>sim3_ay-C88-D88-F88</f>
        <v>2642.1763500000015</v>
      </c>
      <c r="O88" s="37"/>
      <c r="P88">
        <v>0</v>
      </c>
      <c r="Q88">
        <f>IF(B88&lt;sim3_l_tx_0,0,sim3_ty_0)</f>
        <v>0</v>
      </c>
    </row>
    <row r="89" spans="1:17">
      <c r="A89" s="1">
        <v>59</v>
      </c>
      <c r="B89" s="17">
        <f t="shared" si="0"/>
        <v>10.324999999999999</v>
      </c>
      <c r="C89">
        <f>sim3_mass_per_length*B89*sim3_gravity</f>
        <v>5986.1355750000002</v>
      </c>
      <c r="D89">
        <f>IF(B89&lt;sim3_l_tx,0,sim3_ty)</f>
        <v>0</v>
      </c>
      <c r="F89">
        <f>IF(B89&lt;sim3_force_position,0,sim3_force)</f>
        <v>0</v>
      </c>
      <c r="G89">
        <f>sim3_ay-C89-D89-F89</f>
        <v>2540.7164250000005</v>
      </c>
      <c r="O89" s="37"/>
      <c r="P89">
        <v>0</v>
      </c>
      <c r="Q89">
        <f>IF(B89&lt;sim3_l_tx_0,0,sim3_ty_0)</f>
        <v>0</v>
      </c>
    </row>
    <row r="90" spans="1:17">
      <c r="A90" s="1">
        <v>60</v>
      </c>
      <c r="B90" s="17">
        <f t="shared" si="0"/>
        <v>10.5</v>
      </c>
      <c r="C90">
        <f>sim3_mass_per_length*B90*sim3_gravity</f>
        <v>6087.5955000000013</v>
      </c>
      <c r="D90">
        <f>IF(B90&lt;sim3_l_tx,0,sim3_ty)</f>
        <v>0</v>
      </c>
      <c r="F90">
        <f>IF(B90&lt;sim3_force_position,0,sim3_force)</f>
        <v>0</v>
      </c>
      <c r="G90">
        <f>sim3_ay-C90-D90-F90</f>
        <v>2439.2564999999995</v>
      </c>
      <c r="O90" s="37"/>
      <c r="P90">
        <v>0</v>
      </c>
      <c r="Q90">
        <f>IF(B90&lt;sim3_l_tx_0,0,sim3_ty_0)</f>
        <v>0</v>
      </c>
    </row>
    <row r="91" spans="1:17">
      <c r="A91" s="1">
        <v>61</v>
      </c>
      <c r="B91" s="17">
        <f t="shared" si="0"/>
        <v>10.674999999999999</v>
      </c>
      <c r="C91">
        <f>sim3_mass_per_length*B91*sim3_gravity</f>
        <v>6189.0554249999996</v>
      </c>
      <c r="D91">
        <f>IF(B91&lt;sim3_l_tx,0,sim3_ty)</f>
        <v>0</v>
      </c>
      <c r="F91">
        <f>IF(B91&lt;sim3_force_position,0,sim3_force)</f>
        <v>0</v>
      </c>
      <c r="G91">
        <f>sim3_ay-C91-D91-F91</f>
        <v>2337.7965750000012</v>
      </c>
      <c r="O91" s="37"/>
      <c r="P91">
        <v>0</v>
      </c>
      <c r="Q91">
        <f>IF(B91&lt;sim3_l_tx_0,0,sim3_ty_0)</f>
        <v>0</v>
      </c>
    </row>
    <row r="92" spans="1:17">
      <c r="A92" s="1">
        <v>62</v>
      </c>
      <c r="B92" s="17">
        <f t="shared" si="0"/>
        <v>10.85</v>
      </c>
      <c r="C92">
        <f>sim3_mass_per_length*B92*sim3_gravity</f>
        <v>6290.5153500000006</v>
      </c>
      <c r="D92">
        <f>IF(B92&lt;sim3_l_tx,0,sim3_ty)</f>
        <v>0</v>
      </c>
      <c r="F92">
        <f>IF(B92&lt;sim3_force_position,0,sim3_force)</f>
        <v>0</v>
      </c>
      <c r="G92">
        <f>sim3_ay-C92-D92-F92</f>
        <v>2236.3366500000002</v>
      </c>
      <c r="O92" s="37"/>
      <c r="P92">
        <v>0</v>
      </c>
      <c r="Q92">
        <f>IF(B92&lt;sim3_l_tx_0,0,sim3_ty_0)</f>
        <v>0</v>
      </c>
    </row>
    <row r="93" spans="1:17">
      <c r="A93" s="1">
        <v>63</v>
      </c>
      <c r="B93" s="17">
        <f t="shared" si="0"/>
        <v>11.024999999999999</v>
      </c>
      <c r="C93">
        <f>sim3_mass_per_length*B93*sim3_gravity</f>
        <v>6391.9752749999998</v>
      </c>
      <c r="D93">
        <f>IF(B93&lt;sim3_l_tx,0,sim3_ty)</f>
        <v>0</v>
      </c>
      <c r="F93">
        <f>IF(B93&lt;sim3_force_position,0,sim3_force)</f>
        <v>0</v>
      </c>
      <c r="G93">
        <f>sim3_ay-C93-D93-F93</f>
        <v>2134.876725000001</v>
      </c>
      <c r="O93" s="37"/>
      <c r="P93">
        <v>0</v>
      </c>
      <c r="Q93">
        <f>IF(B93&lt;sim3_l_tx_0,0,sim3_ty_0)</f>
        <v>0</v>
      </c>
    </row>
    <row r="94" spans="1:17">
      <c r="A94" s="1">
        <v>64</v>
      </c>
      <c r="B94" s="17">
        <f t="shared" ref="B94:B157" si="1">length/length_division*A94</f>
        <v>11.2</v>
      </c>
      <c r="C94">
        <f>sim3_mass_per_length*B94*sim3_gravity</f>
        <v>6493.4351999999999</v>
      </c>
      <c r="D94">
        <f>IF(B94&lt;sim3_l_tx,0,sim3_ty)</f>
        <v>0</v>
      </c>
      <c r="F94">
        <f>IF(B94&lt;sim3_force_position,0,sim3_force)</f>
        <v>0</v>
      </c>
      <c r="G94">
        <f>sim3_ay-C94-D94-F94</f>
        <v>2033.4168000000009</v>
      </c>
      <c r="O94" s="37"/>
      <c r="P94">
        <v>0</v>
      </c>
      <c r="Q94">
        <f>IF(B94&lt;sim3_l_tx_0,0,sim3_ty_0)</f>
        <v>0</v>
      </c>
    </row>
    <row r="95" spans="1:17">
      <c r="A95" s="1">
        <v>65</v>
      </c>
      <c r="B95" s="17">
        <f t="shared" si="1"/>
        <v>11.375</v>
      </c>
      <c r="C95">
        <f>sim3_mass_per_length*B95*sim3_gravity</f>
        <v>6594.8951250000009</v>
      </c>
      <c r="D95">
        <f>IF(B95&lt;sim3_l_tx,0,sim3_ty)</f>
        <v>0</v>
      </c>
      <c r="F95">
        <f>IF(B95&lt;sim3_force_position,0,sim3_force)</f>
        <v>0</v>
      </c>
      <c r="G95">
        <f>sim3_ay-C95-D95-F95</f>
        <v>1931.9568749999999</v>
      </c>
      <c r="O95" s="37"/>
      <c r="P95">
        <v>0</v>
      </c>
      <c r="Q95">
        <f>IF(B95&lt;sim3_l_tx_0,0,sim3_ty_0)</f>
        <v>0</v>
      </c>
    </row>
    <row r="96" spans="1:17">
      <c r="A96" s="1">
        <v>66</v>
      </c>
      <c r="B96" s="17">
        <f t="shared" si="1"/>
        <v>11.549999999999999</v>
      </c>
      <c r="C96">
        <f>sim3_mass_per_length*B96*sim3_gravity</f>
        <v>6696.3550499999992</v>
      </c>
      <c r="D96">
        <f>IF(B96&lt;sim3_l_tx,0,sim3_ty)</f>
        <v>0</v>
      </c>
      <c r="F96">
        <f>IF(B96&lt;sim3_force_position,0,sim3_force)</f>
        <v>0</v>
      </c>
      <c r="G96">
        <f>sim3_ay-C96-D96-F96</f>
        <v>1830.4969500000016</v>
      </c>
      <c r="O96" s="37"/>
      <c r="P96">
        <v>0</v>
      </c>
      <c r="Q96">
        <f>IF(B96&lt;sim3_l_tx_0,0,sim3_ty_0)</f>
        <v>0</v>
      </c>
    </row>
    <row r="97" spans="1:17">
      <c r="A97" s="1">
        <v>67</v>
      </c>
      <c r="B97" s="17">
        <f t="shared" si="1"/>
        <v>11.725</v>
      </c>
      <c r="C97">
        <f>sim3_mass_per_length*B97*sim3_gravity</f>
        <v>6797.8149750000002</v>
      </c>
      <c r="D97">
        <f>IF(B97&lt;sim3_l_tx,0,sim3_ty)</f>
        <v>0</v>
      </c>
      <c r="F97">
        <f>IF(B97&lt;sim3_force_position,0,sim3_force)</f>
        <v>0</v>
      </c>
      <c r="G97">
        <f>sim3_ay-C97-D97-F97</f>
        <v>1729.0370250000005</v>
      </c>
      <c r="O97" s="37"/>
      <c r="P97">
        <v>0</v>
      </c>
      <c r="Q97">
        <f>IF(B97&lt;sim3_l_tx_0,0,sim3_ty_0)</f>
        <v>0</v>
      </c>
    </row>
    <row r="98" spans="1:17">
      <c r="A98" s="1">
        <v>68</v>
      </c>
      <c r="B98" s="17">
        <f t="shared" si="1"/>
        <v>11.899999999999999</v>
      </c>
      <c r="C98">
        <f>sim3_mass_per_length*B98*sim3_gravity</f>
        <v>6899.2749000000003</v>
      </c>
      <c r="D98">
        <f>IF(B98&lt;sim3_l_tx,0,sim3_ty)</f>
        <v>0</v>
      </c>
      <c r="F98">
        <f>IF(B98&lt;sim3_force_position,0,sim3_force)</f>
        <v>0</v>
      </c>
      <c r="G98">
        <f>sim3_ay-C98-D98-F98</f>
        <v>1627.5771000000004</v>
      </c>
      <c r="O98" s="37"/>
      <c r="P98">
        <v>0</v>
      </c>
      <c r="Q98">
        <f>IF(B98&lt;sim3_l_tx_0,0,sim3_ty_0)</f>
        <v>0</v>
      </c>
    </row>
    <row r="99" spans="1:17">
      <c r="A99" s="1">
        <v>69</v>
      </c>
      <c r="B99" s="17">
        <f t="shared" si="1"/>
        <v>12.074999999999999</v>
      </c>
      <c r="C99">
        <f>sim3_mass_per_length*B99*sim3_gravity</f>
        <v>7000.7348249999995</v>
      </c>
      <c r="D99">
        <f>IF(B99&lt;sim3_l_tx,0,sim3_ty)</f>
        <v>0</v>
      </c>
      <c r="F99">
        <f>IF(B99&lt;sim3_force_position,0,sim3_force)</f>
        <v>0</v>
      </c>
      <c r="G99">
        <f>sim3_ay-C99-D99-F99</f>
        <v>1526.1171750000012</v>
      </c>
      <c r="O99" s="37"/>
      <c r="P99">
        <v>0</v>
      </c>
      <c r="Q99">
        <f>IF(B99&lt;sim3_l_tx_0,0,sim3_ty_0)</f>
        <v>0</v>
      </c>
    </row>
    <row r="100" spans="1:17">
      <c r="A100" s="1">
        <v>70</v>
      </c>
      <c r="B100" s="17">
        <f t="shared" si="1"/>
        <v>12.25</v>
      </c>
      <c r="C100">
        <f>sim3_mass_per_length*B100*sim3_gravity</f>
        <v>7102.1947500000006</v>
      </c>
      <c r="D100">
        <f>IF(B100&lt;sim3_l_tx,0,sim3_ty)</f>
        <v>0</v>
      </c>
      <c r="F100">
        <f>IF(B100&lt;sim3_force_position,0,sim3_force)</f>
        <v>0</v>
      </c>
      <c r="G100">
        <f>sim3_ay-C100-D100-F100</f>
        <v>1424.6572500000002</v>
      </c>
      <c r="O100" s="37"/>
      <c r="P100">
        <v>0</v>
      </c>
      <c r="Q100">
        <f>IF(B100&lt;sim3_l_tx_0,0,sim3_ty_0)</f>
        <v>0</v>
      </c>
    </row>
    <row r="101" spans="1:17">
      <c r="A101" s="1">
        <v>71</v>
      </c>
      <c r="B101" s="17">
        <f t="shared" si="1"/>
        <v>12.424999999999999</v>
      </c>
      <c r="C101">
        <f>sim3_mass_per_length*B101*sim3_gravity</f>
        <v>7203.6546750000007</v>
      </c>
      <c r="D101">
        <f>IF(B101&lt;sim3_l_tx,0,sim3_ty)</f>
        <v>0</v>
      </c>
      <c r="F101">
        <f>IF(B101&lt;sim3_force_position,0,sim3_force)</f>
        <v>0</v>
      </c>
      <c r="G101">
        <f>sim3_ay-C101-D101-F101</f>
        <v>1323.1973250000001</v>
      </c>
      <c r="O101" s="37"/>
      <c r="P101">
        <v>0</v>
      </c>
      <c r="Q101">
        <f>IF(B101&lt;sim3_l_tx_0,0,sim3_ty_0)</f>
        <v>0</v>
      </c>
    </row>
    <row r="102" spans="1:17">
      <c r="A102" s="1">
        <v>72</v>
      </c>
      <c r="B102" s="17">
        <f t="shared" si="1"/>
        <v>12.6</v>
      </c>
      <c r="C102">
        <f>sim3_mass_per_length*B102*sim3_gravity</f>
        <v>7305.1145999999999</v>
      </c>
      <c r="D102">
        <f>IF(B102&lt;sim3_l_tx,0,sim3_ty)</f>
        <v>0</v>
      </c>
      <c r="F102">
        <f>IF(B102&lt;sim3_force_position,0,sim3_force)</f>
        <v>0</v>
      </c>
      <c r="G102">
        <f>sim3_ay-C102-D102-F102</f>
        <v>1221.7374000000009</v>
      </c>
      <c r="O102" s="37"/>
      <c r="P102">
        <v>0</v>
      </c>
      <c r="Q102">
        <f>IF(B102&lt;sim3_l_tx_0,0,sim3_ty_0)</f>
        <v>0</v>
      </c>
    </row>
    <row r="103" spans="1:17">
      <c r="A103" s="1">
        <v>73</v>
      </c>
      <c r="B103" s="17">
        <f t="shared" si="1"/>
        <v>12.774999999999999</v>
      </c>
      <c r="C103">
        <f>sim3_mass_per_length*B103*sim3_gravity</f>
        <v>7406.574525</v>
      </c>
      <c r="D103">
        <f>IF(B103&lt;sim3_l_tx,0,sim3_ty)</f>
        <v>0</v>
      </c>
      <c r="F103">
        <f>IF(B103&lt;sim3_force_position,0,sim3_force)</f>
        <v>0</v>
      </c>
      <c r="G103">
        <f>sim3_ay-C103-D103-F103</f>
        <v>1120.2774750000008</v>
      </c>
      <c r="O103" s="37"/>
      <c r="P103">
        <v>0</v>
      </c>
      <c r="Q103">
        <f>IF(B103&lt;sim3_l_tx_0,0,sim3_ty_0)</f>
        <v>0</v>
      </c>
    </row>
    <row r="104" spans="1:17">
      <c r="A104" s="1">
        <v>74</v>
      </c>
      <c r="B104" s="17">
        <f t="shared" si="1"/>
        <v>12.95</v>
      </c>
      <c r="C104">
        <f>sim3_mass_per_length*B104*sim3_gravity</f>
        <v>7508.034450000001</v>
      </c>
      <c r="D104">
        <f>IF(B104&lt;sim3_l_tx,0,sim3_ty)</f>
        <v>0</v>
      </c>
      <c r="F104">
        <f>IF(B104&lt;sim3_force_position,0,sim3_force)</f>
        <v>0</v>
      </c>
      <c r="G104">
        <f>sim3_ay-C104-D104-F104</f>
        <v>1018.8175499999998</v>
      </c>
      <c r="O104" s="37"/>
      <c r="P104">
        <v>0</v>
      </c>
      <c r="Q104">
        <f>IF(B104&lt;sim3_l_tx_0,0,sim3_ty_0)</f>
        <v>0</v>
      </c>
    </row>
    <row r="105" spans="1:17">
      <c r="A105" s="1">
        <v>75</v>
      </c>
      <c r="B105" s="17">
        <f t="shared" si="1"/>
        <v>13.125</v>
      </c>
      <c r="C105">
        <f>sim3_mass_per_length*B105*sim3_gravity</f>
        <v>7609.4943750000002</v>
      </c>
      <c r="D105">
        <f>IF(B105&lt;sim3_l_tx,0,sim3_ty)</f>
        <v>0</v>
      </c>
      <c r="F105">
        <f>IF(B105&lt;sim3_force_position,0,sim3_force)</f>
        <v>0</v>
      </c>
      <c r="G105">
        <f>sim3_ay-C105-D105-F105</f>
        <v>917.35762500000055</v>
      </c>
      <c r="O105" s="37"/>
      <c r="P105">
        <v>0</v>
      </c>
      <c r="Q105">
        <f>IF(B105&lt;sim3_l_tx_0,0,sim3_ty_0)</f>
        <v>0</v>
      </c>
    </row>
    <row r="106" spans="1:17">
      <c r="A106" s="1">
        <v>76</v>
      </c>
      <c r="B106" s="17">
        <f t="shared" si="1"/>
        <v>13.299999999999999</v>
      </c>
      <c r="C106">
        <f>sim3_mass_per_length*B106*sim3_gravity</f>
        <v>7710.9543000000003</v>
      </c>
      <c r="D106">
        <f>IF(B106&lt;sim3_l_tx,0,sim3_ty)</f>
        <v>0</v>
      </c>
      <c r="F106">
        <f>IF(B106&lt;sim3_force_position,0,sim3_force)</f>
        <v>0</v>
      </c>
      <c r="G106">
        <f>sim3_ay-C106-D106-F106</f>
        <v>815.89770000000044</v>
      </c>
      <c r="O106" s="37"/>
      <c r="P106">
        <v>0</v>
      </c>
      <c r="Q106">
        <f>IF(B106&lt;sim3_l_tx_0,0,sim3_ty_0)</f>
        <v>0</v>
      </c>
    </row>
    <row r="107" spans="1:17">
      <c r="A107" s="1">
        <v>77</v>
      </c>
      <c r="B107" s="17">
        <f t="shared" si="1"/>
        <v>13.475</v>
      </c>
      <c r="C107">
        <f>sim3_mass_per_length*B107*sim3_gravity</f>
        <v>7812.4142249999995</v>
      </c>
      <c r="D107">
        <f>IF(B107&lt;sim3_l_tx,0,sim3_ty)</f>
        <v>0</v>
      </c>
      <c r="F107">
        <f>IF(B107&lt;sim3_force_position,0,sim3_force)</f>
        <v>0</v>
      </c>
      <c r="G107">
        <f>sim3_ay-C107-D107-F107</f>
        <v>714.43777500000124</v>
      </c>
      <c r="O107" s="37"/>
      <c r="P107">
        <v>0</v>
      </c>
      <c r="Q107">
        <f>IF(B107&lt;sim3_l_tx_0,0,sim3_ty_0)</f>
        <v>0</v>
      </c>
    </row>
    <row r="108" spans="1:17">
      <c r="A108" s="1">
        <v>78</v>
      </c>
      <c r="B108" s="17">
        <f t="shared" si="1"/>
        <v>13.649999999999999</v>
      </c>
      <c r="C108">
        <f>sim3_mass_per_length*B108*sim3_gravity</f>
        <v>7913.8741499999996</v>
      </c>
      <c r="D108">
        <f>IF(B108&lt;sim3_l_tx,0,sim3_ty)</f>
        <v>0</v>
      </c>
      <c r="F108">
        <f>IF(B108&lt;sim3_force_position,0,sim3_force)</f>
        <v>0</v>
      </c>
      <c r="G108">
        <f>sim3_ay-C108-D108-F108</f>
        <v>612.97785000000113</v>
      </c>
      <c r="O108" s="37"/>
      <c r="P108">
        <v>0</v>
      </c>
      <c r="Q108">
        <f>IF(B108&lt;sim3_l_tx_0,0,sim3_ty_0)</f>
        <v>0</v>
      </c>
    </row>
    <row r="109" spans="1:17">
      <c r="A109" s="1">
        <v>79</v>
      </c>
      <c r="B109" s="17">
        <f t="shared" si="1"/>
        <v>13.824999999999999</v>
      </c>
      <c r="C109">
        <f>sim3_mass_per_length*B109*sim3_gravity</f>
        <v>8015.3340750000007</v>
      </c>
      <c r="D109">
        <f>IF(B109&lt;sim3_l_tx,0,sim3_ty)</f>
        <v>0</v>
      </c>
      <c r="F109">
        <f>IF(B109&lt;sim3_force_position,0,sim3_force)</f>
        <v>0</v>
      </c>
      <c r="G109">
        <f>sim3_ay-C109-D109-F109</f>
        <v>511.5179250000001</v>
      </c>
      <c r="O109" s="37"/>
      <c r="P109">
        <v>0</v>
      </c>
      <c r="Q109">
        <f>IF(B109&lt;sim3_l_tx_0,0,sim3_ty_0)</f>
        <v>0</v>
      </c>
    </row>
    <row r="110" spans="1:17">
      <c r="A110" s="1">
        <v>80</v>
      </c>
      <c r="B110" s="17">
        <f t="shared" si="1"/>
        <v>14</v>
      </c>
      <c r="C110">
        <f>sim3_mass_per_length*B110*sim3_gravity</f>
        <v>8116.7939999999999</v>
      </c>
      <c r="D110">
        <f>IF(B110&lt;sim3_l_tx,0,sim3_ty)</f>
        <v>0</v>
      </c>
      <c r="F110">
        <f>IF(B110&lt;sim3_force_position,0,sim3_force)</f>
        <v>0</v>
      </c>
      <c r="G110">
        <f>sim3_ay-C110-D110-F110</f>
        <v>410.0580000000009</v>
      </c>
      <c r="O110" s="37"/>
      <c r="P110">
        <v>0</v>
      </c>
      <c r="Q110">
        <f>IF(B110&lt;sim3_l_tx_0,0,sim3_ty_0)</f>
        <v>0</v>
      </c>
    </row>
    <row r="111" spans="1:17">
      <c r="A111" s="1">
        <v>81</v>
      </c>
      <c r="B111" s="17">
        <f t="shared" si="1"/>
        <v>14.174999999999999</v>
      </c>
      <c r="C111">
        <f>sim3_mass_per_length*B111*sim3_gravity</f>
        <v>8218.2539249999991</v>
      </c>
      <c r="D111">
        <f>IF(B111&lt;sim3_l_tx,0,sim3_ty)</f>
        <v>0</v>
      </c>
      <c r="F111">
        <f>IF(B111&lt;sim3_force_position,0,sim3_force)</f>
        <v>0</v>
      </c>
      <c r="G111">
        <f>sim3_ay-C111-D111-F111</f>
        <v>308.5980750000017</v>
      </c>
      <c r="O111" s="37"/>
      <c r="P111">
        <v>0</v>
      </c>
      <c r="Q111">
        <f>IF(B111&lt;sim3_l_tx_0,0,sim3_ty_0)</f>
        <v>0</v>
      </c>
    </row>
    <row r="112" spans="1:17">
      <c r="A112" s="1">
        <v>82</v>
      </c>
      <c r="B112" s="17">
        <f t="shared" si="1"/>
        <v>14.35</v>
      </c>
      <c r="C112">
        <f>sim3_mass_per_length*B112*sim3_gravity</f>
        <v>8319.7138500000001</v>
      </c>
      <c r="D112">
        <f>IF(B112&lt;sim3_l_tx,0,sim3_ty)</f>
        <v>0</v>
      </c>
      <c r="F112">
        <f>IF(B112&lt;sim3_force_position,0,sim3_force)</f>
        <v>0</v>
      </c>
      <c r="G112">
        <f>sim3_ay-C112-D112-F112</f>
        <v>207.13815000000068</v>
      </c>
      <c r="O112" s="37"/>
      <c r="P112">
        <v>0</v>
      </c>
      <c r="Q112">
        <f>IF(B112&lt;sim3_l_tx_0,0,sim3_ty_0)</f>
        <v>0</v>
      </c>
    </row>
    <row r="113" spans="1:17">
      <c r="A113" s="1">
        <v>83</v>
      </c>
      <c r="B113" s="17">
        <f t="shared" si="1"/>
        <v>14.524999999999999</v>
      </c>
      <c r="C113">
        <f>sim3_mass_per_length*B113*sim3_gravity</f>
        <v>8421.1737749999993</v>
      </c>
      <c r="D113">
        <f>IF(B113&lt;sim3_l_tx,0,sim3_ty)</f>
        <v>0</v>
      </c>
      <c r="F113">
        <f>IF(B113&lt;sim3_force_position,0,sim3_force)</f>
        <v>0</v>
      </c>
      <c r="G113">
        <f>sim3_ay-C113-D113-F113</f>
        <v>105.67822500000148</v>
      </c>
      <c r="O113" s="37"/>
      <c r="P113">
        <v>0</v>
      </c>
      <c r="Q113">
        <f>IF(B113&lt;sim3_l_tx_0,0,sim3_ty_0)</f>
        <v>0</v>
      </c>
    </row>
    <row r="114" spans="1:17">
      <c r="A114" s="1">
        <v>84</v>
      </c>
      <c r="B114" s="17">
        <f t="shared" si="1"/>
        <v>14.7</v>
      </c>
      <c r="C114">
        <f>sim3_mass_per_length*B114*sim3_gravity</f>
        <v>8522.6337000000003</v>
      </c>
      <c r="D114">
        <f>IF(B114&lt;sim3_l_tx,0,sim3_ty)</f>
        <v>0</v>
      </c>
      <c r="F114">
        <f>IF(B114&lt;sim3_force_position,0,sim3_force)</f>
        <v>0</v>
      </c>
      <c r="G114">
        <f>sim3_ay-C114-D114-F114</f>
        <v>4.218300000000454</v>
      </c>
      <c r="O114" s="37"/>
      <c r="P114">
        <v>0</v>
      </c>
      <c r="Q114">
        <f>IF(B114&lt;sim3_l_tx_0,0,sim3_ty_0)</f>
        <v>0</v>
      </c>
    </row>
    <row r="115" spans="1:17">
      <c r="A115" s="1">
        <v>85</v>
      </c>
      <c r="B115" s="17">
        <f t="shared" si="1"/>
        <v>14.874999999999998</v>
      </c>
      <c r="C115">
        <f>sim3_mass_per_length*B115*sim3_gravity</f>
        <v>8624.0936249999995</v>
      </c>
      <c r="D115">
        <f>IF(B115&lt;sim3_l_tx,0,sim3_ty)</f>
        <v>0</v>
      </c>
      <c r="F115">
        <f>IF(B115&lt;sim3_force_position,0,sim3_force)</f>
        <v>0</v>
      </c>
      <c r="G115">
        <f>sim3_ay-C115-D115-F115</f>
        <v>-97.241624999998749</v>
      </c>
      <c r="O115" s="37"/>
      <c r="P115">
        <v>0</v>
      </c>
      <c r="Q115">
        <f>IF(B115&lt;sim3_l_tx_0,0,sim3_ty_0)</f>
        <v>0</v>
      </c>
    </row>
    <row r="116" spans="1:17">
      <c r="A116" s="1">
        <v>86</v>
      </c>
      <c r="B116" s="17">
        <f t="shared" si="1"/>
        <v>15.049999999999999</v>
      </c>
      <c r="C116">
        <f>sim3_mass_per_length*B116*sim3_gravity</f>
        <v>8725.5535500000005</v>
      </c>
      <c r="D116">
        <f>IF(B116&lt;sim3_l_tx,0,sim3_ty)</f>
        <v>0</v>
      </c>
      <c r="F116">
        <f>IF(B116&lt;sim3_force_position,0,sim3_force)</f>
        <v>3924</v>
      </c>
      <c r="G116">
        <f>sim3_ay-C116-D116-F116</f>
        <v>-4122.7015499999998</v>
      </c>
      <c r="O116" s="37"/>
      <c r="P116">
        <v>0</v>
      </c>
      <c r="Q116">
        <f>IF(B116&lt;sim3_l_tx_0,0,sim3_ty_0)</f>
        <v>0</v>
      </c>
    </row>
    <row r="117" spans="1:17">
      <c r="A117" s="1">
        <v>87</v>
      </c>
      <c r="B117" s="17">
        <f t="shared" si="1"/>
        <v>15.225</v>
      </c>
      <c r="C117">
        <f>sim3_mass_per_length*B117*sim3_gravity</f>
        <v>8827.0134749999997</v>
      </c>
      <c r="D117">
        <f>IF(B117&lt;sim3_l_tx,0,sim3_ty)</f>
        <v>0</v>
      </c>
      <c r="F117">
        <f>IF(B117&lt;sim3_force_position,0,sim3_force)</f>
        <v>3924</v>
      </c>
      <c r="G117">
        <f>sim3_ay-C117-D117-F117</f>
        <v>-4224.161474999999</v>
      </c>
      <c r="O117" s="37"/>
      <c r="P117">
        <v>0</v>
      </c>
      <c r="Q117">
        <f>IF(B117&lt;sim3_l_tx_0,0,sim3_ty_0)</f>
        <v>0</v>
      </c>
    </row>
    <row r="118" spans="1:17">
      <c r="A118" s="1">
        <v>88</v>
      </c>
      <c r="B118" s="17">
        <f t="shared" si="1"/>
        <v>15.399999999999999</v>
      </c>
      <c r="C118">
        <f>sim3_mass_per_length*B118*sim3_gravity</f>
        <v>8928.4734000000008</v>
      </c>
      <c r="D118">
        <f>IF(B118&lt;sim3_l_tx,0,sim3_ty)</f>
        <v>0</v>
      </c>
      <c r="F118">
        <f>IF(B118&lt;sim3_force_position,0,sim3_force)</f>
        <v>3924</v>
      </c>
      <c r="G118">
        <f>sim3_ay-C118-D118-F118</f>
        <v>-4325.6214</v>
      </c>
      <c r="O118" s="37"/>
      <c r="P118">
        <v>0</v>
      </c>
      <c r="Q118">
        <f>IF(B118&lt;sim3_l_tx_0,0,sim3_ty_0)</f>
        <v>0</v>
      </c>
    </row>
    <row r="119" spans="1:17">
      <c r="A119" s="1">
        <v>89</v>
      </c>
      <c r="B119" s="17">
        <f t="shared" si="1"/>
        <v>15.574999999999999</v>
      </c>
      <c r="C119">
        <f>sim3_mass_per_length*B119*sim3_gravity</f>
        <v>9029.933325</v>
      </c>
      <c r="D119">
        <f>IF(B119&lt;sim3_l_tx,0,sim3_ty)</f>
        <v>0</v>
      </c>
      <c r="F119">
        <f>IF(B119&lt;sim3_force_position,0,sim3_force)</f>
        <v>3924</v>
      </c>
      <c r="G119">
        <f>sim3_ay-C119-D119-F119</f>
        <v>-4427.0813249999992</v>
      </c>
      <c r="O119" s="37"/>
      <c r="P119">
        <v>0</v>
      </c>
      <c r="Q119">
        <f>IF(B119&lt;sim3_l_tx_0,0,sim3_ty_0)</f>
        <v>0</v>
      </c>
    </row>
    <row r="120" spans="1:17">
      <c r="A120" s="1">
        <v>90</v>
      </c>
      <c r="B120" s="17">
        <f t="shared" si="1"/>
        <v>15.749999999999998</v>
      </c>
      <c r="C120">
        <f>sim3_mass_per_length*B120*sim3_gravity</f>
        <v>9131.3932499999992</v>
      </c>
      <c r="D120">
        <f>IF(B120&lt;sim3_l_tx,0,sim3_ty)</f>
        <v>0</v>
      </c>
      <c r="F120">
        <f>IF(B120&lt;sim3_force_position,0,sim3_force)</f>
        <v>3924</v>
      </c>
      <c r="G120">
        <f>sim3_ay-C120-D120-F120</f>
        <v>-4528.5412499999984</v>
      </c>
      <c r="O120" s="37"/>
      <c r="P120">
        <v>0</v>
      </c>
      <c r="Q120">
        <f>IF(B120&lt;sim3_l_tx_0,0,sim3_ty_0)</f>
        <v>0</v>
      </c>
    </row>
    <row r="121" spans="1:17">
      <c r="A121" s="1">
        <v>91</v>
      </c>
      <c r="B121" s="17">
        <f t="shared" si="1"/>
        <v>15.924999999999999</v>
      </c>
      <c r="C121">
        <f>sim3_mass_per_length*B121*sim3_gravity</f>
        <v>9232.8531750000002</v>
      </c>
      <c r="D121">
        <f>IF(B121&lt;sim3_l_tx,0,sim3_ty)</f>
        <v>0</v>
      </c>
      <c r="F121">
        <f>IF(B121&lt;sim3_force_position,0,sim3_force)</f>
        <v>3924</v>
      </c>
      <c r="G121">
        <f>sim3_ay-C121-D121-F121</f>
        <v>-4630.0011749999994</v>
      </c>
      <c r="O121" s="37"/>
      <c r="P121">
        <v>0</v>
      </c>
      <c r="Q121">
        <f>IF(B121&lt;sim3_l_tx_0,0,sim3_ty_0)</f>
        <v>0</v>
      </c>
    </row>
    <row r="122" spans="1:17">
      <c r="A122" s="1">
        <v>92</v>
      </c>
      <c r="B122" s="17">
        <f t="shared" si="1"/>
        <v>16.099999999999998</v>
      </c>
      <c r="C122">
        <f>sim3_mass_per_length*B122*sim3_gravity</f>
        <v>9334.3130999999994</v>
      </c>
      <c r="D122">
        <f>IF(B122&lt;sim3_l_tx,0,sim3_ty)</f>
        <v>0</v>
      </c>
      <c r="F122">
        <f>IF(B122&lt;sim3_force_position,0,sim3_force)</f>
        <v>3924</v>
      </c>
      <c r="G122">
        <f>sim3_ay-C122-D122-F122</f>
        <v>-4731.4610999999986</v>
      </c>
      <c r="O122" s="37"/>
      <c r="P122">
        <v>0</v>
      </c>
      <c r="Q122">
        <f>IF(B122&lt;sim3_l_tx_0,0,sim3_ty_0)</f>
        <v>0</v>
      </c>
    </row>
    <row r="123" spans="1:17">
      <c r="A123" s="1">
        <v>93</v>
      </c>
      <c r="B123" s="17">
        <f t="shared" si="1"/>
        <v>16.274999999999999</v>
      </c>
      <c r="C123">
        <f>sim3_mass_per_length*B123*sim3_gravity</f>
        <v>9435.7730250000004</v>
      </c>
      <c r="D123">
        <f>IF(B123&lt;sim3_l_tx,0,sim3_ty)</f>
        <v>0</v>
      </c>
      <c r="F123">
        <f>IF(B123&lt;sim3_force_position,0,sim3_force)</f>
        <v>3924</v>
      </c>
      <c r="G123">
        <f>sim3_ay-C123-D123-F123</f>
        <v>-4832.9210249999996</v>
      </c>
      <c r="O123" s="37"/>
      <c r="P123">
        <v>0</v>
      </c>
      <c r="Q123">
        <f>IF(B123&lt;sim3_l_tx_0,0,sim3_ty_0)</f>
        <v>0</v>
      </c>
    </row>
    <row r="124" spans="1:17">
      <c r="A124" s="1">
        <v>94</v>
      </c>
      <c r="B124" s="17">
        <f t="shared" si="1"/>
        <v>16.45</v>
      </c>
      <c r="C124">
        <f>sim3_mass_per_length*B124*sim3_gravity</f>
        <v>9537.2329499999996</v>
      </c>
      <c r="D124">
        <f>IF(B124&lt;sim3_l_tx,0,sim3_ty)</f>
        <v>0</v>
      </c>
      <c r="F124">
        <f>IF(B124&lt;sim3_force_position,0,sim3_force)</f>
        <v>3924</v>
      </c>
      <c r="G124">
        <f>sim3_ay-C124-D124-F124</f>
        <v>-4934.3809499999988</v>
      </c>
      <c r="O124" s="37"/>
      <c r="P124">
        <v>0</v>
      </c>
      <c r="Q124">
        <f>IF(B124&lt;sim3_l_tx_0,0,sim3_ty_0)</f>
        <v>0</v>
      </c>
    </row>
    <row r="125" spans="1:17">
      <c r="A125" s="1">
        <v>95</v>
      </c>
      <c r="B125" s="17">
        <f t="shared" si="1"/>
        <v>16.625</v>
      </c>
      <c r="C125">
        <f>sim3_mass_per_length*B125*sim3_gravity</f>
        <v>9638.6928750000006</v>
      </c>
      <c r="D125">
        <f>IF(B125&lt;sim3_l_tx,0,sim3_ty)</f>
        <v>0</v>
      </c>
      <c r="F125">
        <f>IF(B125&lt;sim3_force_position,0,sim3_force)</f>
        <v>3924</v>
      </c>
      <c r="G125">
        <f>sim3_ay-C125-D125-F125</f>
        <v>-5035.8408749999999</v>
      </c>
      <c r="O125" s="37"/>
      <c r="P125">
        <v>0</v>
      </c>
      <c r="Q125">
        <f>IF(B125&lt;sim3_l_tx_0,0,sim3_ty_0)</f>
        <v>0</v>
      </c>
    </row>
    <row r="126" spans="1:17">
      <c r="A126" s="1">
        <v>96</v>
      </c>
      <c r="B126" s="17">
        <f t="shared" si="1"/>
        <v>16.799999999999997</v>
      </c>
      <c r="C126">
        <f>sim3_mass_per_length*B126*sim3_gravity</f>
        <v>9740.1527999999998</v>
      </c>
      <c r="D126">
        <f>IF(B126&lt;sim3_l_tx,0,sim3_ty)</f>
        <v>0</v>
      </c>
      <c r="F126">
        <f>IF(B126&lt;sim3_force_position,0,sim3_force)</f>
        <v>3924</v>
      </c>
      <c r="G126">
        <f>sim3_ay-C126-D126-F126</f>
        <v>-5137.3007999999991</v>
      </c>
      <c r="O126" s="37"/>
      <c r="P126">
        <v>0</v>
      </c>
      <c r="Q126">
        <f>IF(B126&lt;sim3_l_tx_0,0,sim3_ty_0)</f>
        <v>0</v>
      </c>
    </row>
    <row r="127" spans="1:17">
      <c r="A127" s="1">
        <v>97</v>
      </c>
      <c r="B127" s="17">
        <f t="shared" si="1"/>
        <v>16.974999999999998</v>
      </c>
      <c r="C127">
        <f>sim3_mass_per_length*B127*sim3_gravity</f>
        <v>9841.612724999999</v>
      </c>
      <c r="D127">
        <f>IF(B127&lt;sim3_l_tx,0,sim3_ty)</f>
        <v>0</v>
      </c>
      <c r="F127">
        <f>IF(B127&lt;sim3_force_position,0,sim3_force)</f>
        <v>3924</v>
      </c>
      <c r="G127">
        <f>sim3_ay-C127-D127-F127</f>
        <v>-5238.7607249999983</v>
      </c>
      <c r="O127" s="37"/>
      <c r="P127">
        <v>0</v>
      </c>
      <c r="Q127">
        <f>IF(B127&lt;sim3_l_tx_0,0,sim3_ty_0)</f>
        <v>0</v>
      </c>
    </row>
    <row r="128" spans="1:17">
      <c r="A128" s="1">
        <v>98</v>
      </c>
      <c r="B128" s="17">
        <f t="shared" si="1"/>
        <v>17.149999999999999</v>
      </c>
      <c r="C128">
        <f>sim3_mass_per_length*B128*sim3_gravity</f>
        <v>9943.0726500000001</v>
      </c>
      <c r="D128">
        <f>IF(B128&lt;sim3_l_tx,0,sim3_ty)</f>
        <v>0</v>
      </c>
      <c r="F128">
        <f>IF(B128&lt;sim3_force_position,0,sim3_force)</f>
        <v>3924</v>
      </c>
      <c r="G128">
        <f>sim3_ay-C128-D128-F128</f>
        <v>-5340.2206499999993</v>
      </c>
      <c r="O128" s="37"/>
      <c r="P128">
        <v>0</v>
      </c>
      <c r="Q128">
        <f>IF(B128&lt;sim3_l_tx_0,0,sim3_ty_0)</f>
        <v>0</v>
      </c>
    </row>
    <row r="129" spans="1:17">
      <c r="A129" s="1">
        <v>99</v>
      </c>
      <c r="B129" s="17">
        <f t="shared" si="1"/>
        <v>17.324999999999999</v>
      </c>
      <c r="C129">
        <f>sim3_mass_per_length*B129*sim3_gravity</f>
        <v>10044.532575000001</v>
      </c>
      <c r="D129">
        <f>IF(B129&lt;sim3_l_tx,0,sim3_ty)</f>
        <v>0</v>
      </c>
      <c r="F129">
        <f>IF(B129&lt;sim3_force_position,0,sim3_force)</f>
        <v>3924</v>
      </c>
      <c r="G129">
        <f>sim3_ay-C129-D129-F129</f>
        <v>-5441.6805750000003</v>
      </c>
      <c r="O129" s="37"/>
      <c r="P129">
        <v>0</v>
      </c>
      <c r="Q129">
        <f>IF(B129&lt;sim3_l_tx_0,0,sim3_ty_0)</f>
        <v>0</v>
      </c>
    </row>
    <row r="130" spans="1:17">
      <c r="A130" s="1">
        <v>100</v>
      </c>
      <c r="B130" s="17">
        <f t="shared" si="1"/>
        <v>17.5</v>
      </c>
      <c r="C130">
        <f>sim3_mass_per_length*B130*sim3_gravity</f>
        <v>10145.9925</v>
      </c>
      <c r="D130">
        <f>IF(B130&lt;sim3_l_tx,0,sim3_ty)</f>
        <v>0</v>
      </c>
      <c r="F130">
        <f>IF(B130&lt;sim3_force_position,0,sim3_force)</f>
        <v>3924</v>
      </c>
      <c r="G130">
        <f>sim3_ay-C130-D130-F130</f>
        <v>-5543.1404999999995</v>
      </c>
      <c r="O130" s="37"/>
      <c r="P130">
        <v>0</v>
      </c>
      <c r="Q130">
        <f>IF(B130&lt;sim3_l_tx_0,0,sim3_ty_0)</f>
        <v>0</v>
      </c>
    </row>
    <row r="131" spans="1:17">
      <c r="A131" s="1">
        <v>101</v>
      </c>
      <c r="B131" s="17">
        <f t="shared" si="1"/>
        <v>17.674999999999997</v>
      </c>
      <c r="C131">
        <f>sim3_mass_per_length*B131*sim3_gravity</f>
        <v>10247.452424999998</v>
      </c>
      <c r="D131">
        <f>IF(B131&lt;sim3_l_tx,0,sim3_ty)</f>
        <v>0</v>
      </c>
      <c r="F131">
        <f>IF(B131&lt;sim3_force_position,0,sim3_force)</f>
        <v>3924</v>
      </c>
      <c r="G131">
        <f>sim3_ay-C131-D131-F131</f>
        <v>-5644.6004249999969</v>
      </c>
      <c r="O131" s="37"/>
      <c r="P131">
        <v>0</v>
      </c>
      <c r="Q131">
        <f>IF(B131&lt;sim3_l_tx_0,0,sim3_ty_0)</f>
        <v>0</v>
      </c>
    </row>
    <row r="132" spans="1:17">
      <c r="A132" s="1">
        <v>102</v>
      </c>
      <c r="B132" s="17">
        <f t="shared" si="1"/>
        <v>17.849999999999998</v>
      </c>
      <c r="C132">
        <f>sim3_mass_per_length*B132*sim3_gravity</f>
        <v>10348.912350000001</v>
      </c>
      <c r="D132">
        <f>IF(B132&lt;sim3_l_tx,0,sim3_ty)</f>
        <v>0</v>
      </c>
      <c r="F132">
        <f>IF(B132&lt;sim3_force_position,0,sim3_force)</f>
        <v>3924</v>
      </c>
      <c r="G132">
        <f>sim3_ay-C132-D132-F132</f>
        <v>-5746.0603499999997</v>
      </c>
      <c r="O132" s="37"/>
      <c r="P132">
        <v>0</v>
      </c>
      <c r="Q132">
        <f>IF(B132&lt;sim3_l_tx_0,0,sim3_ty_0)</f>
        <v>0</v>
      </c>
    </row>
    <row r="133" spans="1:17">
      <c r="A133" s="1">
        <v>103</v>
      </c>
      <c r="B133" s="17">
        <f t="shared" si="1"/>
        <v>18.024999999999999</v>
      </c>
      <c r="C133">
        <f>sim3_mass_per_length*B133*sim3_gravity</f>
        <v>10450.372275</v>
      </c>
      <c r="D133">
        <f>IF(B133&lt;sim3_l_tx,0,sim3_ty)</f>
        <v>0</v>
      </c>
      <c r="F133">
        <f>IF(B133&lt;sim3_force_position,0,sim3_force)</f>
        <v>3924</v>
      </c>
      <c r="G133">
        <f>sim3_ay-C133-D133-F133</f>
        <v>-5847.5202749999989</v>
      </c>
      <c r="O133" s="37"/>
      <c r="P133">
        <v>0</v>
      </c>
      <c r="Q133">
        <f>IF(B133&lt;sim3_l_tx_0,0,sim3_ty_0)</f>
        <v>0</v>
      </c>
    </row>
    <row r="134" spans="1:17">
      <c r="A134" s="1">
        <v>104</v>
      </c>
      <c r="B134" s="17">
        <f t="shared" si="1"/>
        <v>18.2</v>
      </c>
      <c r="C134">
        <f>sim3_mass_per_length*B134*sim3_gravity</f>
        <v>10551.832199999999</v>
      </c>
      <c r="D134">
        <f>IF(B134&lt;sim3_l_tx,0,sim3_ty)</f>
        <v>0</v>
      </c>
      <c r="F134">
        <f>IF(B134&lt;sim3_force_position,0,sim3_force)</f>
        <v>3924</v>
      </c>
      <c r="G134">
        <f>sim3_ay-C134-D134-F134</f>
        <v>-5948.9801999999981</v>
      </c>
      <c r="O134" s="37"/>
      <c r="P134">
        <v>0</v>
      </c>
      <c r="Q134">
        <f>IF(B134&lt;sim3_l_tx_0,0,sim3_ty_0)</f>
        <v>0</v>
      </c>
    </row>
    <row r="135" spans="1:17">
      <c r="A135" s="1">
        <v>105</v>
      </c>
      <c r="B135" s="17">
        <f t="shared" si="1"/>
        <v>18.375</v>
      </c>
      <c r="C135">
        <f>sim3_mass_per_length*B135*sim3_gravity</f>
        <v>10653.292125000002</v>
      </c>
      <c r="D135">
        <f>IF(B135&lt;sim3_l_tx,0,sim3_ty)</f>
        <v>0</v>
      </c>
      <c r="F135">
        <f>IF(B135&lt;sim3_force_position,0,sim3_force)</f>
        <v>3924</v>
      </c>
      <c r="G135">
        <f>sim3_ay-C135-D135-F135</f>
        <v>-6050.440125000001</v>
      </c>
      <c r="O135" s="37"/>
      <c r="P135">
        <v>0</v>
      </c>
      <c r="Q135">
        <f>IF(B135&lt;sim3_l_tx_0,0,sim3_ty_0)</f>
        <v>0</v>
      </c>
    </row>
    <row r="136" spans="1:17">
      <c r="A136" s="1">
        <v>106</v>
      </c>
      <c r="B136" s="17">
        <f t="shared" si="1"/>
        <v>18.549999999999997</v>
      </c>
      <c r="C136">
        <f>sim3_mass_per_length*B136*sim3_gravity</f>
        <v>10754.752049999999</v>
      </c>
      <c r="D136">
        <f>IF(B136&lt;sim3_l_tx,0,sim3_ty)</f>
        <v>0</v>
      </c>
      <c r="F136">
        <f>IF(B136&lt;sim3_force_position,0,sim3_force)</f>
        <v>3924</v>
      </c>
      <c r="G136">
        <f>sim3_ay-C136-D136-F136</f>
        <v>-6151.9000499999984</v>
      </c>
      <c r="O136" s="37"/>
      <c r="P136">
        <v>0</v>
      </c>
      <c r="Q136">
        <f>IF(B136&lt;sim3_l_tx_0,0,sim3_ty_0)</f>
        <v>0</v>
      </c>
    </row>
    <row r="137" spans="1:17">
      <c r="A137" s="1">
        <v>107</v>
      </c>
      <c r="B137" s="17">
        <f t="shared" si="1"/>
        <v>18.724999999999998</v>
      </c>
      <c r="C137">
        <f>sim3_mass_per_length*B137*sim3_gravity</f>
        <v>10856.211974999998</v>
      </c>
      <c r="D137">
        <f>IF(B137&lt;sim3_l_tx,0,sim3_ty)</f>
        <v>0</v>
      </c>
      <c r="F137">
        <f>IF(B137&lt;sim3_force_position,0,sim3_force)</f>
        <v>3924</v>
      </c>
      <c r="G137">
        <f>sim3_ay-C137-D137-F137</f>
        <v>-6253.3599749999976</v>
      </c>
      <c r="O137" s="37"/>
      <c r="P137">
        <v>0</v>
      </c>
      <c r="Q137">
        <f>IF(B137&lt;sim3_l_tx_0,0,sim3_ty_0)</f>
        <v>0</v>
      </c>
    </row>
    <row r="138" spans="1:17">
      <c r="A138" s="1">
        <v>108</v>
      </c>
      <c r="B138" s="17">
        <f t="shared" si="1"/>
        <v>18.899999999999999</v>
      </c>
      <c r="C138">
        <f>sim3_mass_per_length*B138*sim3_gravity</f>
        <v>10957.671900000001</v>
      </c>
      <c r="D138">
        <f>IF(B138&lt;sim3_l_tx,0,sim3_ty)</f>
        <v>0</v>
      </c>
      <c r="F138">
        <f>IF(B138&lt;sim3_force_position,0,sim3_force)</f>
        <v>3924</v>
      </c>
      <c r="G138">
        <f>sim3_ay-C138-D138-F138</f>
        <v>-6354.8199000000004</v>
      </c>
      <c r="O138" s="37"/>
      <c r="P138">
        <v>0</v>
      </c>
      <c r="Q138">
        <f>IF(B138&lt;sim3_l_tx_0,0,sim3_ty_0)</f>
        <v>0</v>
      </c>
    </row>
    <row r="139" spans="1:17">
      <c r="A139" s="1">
        <v>109</v>
      </c>
      <c r="B139" s="17">
        <f t="shared" si="1"/>
        <v>19.074999999999999</v>
      </c>
      <c r="C139">
        <f>sim3_mass_per_length*B139*sim3_gravity</f>
        <v>11059.131825</v>
      </c>
      <c r="D139">
        <f>IF(B139&lt;sim3_l_tx,0,sim3_ty)</f>
        <v>0</v>
      </c>
      <c r="F139">
        <f>IF(B139&lt;sim3_force_position,0,sim3_force)</f>
        <v>3924</v>
      </c>
      <c r="G139">
        <f>sim3_ay-C139-D139-F139</f>
        <v>-6456.2798249999996</v>
      </c>
      <c r="O139" s="37"/>
      <c r="P139">
        <v>0</v>
      </c>
      <c r="Q139">
        <f>IF(B139&lt;sim3_l_tx_0,0,sim3_ty_0)</f>
        <v>0</v>
      </c>
    </row>
    <row r="140" spans="1:17">
      <c r="A140" s="1">
        <v>110</v>
      </c>
      <c r="B140" s="17">
        <f t="shared" si="1"/>
        <v>19.25</v>
      </c>
      <c r="C140">
        <f>sim3_mass_per_length*B140*sim3_gravity</f>
        <v>11160.59175</v>
      </c>
      <c r="D140">
        <f>IF(B140&lt;sim3_l_tx,0,sim3_ty)</f>
        <v>0</v>
      </c>
      <c r="F140">
        <f>IF(B140&lt;sim3_force_position,0,sim3_force)</f>
        <v>3924</v>
      </c>
      <c r="G140">
        <f>sim3_ay-C140-D140-F140</f>
        <v>-6557.7397499999988</v>
      </c>
      <c r="O140" s="37"/>
      <c r="P140">
        <v>0</v>
      </c>
      <c r="Q140">
        <f>IF(B140&lt;sim3_l_tx_0,0,sim3_ty_0)</f>
        <v>0</v>
      </c>
    </row>
    <row r="141" spans="1:17">
      <c r="A141" s="1">
        <v>111</v>
      </c>
      <c r="B141" s="17">
        <f t="shared" si="1"/>
        <v>19.424999999999997</v>
      </c>
      <c r="C141">
        <f>sim3_mass_per_length*B141*sim3_gravity</f>
        <v>11262.051675000001</v>
      </c>
      <c r="D141">
        <f>IF(B141&lt;sim3_l_tx,0,sim3_ty)</f>
        <v>0</v>
      </c>
      <c r="F141">
        <f>IF(B141&lt;sim3_force_position,0,sim3_force)</f>
        <v>3924</v>
      </c>
      <c r="G141">
        <f>sim3_ay-C141-D141-F141</f>
        <v>-6659.1996749999998</v>
      </c>
      <c r="O141" s="37"/>
      <c r="P141">
        <v>0</v>
      </c>
      <c r="Q141">
        <f>IF(B141&lt;sim3_l_tx_0,0,sim3_ty_0)</f>
        <v>0</v>
      </c>
    </row>
    <row r="142" spans="1:17">
      <c r="A142" s="1">
        <v>112</v>
      </c>
      <c r="B142" s="17">
        <f t="shared" si="1"/>
        <v>19.599999999999998</v>
      </c>
      <c r="C142">
        <f>sim3_mass_per_length*B142*sim3_gravity</f>
        <v>11363.5116</v>
      </c>
      <c r="D142">
        <f>IF(B142&lt;sim3_l_tx,0,sim3_ty)</f>
        <v>0</v>
      </c>
      <c r="F142">
        <f>IF(B142&lt;sim3_force_position,0,sim3_force)</f>
        <v>3924</v>
      </c>
      <c r="G142">
        <f>sim3_ay-C142-D142-F142</f>
        <v>-6760.659599999999</v>
      </c>
      <c r="O142" s="37"/>
      <c r="P142">
        <v>0</v>
      </c>
      <c r="Q142">
        <f>IF(B142&lt;sim3_l_tx_0,0,sim3_ty_0)</f>
        <v>0</v>
      </c>
    </row>
    <row r="143" spans="1:17">
      <c r="A143" s="1">
        <v>113</v>
      </c>
      <c r="B143" s="17">
        <f t="shared" si="1"/>
        <v>19.774999999999999</v>
      </c>
      <c r="C143">
        <f>sim3_mass_per_length*B143*sim3_gravity</f>
        <v>11464.971524999999</v>
      </c>
      <c r="D143">
        <f>IF(B143&lt;sim3_l_tx,0,sim3_ty)</f>
        <v>0</v>
      </c>
      <c r="F143">
        <f>IF(B143&lt;sim3_force_position,0,sim3_force)</f>
        <v>3924</v>
      </c>
      <c r="G143">
        <f>sim3_ay-C143-D143-F143</f>
        <v>-6862.1195249999982</v>
      </c>
      <c r="O143" s="37"/>
      <c r="P143">
        <v>0</v>
      </c>
      <c r="Q143">
        <f>IF(B143&lt;sim3_l_tx_0,0,sim3_ty_0)</f>
        <v>0</v>
      </c>
    </row>
    <row r="144" spans="1:17">
      <c r="A144" s="1">
        <v>114</v>
      </c>
      <c r="B144" s="17">
        <f t="shared" si="1"/>
        <v>19.95</v>
      </c>
      <c r="C144">
        <f>sim3_mass_per_length*B144*sim3_gravity</f>
        <v>11566.431450000002</v>
      </c>
      <c r="D144">
        <f>IF(B144&lt;sim3_l_tx,0,sim3_ty)</f>
        <v>0</v>
      </c>
      <c r="F144">
        <f>IF(B144&lt;sim3_force_position,0,sim3_force)</f>
        <v>3924</v>
      </c>
      <c r="G144">
        <f>sim3_ay-C144-D144-F144</f>
        <v>-6963.5794500000011</v>
      </c>
      <c r="O144" s="37"/>
      <c r="P144">
        <v>0</v>
      </c>
      <c r="Q144">
        <f>IF(B144&lt;sim3_l_tx_0,0,sim3_ty_0)</f>
        <v>0</v>
      </c>
    </row>
    <row r="145" spans="1:17">
      <c r="A145" s="1">
        <v>115</v>
      </c>
      <c r="B145" s="17">
        <f t="shared" si="1"/>
        <v>20.125</v>
      </c>
      <c r="C145">
        <f>sim3_mass_per_length*B145*sim3_gravity</f>
        <v>11667.891375000001</v>
      </c>
      <c r="D145">
        <f>IF(B145&lt;sim3_l_tx,0,sim3_ty)</f>
        <v>0</v>
      </c>
      <c r="F145">
        <f>IF(B145&lt;sim3_force_position,0,sim3_force)</f>
        <v>3924</v>
      </c>
      <c r="G145">
        <f>sim3_ay-C145-D145-F145</f>
        <v>-7065.0393750000003</v>
      </c>
      <c r="O145" s="37"/>
      <c r="P145">
        <v>0</v>
      </c>
      <c r="Q145">
        <f>IF(B145&lt;sim3_l_tx_0,0,sim3_ty_0)</f>
        <v>0</v>
      </c>
    </row>
    <row r="146" spans="1:17">
      <c r="A146" s="1">
        <v>116</v>
      </c>
      <c r="B146" s="17">
        <f t="shared" si="1"/>
        <v>20.299999999999997</v>
      </c>
      <c r="C146">
        <f>sim3_mass_per_length*B146*sim3_gravity</f>
        <v>11769.351299999998</v>
      </c>
      <c r="D146">
        <f>IF(B146&lt;sim3_l_tx,0,sim3_ty)</f>
        <v>0</v>
      </c>
      <c r="F146">
        <f>IF(B146&lt;sim3_force_position,0,sim3_force)</f>
        <v>3924</v>
      </c>
      <c r="G146">
        <f>sim3_ay-C146-D146-F146</f>
        <v>-7166.4992999999977</v>
      </c>
      <c r="O146" s="37"/>
      <c r="P146">
        <v>0</v>
      </c>
      <c r="Q146">
        <f>IF(B146&lt;sim3_l_tx_0,0,sim3_ty_0)</f>
        <v>0</v>
      </c>
    </row>
    <row r="147" spans="1:17">
      <c r="A147" s="1">
        <v>117</v>
      </c>
      <c r="B147" s="17">
        <f t="shared" si="1"/>
        <v>20.474999999999998</v>
      </c>
      <c r="C147">
        <f>sim3_mass_per_length*B147*sim3_gravity</f>
        <v>11870.811225000001</v>
      </c>
      <c r="D147">
        <f>IF(B147&lt;sim3_l_tx,0,sim3_ty)</f>
        <v>0</v>
      </c>
      <c r="F147">
        <f>IF(B147&lt;sim3_force_position,0,sim3_force)</f>
        <v>3924</v>
      </c>
      <c r="G147">
        <f>sim3_ay-C147-D147-F147</f>
        <v>-7267.9592250000005</v>
      </c>
      <c r="O147" s="37"/>
      <c r="P147">
        <v>0</v>
      </c>
      <c r="Q147">
        <f>IF(B147&lt;sim3_l_tx_0,0,sim3_ty_0)</f>
        <v>0</v>
      </c>
    </row>
    <row r="148" spans="1:17">
      <c r="A148" s="1">
        <v>118</v>
      </c>
      <c r="B148" s="17">
        <f t="shared" si="1"/>
        <v>20.65</v>
      </c>
      <c r="C148">
        <f>sim3_mass_per_length*B148*sim3_gravity</f>
        <v>11972.27115</v>
      </c>
      <c r="D148">
        <f>IF(B148&lt;sim3_l_tx,0,sim3_ty)</f>
        <v>0</v>
      </c>
      <c r="F148">
        <f>IF(B148&lt;sim3_force_position,0,sim3_force)</f>
        <v>3924</v>
      </c>
      <c r="G148">
        <f>sim3_ay-C148-D148-F148</f>
        <v>-7369.4191499999997</v>
      </c>
      <c r="O148" s="37"/>
      <c r="P148">
        <v>0</v>
      </c>
      <c r="Q148">
        <f>IF(B148&lt;sim3_l_tx_0,0,sim3_ty_0)</f>
        <v>0</v>
      </c>
    </row>
    <row r="149" spans="1:17">
      <c r="A149" s="1">
        <v>119</v>
      </c>
      <c r="B149" s="17">
        <f t="shared" si="1"/>
        <v>20.824999999999999</v>
      </c>
      <c r="C149">
        <f>sim3_mass_per_length*B149*sim3_gravity</f>
        <v>12073.731075</v>
      </c>
      <c r="D149">
        <f>IF(B149&lt;sim3_l_tx,0,sim3_ty)</f>
        <v>0</v>
      </c>
      <c r="F149">
        <f>IF(B149&lt;sim3_force_position,0,sim3_force)</f>
        <v>3924</v>
      </c>
      <c r="G149">
        <f>sim3_ay-C149-D149-F149</f>
        <v>-7470.8790749999989</v>
      </c>
      <c r="O149" s="37"/>
      <c r="P149">
        <v>0</v>
      </c>
      <c r="Q149">
        <f>IF(B149&lt;sim3_l_tx_0,0,sim3_ty_0)</f>
        <v>0</v>
      </c>
    </row>
    <row r="150" spans="1:17">
      <c r="A150" s="1">
        <v>120</v>
      </c>
      <c r="B150" s="17">
        <f t="shared" si="1"/>
        <v>21</v>
      </c>
      <c r="C150">
        <f>sim3_mass_per_length*B150*sim3_gravity</f>
        <v>12175.191000000003</v>
      </c>
      <c r="D150">
        <f>IF(B150&lt;sim3_l_tx,0,sim3_ty)</f>
        <v>0</v>
      </c>
      <c r="F150">
        <f>IF(B150&lt;sim3_force_position,0,sim3_force)</f>
        <v>3924</v>
      </c>
      <c r="G150">
        <f>sim3_ay-C150-D150-F150</f>
        <v>-7572.3390000000018</v>
      </c>
      <c r="O150" s="37"/>
      <c r="P150">
        <v>0</v>
      </c>
      <c r="Q150">
        <f>IF(B150&lt;sim3_l_tx_0,0,sim3_ty_0)</f>
        <v>0</v>
      </c>
    </row>
    <row r="151" spans="1:17">
      <c r="A151" s="1">
        <v>121</v>
      </c>
      <c r="B151" s="17">
        <f t="shared" si="1"/>
        <v>21.174999999999997</v>
      </c>
      <c r="C151">
        <f>sim3_mass_per_length*B151*sim3_gravity</f>
        <v>12276.650925</v>
      </c>
      <c r="D151">
        <f>IF(B151&lt;sim3_l_tx,0,sim3_ty)</f>
        <v>0</v>
      </c>
      <c r="F151">
        <f>IF(B151&lt;sim3_force_position,0,sim3_force)</f>
        <v>3924</v>
      </c>
      <c r="G151">
        <f>sim3_ay-C151-D151-F151</f>
        <v>-7673.7989249999991</v>
      </c>
      <c r="O151" s="37"/>
      <c r="P151">
        <v>0</v>
      </c>
      <c r="Q151">
        <f>IF(B151&lt;sim3_l_tx_0,0,sim3_ty_0)</f>
        <v>0</v>
      </c>
    </row>
    <row r="152" spans="1:17">
      <c r="A152" s="1">
        <v>122</v>
      </c>
      <c r="B152" s="17">
        <f t="shared" si="1"/>
        <v>21.349999999999998</v>
      </c>
      <c r="C152">
        <f>sim3_mass_per_length*B152*sim3_gravity</f>
        <v>12378.110849999999</v>
      </c>
      <c r="D152">
        <f>IF(B152&lt;sim3_l_tx,0,sim3_ty)</f>
        <v>0</v>
      </c>
      <c r="F152">
        <f>IF(B152&lt;sim3_force_position,0,sim3_force)</f>
        <v>3924</v>
      </c>
      <c r="G152">
        <f>sim3_ay-C152-D152-F152</f>
        <v>-7775.2588499999983</v>
      </c>
      <c r="O152" s="37"/>
      <c r="P152">
        <v>0</v>
      </c>
      <c r="Q152">
        <f>IF(B152&lt;sim3_l_tx_0,0,sim3_ty_0)</f>
        <v>0</v>
      </c>
    </row>
    <row r="153" spans="1:17">
      <c r="A153" s="1">
        <v>123</v>
      </c>
      <c r="B153" s="17">
        <f t="shared" si="1"/>
        <v>21.524999999999999</v>
      </c>
      <c r="C153">
        <f>sim3_mass_per_length*B153*sim3_gravity</f>
        <v>12479.570775000002</v>
      </c>
      <c r="D153">
        <f>IF(B153&lt;sim3_l_tx,0,sim3_ty)</f>
        <v>0</v>
      </c>
      <c r="F153">
        <f>IF(B153&lt;sim3_force_position,0,sim3_force)</f>
        <v>3924</v>
      </c>
      <c r="G153">
        <f>sim3_ay-C153-D153-F153</f>
        <v>-7876.7187750000012</v>
      </c>
      <c r="O153" s="37"/>
      <c r="P153">
        <v>0</v>
      </c>
      <c r="Q153">
        <f>IF(B153&lt;sim3_l_tx_0,0,sim3_ty_0)</f>
        <v>0</v>
      </c>
    </row>
    <row r="154" spans="1:17">
      <c r="A154" s="1">
        <v>124</v>
      </c>
      <c r="B154" s="17">
        <f t="shared" si="1"/>
        <v>21.7</v>
      </c>
      <c r="C154">
        <f>sim3_mass_per_length*B154*sim3_gravity</f>
        <v>12581.030700000001</v>
      </c>
      <c r="D154">
        <f>IF(B154&lt;sim3_l_tx,0,sim3_ty)</f>
        <v>0</v>
      </c>
      <c r="F154">
        <f>IF(B154&lt;sim3_force_position,0,sim3_force)</f>
        <v>3924</v>
      </c>
      <c r="G154">
        <f>sim3_ay-C154-D154-F154</f>
        <v>-7978.1787000000004</v>
      </c>
      <c r="O154" s="37"/>
      <c r="P154">
        <v>0</v>
      </c>
      <c r="Q154">
        <f>IF(B154&lt;sim3_l_tx_0,0,sim3_ty_0)</f>
        <v>0</v>
      </c>
    </row>
    <row r="155" spans="1:17">
      <c r="A155" s="1">
        <v>125</v>
      </c>
      <c r="B155" s="17">
        <f t="shared" si="1"/>
        <v>21.875</v>
      </c>
      <c r="C155">
        <f>sim3_mass_per_length*B155*sim3_gravity</f>
        <v>12682.490625</v>
      </c>
      <c r="D155">
        <f>IF(B155&lt;sim3_l_tx,0,sim3_ty)</f>
        <v>0</v>
      </c>
      <c r="F155">
        <f>IF(B155&lt;sim3_force_position,0,sim3_force)</f>
        <v>3924</v>
      </c>
      <c r="G155">
        <f>sim3_ay-C155-D155-F155</f>
        <v>-8079.6386249999996</v>
      </c>
      <c r="O155" s="37"/>
      <c r="P155">
        <v>0</v>
      </c>
      <c r="Q155">
        <f>IF(B155&lt;sim3_l_tx_0,0,sim3_ty_0)</f>
        <v>0</v>
      </c>
    </row>
    <row r="156" spans="1:17">
      <c r="A156" s="1">
        <v>126</v>
      </c>
      <c r="B156" s="17">
        <f t="shared" si="1"/>
        <v>22.049999999999997</v>
      </c>
      <c r="C156">
        <f>sim3_mass_per_length*B156*sim3_gravity</f>
        <v>12783.95055</v>
      </c>
      <c r="D156">
        <f>IF(B156&lt;sim3_l_tx,0,sim3_ty)</f>
        <v>0</v>
      </c>
      <c r="F156">
        <f>IF(B156&lt;sim3_force_position,0,sim3_force)</f>
        <v>3924</v>
      </c>
      <c r="G156">
        <f>sim3_ay-C156-D156-F156</f>
        <v>-8181.0985499999988</v>
      </c>
      <c r="O156" s="37"/>
      <c r="P156">
        <v>0</v>
      </c>
      <c r="Q156">
        <f>IF(B156&lt;sim3_l_tx_0,0,sim3_ty_0)</f>
        <v>0</v>
      </c>
    </row>
    <row r="157" spans="1:17">
      <c r="A157" s="1">
        <v>127</v>
      </c>
      <c r="B157" s="17">
        <f t="shared" si="1"/>
        <v>22.224999999999998</v>
      </c>
      <c r="C157">
        <f>sim3_mass_per_length*B157*sim3_gravity</f>
        <v>12885.410475000001</v>
      </c>
      <c r="D157">
        <f>IF(B157&lt;sim3_l_tx,0,sim3_ty)</f>
        <v>0</v>
      </c>
      <c r="F157">
        <f>IF(B157&lt;sim3_force_position,0,sim3_force)</f>
        <v>3924</v>
      </c>
      <c r="G157">
        <f>sim3_ay-C157-D157-F157</f>
        <v>-8282.5584749999998</v>
      </c>
      <c r="O157" s="37"/>
      <c r="P157">
        <v>0</v>
      </c>
      <c r="Q157">
        <f>IF(B157&lt;sim3_l_tx_0,0,sim3_ty_0)</f>
        <v>0</v>
      </c>
    </row>
    <row r="158" spans="1:17">
      <c r="A158" s="1">
        <v>128</v>
      </c>
      <c r="B158" s="17">
        <f t="shared" ref="B158:B221" si="2">length/length_division*A158</f>
        <v>22.4</v>
      </c>
      <c r="C158">
        <f>sim3_mass_per_length*B158*sim3_gravity</f>
        <v>12986.8704</v>
      </c>
      <c r="D158">
        <f>IF(B158&lt;sim3_l_tx,0,sim3_ty)</f>
        <v>0</v>
      </c>
      <c r="F158">
        <f>IF(B158&lt;sim3_force_position,0,sim3_force)</f>
        <v>3924</v>
      </c>
      <c r="G158">
        <f>sim3_ay-C158-D158-F158</f>
        <v>-8384.018399999999</v>
      </c>
      <c r="O158" s="37"/>
      <c r="P158">
        <v>0</v>
      </c>
      <c r="Q158">
        <f>IF(B158&lt;sim3_l_tx_0,0,sim3_ty_0)</f>
        <v>0</v>
      </c>
    </row>
    <row r="159" spans="1:17">
      <c r="A159" s="1">
        <v>129</v>
      </c>
      <c r="B159" s="17">
        <f t="shared" si="2"/>
        <v>22.574999999999999</v>
      </c>
      <c r="C159">
        <f>sim3_mass_per_length*B159*sim3_gravity</f>
        <v>13088.330324999999</v>
      </c>
      <c r="D159">
        <f>IF(B159&lt;sim3_l_tx,0,sim3_ty)</f>
        <v>0</v>
      </c>
      <c r="F159">
        <f>IF(B159&lt;sim3_force_position,0,sim3_force)</f>
        <v>3924</v>
      </c>
      <c r="G159">
        <f>sim3_ay-C159-D159-F159</f>
        <v>-8485.4783249999982</v>
      </c>
      <c r="O159" s="37"/>
      <c r="P159">
        <v>0</v>
      </c>
      <c r="Q159">
        <f>IF(B159&lt;sim3_l_tx_0,0,sim3_ty_0)</f>
        <v>0</v>
      </c>
    </row>
    <row r="160" spans="1:17">
      <c r="A160" s="1">
        <v>130</v>
      </c>
      <c r="B160" s="17">
        <f t="shared" si="2"/>
        <v>22.75</v>
      </c>
      <c r="C160">
        <f>sim3_mass_per_length*B160*sim3_gravity</f>
        <v>13189.790250000002</v>
      </c>
      <c r="D160">
        <f>IF(B160&lt;sim3_l_tx,0,sim3_ty)</f>
        <v>0</v>
      </c>
      <c r="F160">
        <f>IF(B160&lt;sim3_force_position,0,sim3_force)</f>
        <v>3924</v>
      </c>
      <c r="G160">
        <f>sim3_ay-C160-D160-F160</f>
        <v>-8586.9382500000011</v>
      </c>
      <c r="O160" s="37"/>
      <c r="P160">
        <v>0</v>
      </c>
      <c r="Q160">
        <f>IF(B160&lt;sim3_l_tx_0,0,sim3_ty_0)</f>
        <v>0</v>
      </c>
    </row>
    <row r="161" spans="1:17">
      <c r="A161" s="1">
        <v>131</v>
      </c>
      <c r="B161" s="17">
        <f t="shared" si="2"/>
        <v>22.924999999999997</v>
      </c>
      <c r="C161">
        <f>sim3_mass_per_length*B161*sim3_gravity</f>
        <v>13291.250174999999</v>
      </c>
      <c r="D161">
        <f>IF(B161&lt;sim3_l_tx,0,sim3_ty)</f>
        <v>0</v>
      </c>
      <c r="F161">
        <f>IF(B161&lt;sim3_force_position,0,sim3_force)</f>
        <v>3924</v>
      </c>
      <c r="G161">
        <f>sim3_ay-C161-D161-F161</f>
        <v>-8688.3981749999984</v>
      </c>
      <c r="O161" s="37"/>
      <c r="P161">
        <v>0</v>
      </c>
      <c r="Q161">
        <f>IF(B161&lt;sim3_l_tx_0,0,sim3_ty_0)</f>
        <v>0</v>
      </c>
    </row>
    <row r="162" spans="1:17">
      <c r="A162" s="1">
        <v>132</v>
      </c>
      <c r="B162" s="17">
        <f t="shared" si="2"/>
        <v>23.099999999999998</v>
      </c>
      <c r="C162">
        <f>sim3_mass_per_length*B162*sim3_gravity</f>
        <v>13392.710099999998</v>
      </c>
      <c r="D162">
        <f>IF(B162&lt;sim3_l_tx,0,sim3_ty)</f>
        <v>0</v>
      </c>
      <c r="F162">
        <f>IF(B162&lt;sim3_force_position,0,sim3_force)</f>
        <v>3924</v>
      </c>
      <c r="G162">
        <f>sim3_ay-C162-D162-F162</f>
        <v>-8789.8580999999976</v>
      </c>
      <c r="O162" s="37"/>
      <c r="P162">
        <v>0</v>
      </c>
      <c r="Q162">
        <f>IF(B162&lt;sim3_l_tx_0,0,sim3_ty_0)</f>
        <v>0</v>
      </c>
    </row>
    <row r="163" spans="1:17">
      <c r="A163" s="1">
        <v>133</v>
      </c>
      <c r="B163" s="17">
        <f t="shared" si="2"/>
        <v>23.274999999999999</v>
      </c>
      <c r="C163">
        <f>sim3_mass_per_length*B163*sim3_gravity</f>
        <v>13494.170025000001</v>
      </c>
      <c r="D163">
        <f>IF(B163&lt;sim3_l_tx,0,sim3_ty)</f>
        <v>0</v>
      </c>
      <c r="F163">
        <f>IF(B163&lt;sim3_force_position,0,sim3_force)</f>
        <v>3924</v>
      </c>
      <c r="G163">
        <f>sim3_ay-C163-D163-F163</f>
        <v>-8891.3180250000005</v>
      </c>
      <c r="O163" s="37"/>
      <c r="P163">
        <v>0</v>
      </c>
      <c r="Q163">
        <f>IF(B163&lt;sim3_l_tx_0,0,sim3_ty_0)</f>
        <v>0</v>
      </c>
    </row>
    <row r="164" spans="1:17">
      <c r="A164" s="1">
        <v>134</v>
      </c>
      <c r="B164" s="17">
        <f t="shared" si="2"/>
        <v>23.45</v>
      </c>
      <c r="C164">
        <f>sim3_mass_per_length*B164*sim3_gravity</f>
        <v>13595.62995</v>
      </c>
      <c r="D164">
        <f>IF(B164&lt;sim3_l_tx,0,sim3_ty)</f>
        <v>0</v>
      </c>
      <c r="F164">
        <f>IF(B164&lt;sim3_force_position,0,sim3_force)</f>
        <v>3924</v>
      </c>
      <c r="G164">
        <f>sim3_ay-C164-D164-F164</f>
        <v>-8992.7779499999997</v>
      </c>
      <c r="O164" s="37"/>
      <c r="P164">
        <v>0</v>
      </c>
      <c r="Q164">
        <f>IF(B164&lt;sim3_l_tx_0,0,sim3_ty_0)</f>
        <v>0</v>
      </c>
    </row>
    <row r="165" spans="1:17">
      <c r="A165" s="1">
        <v>135</v>
      </c>
      <c r="B165" s="17">
        <f t="shared" si="2"/>
        <v>23.625</v>
      </c>
      <c r="C165">
        <f>sim3_mass_per_length*B165*sim3_gravity</f>
        <v>13697.089875</v>
      </c>
      <c r="D165">
        <f>IF(B165&lt;sim3_l_tx,0,sim3_ty)</f>
        <v>0</v>
      </c>
      <c r="F165">
        <f>IF(B165&lt;sim3_force_position,0,sim3_force)</f>
        <v>3924</v>
      </c>
      <c r="G165">
        <f>sim3_ay-C165-D165-F165</f>
        <v>-9094.2378749999989</v>
      </c>
      <c r="O165" s="37"/>
      <c r="P165">
        <v>0</v>
      </c>
      <c r="Q165">
        <f>IF(B165&lt;sim3_l_tx_0,0,sim3_ty_0)</f>
        <v>0</v>
      </c>
    </row>
    <row r="166" spans="1:17">
      <c r="A166" s="1">
        <v>136</v>
      </c>
      <c r="B166" s="17">
        <f t="shared" si="2"/>
        <v>23.799999999999997</v>
      </c>
      <c r="C166">
        <f>sim3_mass_per_length*B166*sim3_gravity</f>
        <v>13798.549800000001</v>
      </c>
      <c r="D166">
        <f>IF(B166&lt;sim3_l_tx,0,sim3_ty)</f>
        <v>0</v>
      </c>
      <c r="F166">
        <f>IF(B166&lt;sim3_force_position,0,sim3_force)</f>
        <v>3924</v>
      </c>
      <c r="G166">
        <f>sim3_ay-C166-D166-F166</f>
        <v>-9195.6977999999999</v>
      </c>
      <c r="O166" s="37"/>
      <c r="P166">
        <v>0</v>
      </c>
      <c r="Q166">
        <f>IF(B166&lt;sim3_l_tx_0,0,sim3_ty_0)</f>
        <v>0</v>
      </c>
    </row>
    <row r="167" spans="1:17">
      <c r="A167" s="1">
        <v>137</v>
      </c>
      <c r="B167" s="17">
        <f t="shared" si="2"/>
        <v>23.974999999999998</v>
      </c>
      <c r="C167">
        <f>sim3_mass_per_length*B167*sim3_gravity</f>
        <v>13900.009725</v>
      </c>
      <c r="D167">
        <f>IF(B167&lt;sim3_l_tx,0,sim3_ty)</f>
        <v>0</v>
      </c>
      <c r="F167">
        <f>IF(B167&lt;sim3_force_position,0,sim3_force)</f>
        <v>3924</v>
      </c>
      <c r="G167">
        <f>sim3_ay-C167-D167-F167</f>
        <v>-9297.1577249999991</v>
      </c>
      <c r="O167" s="37"/>
      <c r="P167">
        <v>0</v>
      </c>
      <c r="Q167">
        <f>IF(B167&lt;sim3_l_tx_0,0,sim3_ty_0)</f>
        <v>0</v>
      </c>
    </row>
    <row r="168" spans="1:17">
      <c r="A168" s="1">
        <v>138</v>
      </c>
      <c r="B168" s="17">
        <f t="shared" si="2"/>
        <v>24.15</v>
      </c>
      <c r="C168">
        <f>sim3_mass_per_length*B168*sim3_gravity</f>
        <v>14001.469649999999</v>
      </c>
      <c r="D168">
        <f>IF(B168&lt;sim3_l_tx,0,sim3_ty)</f>
        <v>0</v>
      </c>
      <c r="F168">
        <f>IF(B168&lt;sim3_force_position,0,sim3_force)</f>
        <v>3924</v>
      </c>
      <c r="G168">
        <f>sim3_ay-C168-D168-F168</f>
        <v>-9398.6176499999983</v>
      </c>
      <c r="O168" s="37"/>
      <c r="P168">
        <v>0</v>
      </c>
      <c r="Q168">
        <f>IF(B168&lt;sim3_l_tx_0,0,sim3_ty_0)</f>
        <v>0</v>
      </c>
    </row>
    <row r="169" spans="1:17">
      <c r="A169" s="1">
        <v>139</v>
      </c>
      <c r="B169" s="17">
        <f t="shared" si="2"/>
        <v>24.324999999999999</v>
      </c>
      <c r="C169">
        <f>sim3_mass_per_length*B169*sim3_gravity</f>
        <v>14102.929575000002</v>
      </c>
      <c r="D169">
        <f>IF(B169&lt;sim3_l_tx,0,sim3_ty)</f>
        <v>0</v>
      </c>
      <c r="F169">
        <f>IF(B169&lt;sim3_force_position,0,sim3_force)</f>
        <v>3924</v>
      </c>
      <c r="G169">
        <f>sim3_ay-C169-D169-F169</f>
        <v>-9500.0775750000012</v>
      </c>
      <c r="O169" s="37"/>
      <c r="P169">
        <v>0</v>
      </c>
      <c r="Q169">
        <f>IF(B169&lt;sim3_l_tx_0,0,sim3_ty_0)</f>
        <v>0</v>
      </c>
    </row>
    <row r="170" spans="1:17">
      <c r="A170" s="1">
        <v>140</v>
      </c>
      <c r="B170" s="17">
        <f t="shared" si="2"/>
        <v>24.5</v>
      </c>
      <c r="C170">
        <f>sim3_mass_per_length*B170*sim3_gravity</f>
        <v>14204.389500000001</v>
      </c>
      <c r="D170">
        <f>IF(B170&lt;sim3_l_tx,0,sim3_ty)</f>
        <v>0</v>
      </c>
      <c r="F170">
        <f>IF(B170&lt;sim3_force_position,0,sim3_force)</f>
        <v>3924</v>
      </c>
      <c r="G170">
        <f>sim3_ay-C170-D170-F170</f>
        <v>-9601.5375000000004</v>
      </c>
      <c r="O170" s="37"/>
      <c r="P170">
        <v>0</v>
      </c>
      <c r="Q170">
        <f>IF(B170&lt;sim3_l_tx_0,0,sim3_ty_0)</f>
        <v>0</v>
      </c>
    </row>
    <row r="171" spans="1:17">
      <c r="A171" s="1">
        <v>141</v>
      </c>
      <c r="B171" s="17">
        <f t="shared" si="2"/>
        <v>24.674999999999997</v>
      </c>
      <c r="C171">
        <f>sim3_mass_per_length*B171*sim3_gravity</f>
        <v>14305.849424999999</v>
      </c>
      <c r="D171">
        <f>IF(B171&lt;sim3_l_tx,0,sim3_ty)</f>
        <v>0</v>
      </c>
      <c r="F171">
        <f>IF(B171&lt;sim3_force_position,0,sim3_force)</f>
        <v>3924</v>
      </c>
      <c r="G171">
        <f>sim3_ay-C171-D171-F171</f>
        <v>-9702.9974249999977</v>
      </c>
      <c r="O171" s="37"/>
      <c r="P171">
        <v>0</v>
      </c>
      <c r="Q171">
        <f>IF(B171&lt;sim3_l_tx_0,0,sim3_ty_0)</f>
        <v>0</v>
      </c>
    </row>
    <row r="172" spans="1:17">
      <c r="A172" s="1">
        <v>142</v>
      </c>
      <c r="B172" s="17">
        <f t="shared" si="2"/>
        <v>24.849999999999998</v>
      </c>
      <c r="C172">
        <f>sim3_mass_per_length*B172*sim3_gravity</f>
        <v>14407.309350000001</v>
      </c>
      <c r="D172">
        <f>IF(B172&lt;sim3_l_tx,0,sim3_ty)</f>
        <v>0</v>
      </c>
      <c r="F172">
        <f>IF(B172&lt;sim3_force_position,0,sim3_force)</f>
        <v>3924</v>
      </c>
      <c r="G172">
        <f>sim3_ay-C172-D172-F172</f>
        <v>-9804.4573500000006</v>
      </c>
      <c r="O172" s="37"/>
      <c r="P172">
        <v>0</v>
      </c>
      <c r="Q172">
        <f>IF(B172&lt;sim3_l_tx_0,0,sim3_ty_0)</f>
        <v>0</v>
      </c>
    </row>
    <row r="173" spans="1:17">
      <c r="A173" s="1">
        <v>143</v>
      </c>
      <c r="B173" s="17">
        <f t="shared" si="2"/>
        <v>25.024999999999999</v>
      </c>
      <c r="C173">
        <f>sim3_mass_per_length*B173*sim3_gravity</f>
        <v>14508.769275000001</v>
      </c>
      <c r="D173">
        <f>IF(B173&lt;sim3_l_tx,0,sim3_ty)</f>
        <v>-12790.278</v>
      </c>
      <c r="F173">
        <f>IF(B173&lt;sim3_force_position,0,sim3_force)</f>
        <v>3924</v>
      </c>
      <c r="G173">
        <f>sim3_ay-C173-D173-F173</f>
        <v>2884.3607250000005</v>
      </c>
      <c r="O173" s="37"/>
      <c r="P173">
        <v>0</v>
      </c>
      <c r="Q173">
        <f>IF(B173&lt;sim3_l_tx_0,0,sim3_ty_0)</f>
        <v>-2354.4</v>
      </c>
    </row>
    <row r="174" spans="1:17">
      <c r="A174" s="1">
        <v>144</v>
      </c>
      <c r="B174" s="17">
        <f t="shared" si="2"/>
        <v>25.2</v>
      </c>
      <c r="C174">
        <f>sim3_mass_per_length*B174*sim3_gravity</f>
        <v>14610.2292</v>
      </c>
      <c r="D174">
        <f>IF(B174&lt;sim3_l_tx,0,sim3_ty)</f>
        <v>-12790.278</v>
      </c>
      <c r="F174">
        <f>IF(B174&lt;sim3_force_position,0,sim3_force)</f>
        <v>3924</v>
      </c>
      <c r="G174">
        <f>sim3_ay-C174-D174-F174</f>
        <v>2782.9008000000013</v>
      </c>
      <c r="O174" s="37"/>
      <c r="P174">
        <v>0</v>
      </c>
      <c r="Q174">
        <f>IF(B174&lt;sim3_l_tx_0,0,sim3_ty_0)</f>
        <v>-2354.4</v>
      </c>
    </row>
    <row r="175" spans="1:17">
      <c r="A175" s="1">
        <v>145</v>
      </c>
      <c r="B175" s="17">
        <f t="shared" si="2"/>
        <v>25.375</v>
      </c>
      <c r="C175">
        <f>sim3_mass_per_length*B175*sim3_gravity</f>
        <v>14711.689125000003</v>
      </c>
      <c r="D175">
        <f>IF(B175&lt;sim3_l_tx,0,sim3_ty)</f>
        <v>-12790.278</v>
      </c>
      <c r="F175">
        <f>IF(B175&lt;sim3_force_position,0,sim3_force)</f>
        <v>3924</v>
      </c>
      <c r="G175">
        <f>sim3_ay-C175-D175-F175</f>
        <v>2681.4408749999984</v>
      </c>
      <c r="O175" s="37"/>
      <c r="P175">
        <v>0</v>
      </c>
      <c r="Q175">
        <f>IF(B175&lt;sim3_l_tx_0,0,sim3_ty_0)</f>
        <v>-2354.4</v>
      </c>
    </row>
    <row r="176" spans="1:17">
      <c r="A176" s="1">
        <v>146</v>
      </c>
      <c r="B176" s="17">
        <f t="shared" si="2"/>
        <v>25.549999999999997</v>
      </c>
      <c r="C176">
        <f>sim3_mass_per_length*B176*sim3_gravity</f>
        <v>14813.14905</v>
      </c>
      <c r="D176">
        <f>IF(B176&lt;sim3_l_tx,0,sim3_ty)</f>
        <v>-12790.278</v>
      </c>
      <c r="F176">
        <f>IF(B176&lt;sim3_force_position,0,sim3_force)</f>
        <v>3924</v>
      </c>
      <c r="G176">
        <f>sim3_ay-C176-D176-F176</f>
        <v>2579.980950000001</v>
      </c>
      <c r="O176" s="37"/>
      <c r="P176">
        <v>0</v>
      </c>
      <c r="Q176">
        <f>IF(B176&lt;sim3_l_tx_0,0,sim3_ty_0)</f>
        <v>-2354.4</v>
      </c>
    </row>
    <row r="177" spans="1:17">
      <c r="A177" s="1">
        <v>147</v>
      </c>
      <c r="B177" s="17">
        <f t="shared" si="2"/>
        <v>25.724999999999998</v>
      </c>
      <c r="C177">
        <f>sim3_mass_per_length*B177*sim3_gravity</f>
        <v>14914.608974999999</v>
      </c>
      <c r="D177">
        <f>IF(B177&lt;sim3_l_tx,0,sim3_ty)</f>
        <v>-12790.278</v>
      </c>
      <c r="F177">
        <f>IF(B177&lt;sim3_force_position,0,sim3_force)</f>
        <v>3924</v>
      </c>
      <c r="G177">
        <f>sim3_ay-C177-D177-F177</f>
        <v>2478.5210250000018</v>
      </c>
      <c r="O177" s="37"/>
      <c r="P177">
        <v>0</v>
      </c>
      <c r="Q177">
        <f>IF(B177&lt;sim3_l_tx_0,0,sim3_ty_0)</f>
        <v>-2354.4</v>
      </c>
    </row>
    <row r="178" spans="1:17">
      <c r="A178" s="1">
        <v>148</v>
      </c>
      <c r="B178" s="17">
        <f t="shared" si="2"/>
        <v>25.9</v>
      </c>
      <c r="C178">
        <f>sim3_mass_per_length*B178*sim3_gravity</f>
        <v>15016.068900000002</v>
      </c>
      <c r="D178">
        <f>IF(B178&lt;sim3_l_tx,0,sim3_ty)</f>
        <v>-12790.278</v>
      </c>
      <c r="F178">
        <f>IF(B178&lt;sim3_force_position,0,sim3_force)</f>
        <v>3924</v>
      </c>
      <c r="G178">
        <f>sim3_ay-C178-D178-F178</f>
        <v>2377.061099999999</v>
      </c>
      <c r="O178" s="37"/>
      <c r="P178">
        <v>0</v>
      </c>
      <c r="Q178">
        <f>IF(B178&lt;sim3_l_tx_0,0,sim3_ty_0)</f>
        <v>-2354.4</v>
      </c>
    </row>
    <row r="179" spans="1:17">
      <c r="A179" s="1">
        <v>149</v>
      </c>
      <c r="B179" s="17">
        <f t="shared" si="2"/>
        <v>26.074999999999999</v>
      </c>
      <c r="C179">
        <f>sim3_mass_per_length*B179*sim3_gravity</f>
        <v>15117.528825000001</v>
      </c>
      <c r="D179">
        <f>IF(B179&lt;sim3_l_tx,0,sim3_ty)</f>
        <v>-12790.278</v>
      </c>
      <c r="F179">
        <f>IF(B179&lt;sim3_force_position,0,sim3_force)</f>
        <v>3924</v>
      </c>
      <c r="G179">
        <f>sim3_ay-C179-D179-F179</f>
        <v>2275.6011749999998</v>
      </c>
      <c r="O179" s="37"/>
      <c r="P179">
        <v>0</v>
      </c>
      <c r="Q179">
        <f>IF(B179&lt;sim3_l_tx_0,0,sim3_ty_0)</f>
        <v>-2354.4</v>
      </c>
    </row>
    <row r="180" spans="1:17">
      <c r="A180" s="1">
        <v>150</v>
      </c>
      <c r="B180" s="17">
        <f t="shared" si="2"/>
        <v>26.25</v>
      </c>
      <c r="C180">
        <f>sim3_mass_per_length*B180*sim3_gravity</f>
        <v>15218.98875</v>
      </c>
      <c r="D180">
        <f>IF(B180&lt;sim3_l_tx,0,sim3_ty)</f>
        <v>-12790.278</v>
      </c>
      <c r="F180">
        <f>IF(B180&lt;sim3_force_position,0,sim3_force)</f>
        <v>3924</v>
      </c>
      <c r="G180">
        <f>sim3_ay-C180-D180-F180</f>
        <v>2174.1412500000006</v>
      </c>
      <c r="O180" s="37"/>
      <c r="P180">
        <v>0</v>
      </c>
      <c r="Q180">
        <f>IF(B180&lt;sim3_l_tx_0,0,sim3_ty_0)</f>
        <v>-2354.4</v>
      </c>
    </row>
    <row r="181" spans="1:17">
      <c r="A181" s="1">
        <v>151</v>
      </c>
      <c r="B181" s="17">
        <f t="shared" si="2"/>
        <v>26.424999999999997</v>
      </c>
      <c r="C181">
        <f>sim3_mass_per_length*B181*sim3_gravity</f>
        <v>15320.448675</v>
      </c>
      <c r="D181">
        <f>IF(B181&lt;sim3_l_tx,0,sim3_ty)</f>
        <v>-12790.278</v>
      </c>
      <c r="F181">
        <f>IF(B181&lt;sim3_force_position,0,sim3_force)</f>
        <v>3924</v>
      </c>
      <c r="G181">
        <f>sim3_ay-C181-D181-F181</f>
        <v>2072.6813250000014</v>
      </c>
      <c r="O181" s="37"/>
      <c r="P181">
        <v>0</v>
      </c>
      <c r="Q181">
        <f>IF(B181&lt;sim3_l_tx_0,0,sim3_ty_0)</f>
        <v>-2354.4</v>
      </c>
    </row>
    <row r="182" spans="1:17">
      <c r="A182" s="1">
        <v>152</v>
      </c>
      <c r="B182" s="17">
        <f t="shared" si="2"/>
        <v>26.599999999999998</v>
      </c>
      <c r="C182">
        <f>sim3_mass_per_length*B182*sim3_gravity</f>
        <v>15421.908600000001</v>
      </c>
      <c r="D182">
        <f>IF(B182&lt;sim3_l_tx,0,sim3_ty)</f>
        <v>-12790.278</v>
      </c>
      <c r="F182">
        <f>IF(B182&lt;sim3_force_position,0,sim3_force)</f>
        <v>3924</v>
      </c>
      <c r="G182">
        <f>sim3_ay-C182-D182-F182</f>
        <v>1971.2214000000004</v>
      </c>
      <c r="O182" s="37"/>
      <c r="P182">
        <v>0</v>
      </c>
      <c r="Q182">
        <f>IF(B182&lt;sim3_l_tx_0,0,sim3_ty_0)</f>
        <v>-2354.4</v>
      </c>
    </row>
    <row r="183" spans="1:17">
      <c r="A183" s="1">
        <v>153</v>
      </c>
      <c r="B183" s="17">
        <f t="shared" si="2"/>
        <v>26.774999999999999</v>
      </c>
      <c r="C183">
        <f>sim3_mass_per_length*B183*sim3_gravity</f>
        <v>15523.368525</v>
      </c>
      <c r="D183">
        <f>IF(B183&lt;sim3_l_tx,0,sim3_ty)</f>
        <v>-12790.278</v>
      </c>
      <c r="F183">
        <f>IF(B183&lt;sim3_force_position,0,sim3_force)</f>
        <v>3924</v>
      </c>
      <c r="G183">
        <f>sim3_ay-C183-D183-F183</f>
        <v>1869.7614750000012</v>
      </c>
      <c r="O183" s="37"/>
      <c r="P183">
        <v>0</v>
      </c>
      <c r="Q183">
        <f>IF(B183&lt;sim3_l_tx_0,0,sim3_ty_0)</f>
        <v>-2354.4</v>
      </c>
    </row>
    <row r="184" spans="1:17">
      <c r="A184" s="1">
        <v>154</v>
      </c>
      <c r="B184" s="17">
        <f t="shared" si="2"/>
        <v>26.95</v>
      </c>
      <c r="C184">
        <f>sim3_mass_per_length*B184*sim3_gravity</f>
        <v>15624.828449999999</v>
      </c>
      <c r="D184">
        <f>IF(B184&lt;sim3_l_tx,0,sim3_ty)</f>
        <v>-12790.278</v>
      </c>
      <c r="F184">
        <f>IF(B184&lt;sim3_force_position,0,sim3_force)</f>
        <v>3924</v>
      </c>
      <c r="G184">
        <f>sim3_ay-C184-D184-F184</f>
        <v>1768.301550000002</v>
      </c>
      <c r="O184" s="37"/>
      <c r="P184">
        <v>0</v>
      </c>
      <c r="Q184">
        <f>IF(B184&lt;sim3_l_tx_0,0,sim3_ty_0)</f>
        <v>-2354.4</v>
      </c>
    </row>
    <row r="185" spans="1:17">
      <c r="A185" s="1">
        <v>155</v>
      </c>
      <c r="B185" s="17">
        <f t="shared" si="2"/>
        <v>27.125</v>
      </c>
      <c r="C185">
        <f>sim3_mass_per_length*B185*sim3_gravity</f>
        <v>15726.288375000002</v>
      </c>
      <c r="D185">
        <f>IF(B185&lt;sim3_l_tx,0,sim3_ty)</f>
        <v>-12790.278</v>
      </c>
      <c r="F185">
        <f>IF(B185&lt;sim3_force_position,0,sim3_force)</f>
        <v>3924</v>
      </c>
      <c r="G185">
        <f>sim3_ay-C185-D185-F185</f>
        <v>1666.8416249999991</v>
      </c>
      <c r="O185" s="37"/>
      <c r="P185">
        <v>0</v>
      </c>
      <c r="Q185">
        <f>IF(B185&lt;sim3_l_tx_0,0,sim3_ty_0)</f>
        <v>-2354.4</v>
      </c>
    </row>
    <row r="186" spans="1:17">
      <c r="A186" s="1">
        <v>156</v>
      </c>
      <c r="B186" s="17">
        <f t="shared" si="2"/>
        <v>27.299999999999997</v>
      </c>
      <c r="C186">
        <f>sim3_mass_per_length*B186*sim3_gravity</f>
        <v>15827.748299999999</v>
      </c>
      <c r="D186">
        <f>IF(B186&lt;sim3_l_tx,0,sim3_ty)</f>
        <v>-12790.278</v>
      </c>
      <c r="F186">
        <f>IF(B186&lt;sim3_force_position,0,sim3_force)</f>
        <v>3924</v>
      </c>
      <c r="G186">
        <f>sim3_ay-C186-D186-F186</f>
        <v>1565.3817000000017</v>
      </c>
      <c r="O186" s="37"/>
      <c r="P186">
        <v>0</v>
      </c>
      <c r="Q186">
        <f>IF(B186&lt;sim3_l_tx_0,0,sim3_ty_0)</f>
        <v>-2354.4</v>
      </c>
    </row>
    <row r="187" spans="1:17">
      <c r="A187" s="1">
        <v>157</v>
      </c>
      <c r="B187" s="17">
        <f t="shared" si="2"/>
        <v>27.474999999999998</v>
      </c>
      <c r="C187">
        <f>sim3_mass_per_length*B187*sim3_gravity</f>
        <v>15929.208224999998</v>
      </c>
      <c r="D187">
        <f>IF(B187&lt;sim3_l_tx,0,sim3_ty)</f>
        <v>-12790.278</v>
      </c>
      <c r="F187">
        <f>IF(B187&lt;sim3_force_position,0,sim3_force)</f>
        <v>3924</v>
      </c>
      <c r="G187">
        <f>sim3_ay-C187-D187-F187</f>
        <v>1463.9217750000025</v>
      </c>
      <c r="O187" s="37"/>
      <c r="P187">
        <v>0</v>
      </c>
      <c r="Q187">
        <f>IF(B187&lt;sim3_l_tx_0,0,sim3_ty_0)</f>
        <v>-2354.4</v>
      </c>
    </row>
    <row r="188" spans="1:17">
      <c r="A188" s="1">
        <v>158</v>
      </c>
      <c r="B188" s="17">
        <f t="shared" si="2"/>
        <v>27.65</v>
      </c>
      <c r="C188">
        <f>sim3_mass_per_length*B188*sim3_gravity</f>
        <v>16030.668150000001</v>
      </c>
      <c r="D188">
        <f>IF(B188&lt;sim3_l_tx,0,sim3_ty)</f>
        <v>-12790.278</v>
      </c>
      <c r="F188">
        <f>IF(B188&lt;sim3_force_position,0,sim3_force)</f>
        <v>3924</v>
      </c>
      <c r="G188">
        <f>sim3_ay-C188-D188-F188</f>
        <v>1362.4618499999997</v>
      </c>
      <c r="O188" s="37"/>
      <c r="P188">
        <v>0</v>
      </c>
      <c r="Q188">
        <f>IF(B188&lt;sim3_l_tx_0,0,sim3_ty_0)</f>
        <v>-2354.4</v>
      </c>
    </row>
    <row r="189" spans="1:17">
      <c r="A189" s="1">
        <v>159</v>
      </c>
      <c r="B189" s="17">
        <f t="shared" si="2"/>
        <v>27.824999999999999</v>
      </c>
      <c r="C189">
        <f>sim3_mass_per_length*B189*sim3_gravity</f>
        <v>16132.128075000001</v>
      </c>
      <c r="D189">
        <f>IF(B189&lt;sim3_l_tx,0,sim3_ty)</f>
        <v>-12790.278</v>
      </c>
      <c r="F189">
        <f>IF(B189&lt;sim3_force_position,0,sim3_force)</f>
        <v>3924</v>
      </c>
      <c r="G189">
        <f>sim3_ay-C189-D189-F189</f>
        <v>1261.0019250000005</v>
      </c>
      <c r="O189" s="37"/>
      <c r="P189">
        <v>0</v>
      </c>
      <c r="Q189">
        <f>IF(B189&lt;sim3_l_tx_0,0,sim3_ty_0)</f>
        <v>-2354.4</v>
      </c>
    </row>
    <row r="190" spans="1:17">
      <c r="A190" s="1">
        <v>160</v>
      </c>
      <c r="B190" s="17">
        <f t="shared" si="2"/>
        <v>28</v>
      </c>
      <c r="C190">
        <f>sim3_mass_per_length*B190*sim3_gravity</f>
        <v>16233.588</v>
      </c>
      <c r="D190">
        <f>IF(B190&lt;sim3_l_tx,0,sim3_ty)</f>
        <v>-12790.278</v>
      </c>
      <c r="F190">
        <f>IF(B190&lt;sim3_force_position,0,sim3_force)</f>
        <v>3924</v>
      </c>
      <c r="G190">
        <f>sim3_ay-C190-D190-F190</f>
        <v>1159.5420000000013</v>
      </c>
      <c r="O190" s="37"/>
      <c r="P190">
        <v>0</v>
      </c>
      <c r="Q190">
        <f>IF(B190&lt;sim3_l_tx_0,0,sim3_ty_0)</f>
        <v>-2354.4</v>
      </c>
    </row>
    <row r="191" spans="1:17">
      <c r="A191" s="1">
        <v>161</v>
      </c>
      <c r="B191" s="17">
        <f t="shared" si="2"/>
        <v>28.174999999999997</v>
      </c>
      <c r="C191">
        <f>sim3_mass_per_length*B191*sim3_gravity</f>
        <v>16335.047925000001</v>
      </c>
      <c r="D191">
        <f>IF(B191&lt;sim3_l_tx,0,sim3_ty)</f>
        <v>-12790.278</v>
      </c>
      <c r="F191">
        <f>IF(B191&lt;sim3_force_position,0,sim3_force)</f>
        <v>3924</v>
      </c>
      <c r="G191">
        <f>sim3_ay-C191-D191-F191</f>
        <v>1058.0820750000003</v>
      </c>
      <c r="O191" s="37"/>
      <c r="P191">
        <v>0</v>
      </c>
      <c r="Q191">
        <f>IF(B191&lt;sim3_l_tx_0,0,sim3_ty_0)</f>
        <v>-2354.4</v>
      </c>
    </row>
    <row r="192" spans="1:17">
      <c r="A192" s="1">
        <v>162</v>
      </c>
      <c r="B192" s="17">
        <f t="shared" si="2"/>
        <v>28.349999999999998</v>
      </c>
      <c r="C192">
        <f>sim3_mass_per_length*B192*sim3_gravity</f>
        <v>16436.507849999998</v>
      </c>
      <c r="D192">
        <f>IF(B192&lt;sim3_l_tx,0,sim3_ty)</f>
        <v>-12790.278</v>
      </c>
      <c r="F192">
        <f>IF(B192&lt;sim3_force_position,0,sim3_force)</f>
        <v>3924</v>
      </c>
      <c r="G192">
        <f>sim3_ay-C192-D192-F192</f>
        <v>956.62215000000288</v>
      </c>
      <c r="O192" s="37"/>
      <c r="P192">
        <v>0</v>
      </c>
      <c r="Q192">
        <f>IF(B192&lt;sim3_l_tx_0,0,sim3_ty_0)</f>
        <v>-2354.4</v>
      </c>
    </row>
    <row r="193" spans="1:17">
      <c r="A193" s="1">
        <v>163</v>
      </c>
      <c r="B193" s="17">
        <f t="shared" si="2"/>
        <v>28.524999999999999</v>
      </c>
      <c r="C193">
        <f>sim3_mass_per_length*B193*sim3_gravity</f>
        <v>16537.967775000001</v>
      </c>
      <c r="D193">
        <f>IF(B193&lt;sim3_l_tx,0,sim3_ty)</f>
        <v>-12790.278</v>
      </c>
      <c r="F193">
        <f>IF(B193&lt;sim3_force_position,0,sim3_force)</f>
        <v>3924</v>
      </c>
      <c r="G193">
        <f>sim3_ay-C193-D193-F193</f>
        <v>855.16222500000003</v>
      </c>
      <c r="O193" s="37"/>
      <c r="P193">
        <v>0</v>
      </c>
      <c r="Q193">
        <f>IF(B193&lt;sim3_l_tx_0,0,sim3_ty_0)</f>
        <v>-2354.4</v>
      </c>
    </row>
    <row r="194" spans="1:17">
      <c r="A194" s="1">
        <v>164</v>
      </c>
      <c r="B194" s="17">
        <f t="shared" si="2"/>
        <v>28.7</v>
      </c>
      <c r="C194">
        <f>sim3_mass_per_length*B194*sim3_gravity</f>
        <v>16639.4277</v>
      </c>
      <c r="D194">
        <f>IF(B194&lt;sim3_l_tx,0,sim3_ty)</f>
        <v>-12790.278</v>
      </c>
      <c r="F194">
        <f>IF(B194&lt;sim3_force_position,0,sim3_force)</f>
        <v>3924</v>
      </c>
      <c r="G194">
        <f>sim3_ay-C194-D194-F194</f>
        <v>753.70230000000083</v>
      </c>
      <c r="O194" s="37"/>
      <c r="P194">
        <v>0</v>
      </c>
      <c r="Q194">
        <f>IF(B194&lt;sim3_l_tx_0,0,sim3_ty_0)</f>
        <v>-2354.4</v>
      </c>
    </row>
    <row r="195" spans="1:17">
      <c r="A195" s="1">
        <v>165</v>
      </c>
      <c r="B195" s="17">
        <f t="shared" si="2"/>
        <v>28.874999999999996</v>
      </c>
      <c r="C195">
        <f>sim3_mass_per_length*B195*sim3_gravity</f>
        <v>16740.887624999999</v>
      </c>
      <c r="D195">
        <f>IF(B195&lt;sim3_l_tx,0,sim3_ty)</f>
        <v>-12790.278</v>
      </c>
      <c r="F195">
        <f>IF(B195&lt;sim3_force_position,0,sim3_force)</f>
        <v>3924</v>
      </c>
      <c r="G195">
        <f>sim3_ay-C195-D195-F195</f>
        <v>652.24237500000163</v>
      </c>
      <c r="O195" s="37"/>
      <c r="P195">
        <v>0</v>
      </c>
      <c r="Q195">
        <f>IF(B195&lt;sim3_l_tx_0,0,sim3_ty_0)</f>
        <v>-2354.4</v>
      </c>
    </row>
    <row r="196" spans="1:17">
      <c r="A196" s="1">
        <v>166</v>
      </c>
      <c r="B196" s="17">
        <f t="shared" si="2"/>
        <v>29.049999999999997</v>
      </c>
      <c r="C196">
        <f>sim3_mass_per_length*B196*sim3_gravity</f>
        <v>16842.347549999999</v>
      </c>
      <c r="D196">
        <f>IF(B196&lt;sim3_l_tx,0,sim3_ty)</f>
        <v>-12790.278</v>
      </c>
      <c r="F196">
        <f>IF(B196&lt;sim3_force_position,0,sim3_force)</f>
        <v>3924</v>
      </c>
      <c r="G196">
        <f>sim3_ay-C196-D196-F196</f>
        <v>550.78245000000243</v>
      </c>
      <c r="O196" s="37"/>
      <c r="P196">
        <v>0</v>
      </c>
      <c r="Q196">
        <f>IF(B196&lt;sim3_l_tx_0,0,sim3_ty_0)</f>
        <v>-2354.4</v>
      </c>
    </row>
    <row r="197" spans="1:17">
      <c r="A197" s="1">
        <v>167</v>
      </c>
      <c r="B197" s="17">
        <f t="shared" si="2"/>
        <v>29.224999999999998</v>
      </c>
      <c r="C197">
        <f>sim3_mass_per_length*B197*sim3_gravity</f>
        <v>16943.807475000001</v>
      </c>
      <c r="D197">
        <f>IF(B197&lt;sim3_l_tx,0,sim3_ty)</f>
        <v>-12790.278</v>
      </c>
      <c r="F197">
        <f>IF(B197&lt;sim3_force_position,0,sim3_force)</f>
        <v>3924</v>
      </c>
      <c r="G197">
        <f>sim3_ay-C197-D197-F197</f>
        <v>449.32252499999959</v>
      </c>
      <c r="O197" s="37"/>
      <c r="P197">
        <v>0</v>
      </c>
      <c r="Q197">
        <f>IF(B197&lt;sim3_l_tx_0,0,sim3_ty_0)</f>
        <v>-2354.4</v>
      </c>
    </row>
    <row r="198" spans="1:17">
      <c r="A198" s="1">
        <v>168</v>
      </c>
      <c r="B198" s="17">
        <f t="shared" si="2"/>
        <v>29.4</v>
      </c>
      <c r="C198">
        <f>sim3_mass_per_length*B198*sim3_gravity</f>
        <v>17045.267400000001</v>
      </c>
      <c r="D198">
        <f>IF(B198&lt;sim3_l_tx,0,sim3_ty)</f>
        <v>-12790.278</v>
      </c>
      <c r="F198">
        <f>IF(B198&lt;sim3_force_position,0,sim3_force)</f>
        <v>3924</v>
      </c>
      <c r="G198">
        <f>sim3_ay-C198-D198-F198</f>
        <v>347.86260000000038</v>
      </c>
      <c r="O198" s="37"/>
      <c r="P198">
        <v>0</v>
      </c>
      <c r="Q198">
        <f>IF(B198&lt;sim3_l_tx_0,0,sim3_ty_0)</f>
        <v>-2354.4</v>
      </c>
    </row>
    <row r="199" spans="1:17">
      <c r="A199" s="1">
        <v>169</v>
      </c>
      <c r="B199" s="17">
        <f t="shared" si="2"/>
        <v>29.574999999999999</v>
      </c>
      <c r="C199">
        <f>sim3_mass_per_length*B199*sim3_gravity</f>
        <v>17146.727325</v>
      </c>
      <c r="D199">
        <f>IF(B199&lt;sim3_l_tx,0,sim3_ty)</f>
        <v>-12790.278</v>
      </c>
      <c r="F199">
        <f>IF(B199&lt;sim3_force_position,0,sim3_force)</f>
        <v>3924</v>
      </c>
      <c r="G199">
        <f>sim3_ay-C199-D199-F199</f>
        <v>246.40267500000118</v>
      </c>
      <c r="O199" s="37"/>
      <c r="P199">
        <v>0</v>
      </c>
      <c r="Q199">
        <f>IF(B199&lt;sim3_l_tx_0,0,sim3_ty_0)</f>
        <v>-2354.4</v>
      </c>
    </row>
    <row r="200" spans="1:17">
      <c r="A200" s="1">
        <v>170</v>
      </c>
      <c r="B200" s="17">
        <f t="shared" si="2"/>
        <v>29.749999999999996</v>
      </c>
      <c r="C200">
        <f>sim3_mass_per_length*B200*sim3_gravity</f>
        <v>17248.187249999999</v>
      </c>
      <c r="D200">
        <f>IF(B200&lt;sim3_l_tx,0,sim3_ty)</f>
        <v>-12790.278</v>
      </c>
      <c r="F200">
        <f>IF(B200&lt;sim3_force_position,0,sim3_force)</f>
        <v>3924</v>
      </c>
      <c r="G200">
        <f>sim3_ay-C200-D200-F200</f>
        <v>144.94275000000198</v>
      </c>
      <c r="O200" s="37"/>
      <c r="P200">
        <v>0</v>
      </c>
      <c r="Q200">
        <f>IF(B200&lt;sim3_l_tx_0,0,sim3_ty_0)</f>
        <v>-2354.4</v>
      </c>
    </row>
    <row r="201" spans="1:17">
      <c r="A201" s="1">
        <v>171</v>
      </c>
      <c r="B201" s="17">
        <f t="shared" si="2"/>
        <v>29.924999999999997</v>
      </c>
      <c r="C201">
        <f>sim3_mass_per_length*B201*sim3_gravity</f>
        <v>17349.647174999998</v>
      </c>
      <c r="D201">
        <f>IF(B201&lt;sim3_l_tx,0,sim3_ty)</f>
        <v>-12790.278</v>
      </c>
      <c r="F201">
        <f>IF(B201&lt;sim3_force_position,0,sim3_force)</f>
        <v>3924</v>
      </c>
      <c r="G201">
        <f>sim3_ay-C201-D201-F201</f>
        <v>43.482825000002777</v>
      </c>
      <c r="O201" s="37"/>
      <c r="P201">
        <v>0</v>
      </c>
      <c r="Q201">
        <f>IF(B201&lt;sim3_l_tx_0,0,sim3_ty_0)</f>
        <v>-2354.4</v>
      </c>
    </row>
    <row r="202" spans="1:17">
      <c r="A202" s="1">
        <v>172</v>
      </c>
      <c r="B202" s="17">
        <f t="shared" si="2"/>
        <v>30.099999999999998</v>
      </c>
      <c r="C202">
        <f>sim3_mass_per_length*B202*sim3_gravity</f>
        <v>17451.107100000001</v>
      </c>
      <c r="D202">
        <f>IF(B202&lt;sim3_l_tx,0,sim3_ty)</f>
        <v>-12790.278</v>
      </c>
      <c r="F202">
        <f>IF(B202&lt;sim3_force_position,0,sim3_force)</f>
        <v>3924</v>
      </c>
      <c r="G202">
        <f>sim3_ay-C202-D202-F202</f>
        <v>-57.977100000000064</v>
      </c>
      <c r="O202" s="37"/>
      <c r="P202">
        <v>0</v>
      </c>
      <c r="Q202">
        <f>IF(B202&lt;sim3_l_tx_0,0,sim3_ty_0)</f>
        <v>-2354.4</v>
      </c>
    </row>
    <row r="203" spans="1:17">
      <c r="A203" s="1">
        <v>173</v>
      </c>
      <c r="B203" s="17">
        <f t="shared" si="2"/>
        <v>30.274999999999999</v>
      </c>
      <c r="C203">
        <f>sim3_mass_per_length*B203*sim3_gravity</f>
        <v>17552.567025</v>
      </c>
      <c r="D203">
        <f>IF(B203&lt;sim3_l_tx,0,sim3_ty)</f>
        <v>-12790.278</v>
      </c>
      <c r="F203">
        <f>IF(B203&lt;sim3_force_position,0,sim3_force)</f>
        <v>3924</v>
      </c>
      <c r="G203">
        <f>sim3_ay-C203-D203-F203</f>
        <v>-159.43702499999927</v>
      </c>
      <c r="O203" s="37"/>
      <c r="P203">
        <v>0</v>
      </c>
      <c r="Q203">
        <f>IF(B203&lt;sim3_l_tx_0,0,sim3_ty_0)</f>
        <v>-2354.4</v>
      </c>
    </row>
    <row r="204" spans="1:17">
      <c r="A204" s="1">
        <v>174</v>
      </c>
      <c r="B204" s="17">
        <f t="shared" si="2"/>
        <v>30.45</v>
      </c>
      <c r="C204">
        <f>sim3_mass_per_length*B204*sim3_gravity</f>
        <v>17654.026949999999</v>
      </c>
      <c r="D204">
        <f>IF(B204&lt;sim3_l_tx,0,sim3_ty)</f>
        <v>-12790.278</v>
      </c>
      <c r="F204">
        <f>IF(B204&lt;sim3_force_position,0,sim3_force)</f>
        <v>3924</v>
      </c>
      <c r="G204">
        <f>sim3_ay-C204-D204-F204</f>
        <v>-260.89694999999847</v>
      </c>
      <c r="O204" s="37"/>
      <c r="P204">
        <v>0</v>
      </c>
      <c r="Q204">
        <f>IF(B204&lt;sim3_l_tx_0,0,sim3_ty_0)</f>
        <v>-2354.4</v>
      </c>
    </row>
    <row r="205" spans="1:17">
      <c r="A205" s="1">
        <v>175</v>
      </c>
      <c r="B205" s="17">
        <f t="shared" si="2"/>
        <v>30.624999999999996</v>
      </c>
      <c r="C205">
        <f>sim3_mass_per_length*B205*sim3_gravity</f>
        <v>17755.486874999999</v>
      </c>
      <c r="D205">
        <f>IF(B205&lt;sim3_l_tx,0,sim3_ty)</f>
        <v>-12790.278</v>
      </c>
      <c r="F205">
        <f>IF(B205&lt;sim3_force_position,0,sim3_force)</f>
        <v>3924</v>
      </c>
      <c r="G205">
        <f>sim3_ay-C205-D205-F205</f>
        <v>-362.35687499999767</v>
      </c>
      <c r="O205" s="37"/>
      <c r="P205">
        <v>0</v>
      </c>
      <c r="Q205">
        <f>IF(B205&lt;sim3_l_tx_0,0,sim3_ty_0)</f>
        <v>-2354.4</v>
      </c>
    </row>
    <row r="206" spans="1:17">
      <c r="A206" s="1">
        <v>176</v>
      </c>
      <c r="B206" s="17">
        <f t="shared" si="2"/>
        <v>30.799999999999997</v>
      </c>
      <c r="C206">
        <f>sim3_mass_per_length*B206*sim3_gravity</f>
        <v>17856.946800000002</v>
      </c>
      <c r="D206">
        <f>IF(B206&lt;sim3_l_tx,0,sim3_ty)</f>
        <v>-12790.278</v>
      </c>
      <c r="F206">
        <f>IF(B206&lt;sim3_force_position,0,sim3_force)</f>
        <v>3924</v>
      </c>
      <c r="G206">
        <f>sim3_ay-C206-D206-F206</f>
        <v>-463.81680000000051</v>
      </c>
      <c r="O206" s="37"/>
      <c r="P206">
        <v>0</v>
      </c>
      <c r="Q206">
        <f>IF(B206&lt;sim3_l_tx_0,0,sim3_ty_0)</f>
        <v>-2354.4</v>
      </c>
    </row>
    <row r="207" spans="1:17">
      <c r="A207" s="1">
        <v>177</v>
      </c>
      <c r="B207" s="17">
        <f t="shared" si="2"/>
        <v>30.974999999999998</v>
      </c>
      <c r="C207">
        <f>sim3_mass_per_length*B207*sim3_gravity</f>
        <v>17958.406725000001</v>
      </c>
      <c r="D207">
        <f>IF(B207&lt;sim3_l_tx,0,sim3_ty)</f>
        <v>-12790.278</v>
      </c>
      <c r="F207">
        <f>IF(B207&lt;sim3_force_position,0,sim3_force)</f>
        <v>3924</v>
      </c>
      <c r="G207">
        <f>sim3_ay-C207-D207-F207</f>
        <v>-565.27672499999971</v>
      </c>
      <c r="O207" s="37"/>
      <c r="P207">
        <v>0</v>
      </c>
      <c r="Q207">
        <f>IF(B207&lt;sim3_l_tx_0,0,sim3_ty_0)</f>
        <v>-2354.4</v>
      </c>
    </row>
    <row r="208" spans="1:17">
      <c r="A208" s="1">
        <v>178</v>
      </c>
      <c r="B208" s="17">
        <f t="shared" si="2"/>
        <v>31.15</v>
      </c>
      <c r="C208">
        <f>sim3_mass_per_length*B208*sim3_gravity</f>
        <v>18059.86665</v>
      </c>
      <c r="D208">
        <f>IF(B208&lt;sim3_l_tx,0,sim3_ty)</f>
        <v>-12790.278</v>
      </c>
      <c r="F208">
        <f>IF(B208&lt;sim3_force_position,0,sim3_force)</f>
        <v>3924</v>
      </c>
      <c r="G208">
        <f>sim3_ay-C208-D208-F208</f>
        <v>-666.73664999999892</v>
      </c>
      <c r="O208" s="37"/>
      <c r="P208">
        <v>0</v>
      </c>
      <c r="Q208">
        <f>IF(B208&lt;sim3_l_tx_0,0,sim3_ty_0)</f>
        <v>-2354.4</v>
      </c>
    </row>
    <row r="209" spans="1:17">
      <c r="A209" s="1">
        <v>179</v>
      </c>
      <c r="B209" s="17">
        <f t="shared" si="2"/>
        <v>31.324999999999999</v>
      </c>
      <c r="C209">
        <f>sim3_mass_per_length*B209*sim3_gravity</f>
        <v>18161.326574999999</v>
      </c>
      <c r="D209">
        <f>IF(B209&lt;sim3_l_tx,0,sim3_ty)</f>
        <v>-12790.278</v>
      </c>
      <c r="F209">
        <f>IF(B209&lt;sim3_force_position,0,sim3_force)</f>
        <v>3924</v>
      </c>
      <c r="G209">
        <f>sim3_ay-C209-D209-F209</f>
        <v>-768.19657499999812</v>
      </c>
      <c r="O209" s="37"/>
      <c r="P209">
        <v>0</v>
      </c>
      <c r="Q209">
        <f>IF(B209&lt;sim3_l_tx_0,0,sim3_ty_0)</f>
        <v>-2354.4</v>
      </c>
    </row>
    <row r="210" spans="1:17">
      <c r="A210" s="1">
        <v>180</v>
      </c>
      <c r="B210" s="17">
        <f t="shared" si="2"/>
        <v>31.499999999999996</v>
      </c>
      <c r="C210">
        <f>sim3_mass_per_length*B210*sim3_gravity</f>
        <v>18262.786499999998</v>
      </c>
      <c r="D210">
        <f>IF(B210&lt;sim3_l_tx,0,sim3_ty)</f>
        <v>-12790.278</v>
      </c>
      <c r="F210">
        <f>IF(B210&lt;sim3_force_position,0,sim3_force)</f>
        <v>3924</v>
      </c>
      <c r="G210">
        <f>sim3_ay-C210-D210-F210</f>
        <v>-869.65649999999732</v>
      </c>
      <c r="O210" s="37"/>
      <c r="P210">
        <v>0</v>
      </c>
      <c r="Q210">
        <f>IF(B210&lt;sim3_l_tx_0,0,sim3_ty_0)</f>
        <v>-2354.4</v>
      </c>
    </row>
    <row r="211" spans="1:17">
      <c r="A211" s="1">
        <v>181</v>
      </c>
      <c r="B211" s="17">
        <f t="shared" si="2"/>
        <v>31.674999999999997</v>
      </c>
      <c r="C211">
        <f>sim3_mass_per_length*B211*sim3_gravity</f>
        <v>18364.246424999998</v>
      </c>
      <c r="D211">
        <f>IF(B211&lt;sim3_l_tx,0,sim3_ty)</f>
        <v>-12790.278</v>
      </c>
      <c r="F211">
        <f>IF(B211&lt;sim3_force_position,0,sim3_force)</f>
        <v>3924</v>
      </c>
      <c r="G211">
        <f>sim3_ay-C211-D211-F211</f>
        <v>-971.11642499999653</v>
      </c>
      <c r="O211" s="37"/>
      <c r="P211">
        <v>0</v>
      </c>
      <c r="Q211">
        <f>IF(B211&lt;sim3_l_tx_0,0,sim3_ty_0)</f>
        <v>-2354.4</v>
      </c>
    </row>
    <row r="212" spans="1:17">
      <c r="A212" s="1">
        <v>182</v>
      </c>
      <c r="B212" s="17">
        <f t="shared" si="2"/>
        <v>31.849999999999998</v>
      </c>
      <c r="C212">
        <f>sim3_mass_per_length*B212*sim3_gravity</f>
        <v>18465.70635</v>
      </c>
      <c r="D212">
        <f>IF(B212&lt;sim3_l_tx,0,sim3_ty)</f>
        <v>-12790.278</v>
      </c>
      <c r="F212">
        <f>IF(B212&lt;sim3_force_position,0,sim3_force)</f>
        <v>3924</v>
      </c>
      <c r="G212">
        <f>sim3_ay-C212-D212-F212</f>
        <v>-1072.5763499999994</v>
      </c>
      <c r="O212" s="37"/>
      <c r="P212">
        <v>0</v>
      </c>
      <c r="Q212">
        <f>IF(B212&lt;sim3_l_tx_0,0,sim3_ty_0)</f>
        <v>-2354.4</v>
      </c>
    </row>
    <row r="213" spans="1:17">
      <c r="A213" s="1">
        <v>183</v>
      </c>
      <c r="B213" s="17">
        <f t="shared" si="2"/>
        <v>32.024999999999999</v>
      </c>
      <c r="C213">
        <f>sim3_mass_per_length*B213*sim3_gravity</f>
        <v>18567.166275</v>
      </c>
      <c r="D213">
        <f>IF(B213&lt;sim3_l_tx,0,sim3_ty)</f>
        <v>-12790.278</v>
      </c>
      <c r="F213">
        <f>IF(B213&lt;sim3_force_position,0,sim3_force)</f>
        <v>3924</v>
      </c>
      <c r="G213">
        <f>sim3_ay-C213-D213-F213</f>
        <v>-1174.0362749999986</v>
      </c>
      <c r="O213" s="37"/>
      <c r="P213">
        <v>0</v>
      </c>
      <c r="Q213">
        <f>IF(B213&lt;sim3_l_tx_0,0,sim3_ty_0)</f>
        <v>-2354.4</v>
      </c>
    </row>
    <row r="214" spans="1:17">
      <c r="A214" s="1">
        <v>184</v>
      </c>
      <c r="B214" s="17">
        <f t="shared" si="2"/>
        <v>32.199999999999996</v>
      </c>
      <c r="C214">
        <f>sim3_mass_per_length*B214*sim3_gravity</f>
        <v>18668.626199999999</v>
      </c>
      <c r="D214">
        <f>IF(B214&lt;sim3_l_tx,0,sim3_ty)</f>
        <v>-12790.278</v>
      </c>
      <c r="F214">
        <f>IF(B214&lt;sim3_force_position,0,sim3_force)</f>
        <v>3924</v>
      </c>
      <c r="G214">
        <f>sim3_ay-C214-D214-F214</f>
        <v>-1275.4961999999978</v>
      </c>
      <c r="O214" s="37"/>
      <c r="P214">
        <v>0</v>
      </c>
      <c r="Q214">
        <f>IF(B214&lt;sim3_l_tx_0,0,sim3_ty_0)</f>
        <v>-2354.4</v>
      </c>
    </row>
    <row r="215" spans="1:17">
      <c r="A215" s="1">
        <v>185</v>
      </c>
      <c r="B215" s="17">
        <f t="shared" si="2"/>
        <v>32.375</v>
      </c>
      <c r="C215">
        <f>sim3_mass_per_length*B215*sim3_gravity</f>
        <v>18770.086125000002</v>
      </c>
      <c r="D215">
        <f>IF(B215&lt;sim3_l_tx,0,sim3_ty)</f>
        <v>-12790.278</v>
      </c>
      <c r="F215">
        <f>IF(B215&lt;sim3_force_position,0,sim3_force)</f>
        <v>3924</v>
      </c>
      <c r="G215">
        <f>sim3_ay-C215-D215-F215</f>
        <v>-1376.9561250000006</v>
      </c>
      <c r="O215" s="37"/>
      <c r="P215">
        <v>0</v>
      </c>
      <c r="Q215">
        <f>IF(B215&lt;sim3_l_tx_0,0,sim3_ty_0)</f>
        <v>-2354.4</v>
      </c>
    </row>
    <row r="216" spans="1:17">
      <c r="A216" s="1">
        <v>186</v>
      </c>
      <c r="B216" s="17">
        <f t="shared" si="2"/>
        <v>32.549999999999997</v>
      </c>
      <c r="C216">
        <f>sim3_mass_per_length*B216*sim3_gravity</f>
        <v>18871.546050000001</v>
      </c>
      <c r="D216">
        <f>IF(B216&lt;sim3_l_tx,0,sim3_ty)</f>
        <v>-12790.278</v>
      </c>
      <c r="F216">
        <f>IF(B216&lt;sim3_force_position,0,sim3_force)</f>
        <v>3924</v>
      </c>
      <c r="G216">
        <f>sim3_ay-C216-D216-F216</f>
        <v>-1478.4160499999998</v>
      </c>
      <c r="O216" s="37"/>
      <c r="P216">
        <v>0</v>
      </c>
      <c r="Q216">
        <f>IF(B216&lt;sim3_l_tx_0,0,sim3_ty_0)</f>
        <v>-2354.4</v>
      </c>
    </row>
    <row r="217" spans="1:17">
      <c r="A217" s="1">
        <v>187</v>
      </c>
      <c r="B217" s="17">
        <f t="shared" si="2"/>
        <v>32.725000000000001</v>
      </c>
      <c r="C217">
        <f>sim3_mass_per_length*B217*sim3_gravity</f>
        <v>18973.005975000004</v>
      </c>
      <c r="D217">
        <f>IF(B217&lt;sim3_l_tx,0,sim3_ty)</f>
        <v>-12790.278</v>
      </c>
      <c r="F217">
        <f>IF(B217&lt;sim3_force_position,0,sim3_force)</f>
        <v>3924</v>
      </c>
      <c r="G217">
        <f>sim3_ay-C217-D217-F217</f>
        <v>-1579.8759750000027</v>
      </c>
      <c r="O217" s="37"/>
      <c r="P217">
        <v>0</v>
      </c>
      <c r="Q217">
        <f>IF(B217&lt;sim3_l_tx_0,0,sim3_ty_0)</f>
        <v>-2354.4</v>
      </c>
    </row>
    <row r="218" spans="1:17">
      <c r="A218" s="1">
        <v>188</v>
      </c>
      <c r="B218" s="17">
        <f t="shared" si="2"/>
        <v>32.9</v>
      </c>
      <c r="C218">
        <f>sim3_mass_per_length*B218*sim3_gravity</f>
        <v>19074.465899999999</v>
      </c>
      <c r="D218">
        <f>IF(B218&lt;sim3_l_tx,0,sim3_ty)</f>
        <v>-12790.278</v>
      </c>
      <c r="F218">
        <f>IF(B218&lt;sim3_force_position,0,sim3_force)</f>
        <v>3924</v>
      </c>
      <c r="G218">
        <f>sim3_ay-C218-D218-F218</f>
        <v>-1681.3358999999982</v>
      </c>
      <c r="O218" s="37"/>
      <c r="P218">
        <v>0</v>
      </c>
      <c r="Q218">
        <f>IF(B218&lt;sim3_l_tx_0,0,sim3_ty_0)</f>
        <v>-2354.4</v>
      </c>
    </row>
    <row r="219" spans="1:17">
      <c r="A219" s="1">
        <v>189</v>
      </c>
      <c r="B219" s="17">
        <f t="shared" si="2"/>
        <v>33.074999999999996</v>
      </c>
      <c r="C219">
        <f>sim3_mass_per_length*B219*sim3_gravity</f>
        <v>19175.925824999998</v>
      </c>
      <c r="D219">
        <f>IF(B219&lt;sim3_l_tx,0,sim3_ty)</f>
        <v>-12790.278</v>
      </c>
      <c r="F219">
        <f>IF(B219&lt;sim3_force_position,0,sim3_force)</f>
        <v>3924</v>
      </c>
      <c r="G219">
        <f>sim3_ay-C219-D219-F219</f>
        <v>-1782.7958249999974</v>
      </c>
      <c r="O219" s="37"/>
      <c r="P219">
        <v>0</v>
      </c>
      <c r="Q219">
        <f>IF(B219&lt;sim3_l_tx_0,0,sim3_ty_0)</f>
        <v>-2354.4</v>
      </c>
    </row>
    <row r="220" spans="1:17">
      <c r="A220" s="1">
        <v>190</v>
      </c>
      <c r="B220" s="17">
        <f t="shared" si="2"/>
        <v>33.25</v>
      </c>
      <c r="C220">
        <f>sim3_mass_per_length*B220*sim3_gravity</f>
        <v>19277.385750000001</v>
      </c>
      <c r="D220">
        <f>IF(B220&lt;sim3_l_tx,0,sim3_ty)</f>
        <v>-12790.278</v>
      </c>
      <c r="F220">
        <f>IF(B220&lt;sim3_force_position,0,sim3_force)</f>
        <v>3924</v>
      </c>
      <c r="G220">
        <f>sim3_ay-C220-D220-F220</f>
        <v>-1884.2557500000003</v>
      </c>
      <c r="O220" s="37"/>
      <c r="P220">
        <v>0</v>
      </c>
      <c r="Q220">
        <f>IF(B220&lt;sim3_l_tx_0,0,sim3_ty_0)</f>
        <v>-2354.4</v>
      </c>
    </row>
    <row r="221" spans="1:17">
      <c r="A221" s="1">
        <v>191</v>
      </c>
      <c r="B221" s="17">
        <f t="shared" si="2"/>
        <v>33.424999999999997</v>
      </c>
      <c r="C221">
        <f>sim3_mass_per_length*B221*sim3_gravity</f>
        <v>19378.845675</v>
      </c>
      <c r="D221">
        <f>IF(B221&lt;sim3_l_tx,0,sim3_ty)</f>
        <v>-12790.278</v>
      </c>
      <c r="F221">
        <f>IF(B221&lt;sim3_force_position,0,sim3_force)</f>
        <v>3924</v>
      </c>
      <c r="G221">
        <f>sim3_ay-C221-D221-F221</f>
        <v>-1985.7156749999995</v>
      </c>
      <c r="O221" s="37"/>
      <c r="P221">
        <v>0</v>
      </c>
      <c r="Q221">
        <f>IF(B221&lt;sim3_l_tx_0,0,sim3_ty_0)</f>
        <v>-2354.4</v>
      </c>
    </row>
    <row r="222" spans="1:17">
      <c r="A222" s="1">
        <v>192</v>
      </c>
      <c r="B222" s="17">
        <f t="shared" ref="B222:B230" si="3">length/length_division*A222</f>
        <v>33.599999999999994</v>
      </c>
      <c r="C222">
        <f>sim3_mass_per_length*B222*sim3_gravity</f>
        <v>19480.3056</v>
      </c>
      <c r="D222">
        <f>IF(B222&lt;sim3_l_tx,0,sim3_ty)</f>
        <v>-12790.278</v>
      </c>
      <c r="F222">
        <f>IF(B222&lt;sim3_force_position,0,sim3_force)</f>
        <v>3924</v>
      </c>
      <c r="G222">
        <f>sim3_ay-C222-D222-F222</f>
        <v>-2087.1755999999987</v>
      </c>
      <c r="O222" s="37"/>
      <c r="P222">
        <v>0</v>
      </c>
      <c r="Q222">
        <f>IF(B222&lt;sim3_l_tx_0,0,sim3_ty_0)</f>
        <v>-2354.4</v>
      </c>
    </row>
    <row r="223" spans="1:17">
      <c r="A223" s="1">
        <v>193</v>
      </c>
      <c r="B223" s="17">
        <f t="shared" si="3"/>
        <v>33.774999999999999</v>
      </c>
      <c r="C223">
        <f>sim3_mass_per_length*B223*sim3_gravity</f>
        <v>19581.765524999999</v>
      </c>
      <c r="D223">
        <f>IF(B223&lt;sim3_l_tx,0,sim3_ty)</f>
        <v>-12790.278</v>
      </c>
      <c r="F223">
        <f>IF(B223&lt;sim3_force_position,0,sim3_force)</f>
        <v>3924</v>
      </c>
      <c r="G223">
        <f>sim3_ay-C223-D223-F223</f>
        <v>-2188.6355249999979</v>
      </c>
      <c r="O223" s="37"/>
      <c r="P223">
        <v>0</v>
      </c>
      <c r="Q223">
        <f>IF(B223&lt;sim3_l_tx_0,0,sim3_ty_0)</f>
        <v>-2354.4</v>
      </c>
    </row>
    <row r="224" spans="1:17">
      <c r="A224" s="1">
        <v>194</v>
      </c>
      <c r="B224" s="17">
        <f t="shared" si="3"/>
        <v>33.949999999999996</v>
      </c>
      <c r="C224">
        <f>sim3_mass_per_length*B224*sim3_gravity</f>
        <v>19683.225449999998</v>
      </c>
      <c r="D224">
        <f>IF(B224&lt;sim3_l_tx,0,sim3_ty)</f>
        <v>-12790.278</v>
      </c>
      <c r="F224">
        <f>IF(B224&lt;sim3_force_position,0,sim3_force)</f>
        <v>3924</v>
      </c>
      <c r="G224">
        <f>sim3_ay-C224-D224-F224</f>
        <v>-2290.0954499999971</v>
      </c>
      <c r="O224" s="37"/>
      <c r="P224">
        <v>0</v>
      </c>
      <c r="Q224">
        <f>IF(B224&lt;sim3_l_tx_0,0,sim3_ty_0)</f>
        <v>-2354.4</v>
      </c>
    </row>
    <row r="225" spans="1:17">
      <c r="A225" s="1">
        <v>195</v>
      </c>
      <c r="B225" s="17">
        <f t="shared" si="3"/>
        <v>34.125</v>
      </c>
      <c r="C225">
        <f>sim3_mass_per_length*B225*sim3_gravity</f>
        <v>19784.685375000001</v>
      </c>
      <c r="D225">
        <f>IF(B225&lt;sim3_l_tx,0,sim3_ty)</f>
        <v>-12790.278</v>
      </c>
      <c r="F225">
        <f>IF(B225&lt;sim3_force_position,0,sim3_force)</f>
        <v>3924</v>
      </c>
      <c r="G225">
        <f>sim3_ay-C225-D225-F225</f>
        <v>-2391.5553749999999</v>
      </c>
      <c r="O225" s="37"/>
      <c r="P225">
        <v>0</v>
      </c>
      <c r="Q225">
        <f>IF(B225&lt;sim3_l_tx_0,0,sim3_ty_0)</f>
        <v>-2354.4</v>
      </c>
    </row>
    <row r="226" spans="1:17">
      <c r="A226" s="1">
        <v>196</v>
      </c>
      <c r="B226" s="17">
        <f t="shared" si="3"/>
        <v>34.299999999999997</v>
      </c>
      <c r="C226">
        <f>sim3_mass_per_length*B226*sim3_gravity</f>
        <v>19886.1453</v>
      </c>
      <c r="D226">
        <f>IF(B226&lt;sim3_l_tx,0,sim3_ty)</f>
        <v>-12790.278</v>
      </c>
      <c r="F226">
        <f>IF(B226&lt;sim3_force_position,0,sim3_force)</f>
        <v>3924</v>
      </c>
      <c r="G226">
        <f>sim3_ay-C226-D226-F226</f>
        <v>-2493.0152999999991</v>
      </c>
      <c r="O226" s="37"/>
      <c r="P226">
        <v>0</v>
      </c>
      <c r="Q226">
        <f>IF(B226&lt;sim3_l_tx_0,0,sim3_ty_0)</f>
        <v>-2354.4</v>
      </c>
    </row>
    <row r="227" spans="1:17">
      <c r="A227" s="1">
        <v>197</v>
      </c>
      <c r="B227" s="17">
        <f t="shared" si="3"/>
        <v>34.474999999999994</v>
      </c>
      <c r="C227">
        <f>sim3_mass_per_length*B227*sim3_gravity</f>
        <v>19987.605224999996</v>
      </c>
      <c r="D227">
        <f>IF(B227&lt;sim3_l_tx,0,sim3_ty)</f>
        <v>-12790.278</v>
      </c>
      <c r="F227">
        <f>IF(B227&lt;sim3_force_position,0,sim3_force)</f>
        <v>3924</v>
      </c>
      <c r="G227">
        <f>sim3_ay-C227-D227-F227</f>
        <v>-2594.4752249999947</v>
      </c>
      <c r="O227" s="37"/>
      <c r="P227">
        <v>0</v>
      </c>
      <c r="Q227">
        <f>IF(B227&lt;sim3_l_tx_0,0,sim3_ty_0)</f>
        <v>-2354.4</v>
      </c>
    </row>
    <row r="228" spans="1:17">
      <c r="A228" s="1">
        <v>198</v>
      </c>
      <c r="B228" s="17">
        <f t="shared" si="3"/>
        <v>34.65</v>
      </c>
      <c r="C228">
        <f>sim3_mass_per_length*B228*sim3_gravity</f>
        <v>20089.065150000002</v>
      </c>
      <c r="D228">
        <f>IF(B228&lt;sim3_l_tx,0,sim3_ty)</f>
        <v>-12790.278</v>
      </c>
      <c r="F228">
        <f>IF(B228&lt;sim3_force_position,0,sim3_force)</f>
        <v>3924</v>
      </c>
      <c r="G228">
        <f>sim3_ay-C228-D228-F228</f>
        <v>-2695.9351500000012</v>
      </c>
      <c r="O228" s="37"/>
      <c r="P228">
        <v>0</v>
      </c>
      <c r="Q228">
        <f>IF(B228&lt;sim3_l_tx_0,0,sim3_ty_0)</f>
        <v>-2354.4</v>
      </c>
    </row>
    <row r="229" spans="1:17">
      <c r="A229" s="1">
        <v>199</v>
      </c>
      <c r="B229" s="17">
        <f t="shared" si="3"/>
        <v>34.824999999999996</v>
      </c>
      <c r="C229">
        <f>sim3_mass_per_length*B229*sim3_gravity</f>
        <v>20190.525074999998</v>
      </c>
      <c r="D229">
        <f>IF(B229&lt;sim3_l_tx,0,sim3_ty)</f>
        <v>-12790.278</v>
      </c>
      <c r="F229">
        <f>IF(B229&lt;sim3_force_position,0,sim3_force)</f>
        <v>3924</v>
      </c>
      <c r="G229">
        <f>sim3_ay-C229-D229-F229</f>
        <v>-2797.3950749999967</v>
      </c>
      <c r="O229" s="37"/>
      <c r="P229">
        <v>0</v>
      </c>
      <c r="Q229">
        <f>IF(B229&lt;sim3_l_tx_0,0,sim3_ty_0)</f>
        <v>-2354.4</v>
      </c>
    </row>
    <row r="230" spans="1:17">
      <c r="A230" s="1">
        <v>200</v>
      </c>
      <c r="B230" s="17">
        <f t="shared" si="3"/>
        <v>35</v>
      </c>
      <c r="C230">
        <f>sim3_mass_per_length*B230*sim3_gravity</f>
        <v>20291.985000000001</v>
      </c>
      <c r="D230">
        <f>IF(B230&lt;sim3_l_tx,0,sim3_ty)</f>
        <v>-12790.278</v>
      </c>
      <c r="F230">
        <f>IF(B230&lt;sim3_force_position,0,sim3_force)</f>
        <v>3924</v>
      </c>
      <c r="G230">
        <f>sim3_ay-C230-D230-F230</f>
        <v>-2898.8549999999996</v>
      </c>
      <c r="O230" s="37"/>
      <c r="P230">
        <v>0</v>
      </c>
      <c r="Q230">
        <f>IF(B230&lt;sim3_l_tx_0,0,sim3_ty_0)</f>
        <v>-2354.4</v>
      </c>
    </row>
    <row r="231" spans="1:17">
      <c r="B231">
        <f>(sim3_force_position*1000-1)/1000</f>
        <v>14.999000000000001</v>
      </c>
      <c r="C231">
        <f>sim3_mass_per_length*B231*sim3_gravity</f>
        <v>8695.9852290000017</v>
      </c>
      <c r="D231">
        <f>IF(B231&lt;sim3_l_tx,0,sim3_ty)</f>
        <v>0</v>
      </c>
      <c r="F231">
        <f>IF(B231&lt;sim3_force_position,0,sim3_force)</f>
        <v>0</v>
      </c>
      <c r="G231">
        <f>sim3_ay-C231-D231-F231</f>
        <v>-169.13322900000094</v>
      </c>
      <c r="O231" s="37"/>
      <c r="P231">
        <v>0</v>
      </c>
      <c r="Q231">
        <f>IF(B231&lt;sim3_l_tx_0,0,sim3_ty_0)</f>
        <v>0</v>
      </c>
    </row>
    <row r="232" spans="1:17">
      <c r="B232">
        <f>sim3_force_position</f>
        <v>15</v>
      </c>
      <c r="C232">
        <f>sim3_mass_per_length*B232*sim3_gravity</f>
        <v>8696.5650000000005</v>
      </c>
      <c r="D232">
        <f>IF(B232&lt;sim3_l_tx,0,sim3_ty)</f>
        <v>0</v>
      </c>
      <c r="F232">
        <f>IF(B232&lt;sim3_force_position,0,sim3_force)</f>
        <v>3924</v>
      </c>
      <c r="G232">
        <f>sim3_ay-C232-D232-F232</f>
        <v>-4093.7129999999997</v>
      </c>
      <c r="O232" s="37"/>
      <c r="P232">
        <v>0</v>
      </c>
      <c r="Q232">
        <f>IF(B232&lt;sim3_l_tx_0,0,sim3_ty_0)</f>
        <v>0</v>
      </c>
    </row>
    <row r="233" spans="1:17">
      <c r="B233">
        <f>(sim3_l_tx*1000-1)/1000</f>
        <v>24.998999999999999</v>
      </c>
      <c r="C233">
        <f>sim3_mass_per_length*B233*sim3_gravity</f>
        <v>14493.695229000001</v>
      </c>
      <c r="D233">
        <f>IF(B233&lt;sim3_l_tx,0,sim3_ty)</f>
        <v>0</v>
      </c>
      <c r="F233">
        <f>IF(B233&lt;sim3_force_position,0,sim3_force)</f>
        <v>3924</v>
      </c>
      <c r="G233">
        <f>sim3_ay-C233-D233-F233</f>
        <v>-9890.8432290000001</v>
      </c>
      <c r="O233" s="37"/>
      <c r="P233">
        <v>0</v>
      </c>
      <c r="Q233">
        <f>IF(B233&lt;sim3_l_tx_0,0,sim3_ty_0)</f>
        <v>0</v>
      </c>
    </row>
    <row r="234" spans="1:17">
      <c r="B234">
        <f>sim3_l_tx</f>
        <v>25</v>
      </c>
      <c r="C234">
        <f>sim3_mass_per_length*B234*sim3_gravity</f>
        <v>14494.275000000001</v>
      </c>
      <c r="D234">
        <f>IF(B234&lt;sim3_l_tx,0,sim3_ty)</f>
        <v>-12790.278</v>
      </c>
      <c r="F234">
        <f>IF(B234&lt;sim3_force_position,0,sim3_force)</f>
        <v>3924</v>
      </c>
      <c r="G234">
        <f>sim3_ay-C234-D234-F234</f>
        <v>2898.8549999999996</v>
      </c>
      <c r="O234" s="39"/>
      <c r="P234">
        <v>0</v>
      </c>
      <c r="Q234">
        <f>IF(B234&lt;sim3_l_tx_0,0,sim3_ty_0)</f>
        <v>-2354.4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_Simulasi Batang 2 Penyangga</vt:lpstr>
      <vt:lpstr>SIM 2 Penyangga</vt:lpstr>
      <vt:lpstr>SIM Tali Baja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Pusdalisbang BAPPEDA Jabar</cp:lastModifiedBy>
  <dcterms:created xsi:type="dcterms:W3CDTF">2016-11-11T14:49:39Z</dcterms:created>
  <dcterms:modified xsi:type="dcterms:W3CDTF">2016-12-16T12:20:30Z</dcterms:modified>
</cp:coreProperties>
</file>