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E7DD9407-C9B9-4F84-B5B3-F4CBC4EE12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A4" i="1"/>
  <c r="C4" i="1" s="1"/>
  <c r="F16" i="1" l="1"/>
  <c r="D16" i="1"/>
  <c r="B16" i="1"/>
  <c r="L16" i="1"/>
  <c r="J16" i="1"/>
  <c r="H16" i="1"/>
</calcChain>
</file>

<file path=xl/sharedStrings.xml><?xml version="1.0" encoding="utf-8"?>
<sst xmlns="http://schemas.openxmlformats.org/spreadsheetml/2006/main" count="30" uniqueCount="17">
  <si>
    <t>Mon May 12</t>
  </si>
  <si>
    <t>Area (cm^2)</t>
  </si>
  <si>
    <t>Thickness (cm)</t>
  </si>
  <si>
    <t>(Area/thickness) (cm)</t>
  </si>
  <si>
    <t>301-2</t>
  </si>
  <si>
    <t>301-2FL</t>
  </si>
  <si>
    <t>353ND</t>
  </si>
  <si>
    <t>832HD-DG</t>
  </si>
  <si>
    <t>832HD</t>
  </si>
  <si>
    <t>Obs Voltage (V)</t>
  </si>
  <si>
    <t xml:space="preserve">Measured Current (pA) </t>
  </si>
  <si>
    <t>Calculated Resistivity (Ohm*cm)</t>
  </si>
  <si>
    <t>Actual Resistivity (Ohm*cm)</t>
  </si>
  <si>
    <t>&gt;_ 2.0E+12</t>
  </si>
  <si>
    <t>&gt;_ 0.6E+12</t>
  </si>
  <si>
    <t>&gt;_ 1.0E+13</t>
  </si>
  <si>
    <t>&gt;_ 1.8E+13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</si>
</sst>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4">
    <font>
      <sz val="11"/>
      <color theme="1"/>
      <name val="Aptos Narrow"/>
      <family val="2"/>
      <scheme val="minor"/>
    </font>
    <font>
      <sz val="11"/>
      <color theme="1"/>
      <name val="Aptos Display"/>
      <scheme val="major"/>
    </font>
    <font>
      <sz val="11"/>
      <color rgb="FF1F2328"/>
      <name val="Aptos Display"/>
      <scheme val="maj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Sheet1!$B$8:$B$9</c:f>
              <c:strCache>
                <c:ptCount val="2"/>
                <c:pt idx="0">
                  <c:v>301-2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82108486439195E-3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23.3</c:v>
                </c:pt>
                <c:pt idx="1">
                  <c:v>21.5</c:v>
                </c:pt>
                <c:pt idx="2">
                  <c:v>23.6</c:v>
                </c:pt>
                <c:pt idx="3">
                  <c:v>25.8</c:v>
                </c:pt>
                <c:pt idx="4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C-49EA-B1F9-0EE4DCFB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80392"/>
        <c:axId val="280082440"/>
      </c:scatterChart>
      <c:valAx>
        <c:axId val="28008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82440"/>
        <c:crosses val="autoZero"/>
        <c:crossBetween val="midCat"/>
      </c:valAx>
      <c:valAx>
        <c:axId val="2800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8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301-2FL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Sheet1!$D$8:$D$9</c:f>
              <c:strCache>
                <c:ptCount val="2"/>
                <c:pt idx="0">
                  <c:v>301-2FL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79965004374453E-5"/>
                  <c:y val="-2.6378681831437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</c:v>
                </c:pt>
                <c:pt idx="4">
                  <c:v>199.99799999999999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30.6</c:v>
                </c:pt>
                <c:pt idx="1">
                  <c:v>35.4</c:v>
                </c:pt>
                <c:pt idx="2">
                  <c:v>46</c:v>
                </c:pt>
                <c:pt idx="3">
                  <c:v>56.6</c:v>
                </c:pt>
                <c:pt idx="4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C-47E5-A352-5ADED529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36168"/>
        <c:axId val="1567499271"/>
      </c:scatterChart>
      <c:valAx>
        <c:axId val="10734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99271"/>
        <c:crosses val="autoZero"/>
        <c:crossBetween val="midCat"/>
      </c:valAx>
      <c:valAx>
        <c:axId val="1567499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Sheet1!$F$8:$F$9</c:f>
              <c:strCache>
                <c:ptCount val="2"/>
                <c:pt idx="0">
                  <c:v>301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933070866141731E-3"/>
                  <c:y val="-6.7440944881889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Sheet1!$E$10:$E$14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Sheet1!$F$10:$F$14</c:f>
              <c:numCache>
                <c:formatCode>General</c:formatCode>
                <c:ptCount val="5"/>
                <c:pt idx="0">
                  <c:v>2.5</c:v>
                </c:pt>
                <c:pt idx="1">
                  <c:v>2.7</c:v>
                </c:pt>
                <c:pt idx="2">
                  <c:v>3</c:v>
                </c:pt>
                <c:pt idx="3">
                  <c:v>3</c:v>
                </c:pt>
                <c:pt idx="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A-4950-8FFA-5CCCAA1A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34312"/>
        <c:axId val="2027236360"/>
      </c:scatterChart>
      <c:valAx>
        <c:axId val="202723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6360"/>
        <c:crosses val="autoZero"/>
        <c:crossBetween val="midCat"/>
      </c:valAx>
      <c:valAx>
        <c:axId val="20272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353ND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Sheet1!$H$8:$H$9</c:f>
              <c:strCache>
                <c:ptCount val="2"/>
                <c:pt idx="0">
                  <c:v>353ND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109361329833771E-4"/>
                  <c:y val="-7.1948818897637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Sheet1!$G$10:$G$14</c:f>
              <c:numCache>
                <c:formatCode>General</c:formatCode>
                <c:ptCount val="5"/>
                <c:pt idx="0">
                  <c:v>25.004000000000001</c:v>
                </c:pt>
                <c:pt idx="1">
                  <c:v>50.000999999999998</c:v>
                </c:pt>
                <c:pt idx="2">
                  <c:v>100.003</c:v>
                </c:pt>
                <c:pt idx="3">
                  <c:v>150.001</c:v>
                </c:pt>
                <c:pt idx="4">
                  <c:v>199.999</c:v>
                </c:pt>
              </c:numCache>
            </c:num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178.9</c:v>
                </c:pt>
                <c:pt idx="1">
                  <c:v>196.1</c:v>
                </c:pt>
                <c:pt idx="2">
                  <c:v>224.4</c:v>
                </c:pt>
                <c:pt idx="3">
                  <c:v>218.8</c:v>
                </c:pt>
                <c:pt idx="4">
                  <c:v>255.9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99F-BFB0-46AD545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62375"/>
        <c:axId val="978364423"/>
      </c:scatterChart>
      <c:valAx>
        <c:axId val="978362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4423"/>
        <c:crosses val="autoZero"/>
        <c:crossBetween val="midCat"/>
      </c:valAx>
      <c:valAx>
        <c:axId val="9783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362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832HD 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Sheet1!$J$8:$J$9</c:f>
              <c:strCache>
                <c:ptCount val="2"/>
                <c:pt idx="0">
                  <c:v>832HD-DG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474846894138234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Sheet1!$I$10:$I$14</c:f>
              <c:numCache>
                <c:formatCode>General</c:formatCode>
                <c:ptCount val="5"/>
                <c:pt idx="0">
                  <c:v>25.003</c:v>
                </c:pt>
                <c:pt idx="1">
                  <c:v>50.000999999999998</c:v>
                </c:pt>
                <c:pt idx="2">
                  <c:v>100</c:v>
                </c:pt>
                <c:pt idx="3">
                  <c:v>149.99</c:v>
                </c:pt>
                <c:pt idx="4">
                  <c:v>175.23599999999999</c:v>
                </c:pt>
              </c:numCache>
            </c:numRef>
          </c:xVal>
          <c:yVal>
            <c:numRef>
              <c:f>Sheet1!$J$10:$J$14</c:f>
              <c:numCache>
                <c:formatCode>General</c:formatCode>
                <c:ptCount val="5"/>
                <c:pt idx="0">
                  <c:v>352.5</c:v>
                </c:pt>
                <c:pt idx="1">
                  <c:v>505.7</c:v>
                </c:pt>
                <c:pt idx="2">
                  <c:v>786.7</c:v>
                </c:pt>
                <c:pt idx="3">
                  <c:v>1005.1</c:v>
                </c:pt>
                <c:pt idx="4">
                  <c:v>1058.2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4-4FEC-A5DE-9A6A74D69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485064"/>
        <c:axId val="1242918919"/>
      </c:scatterChart>
      <c:valAx>
        <c:axId val="1037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18919"/>
        <c:crosses val="autoZero"/>
        <c:crossBetween val="midCat"/>
      </c:valAx>
      <c:valAx>
        <c:axId val="124291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8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832HD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Sheet1!$L$8:$L$9</c:f>
              <c:strCache>
                <c:ptCount val="2"/>
                <c:pt idx="0">
                  <c:v>832HD</c:v>
                </c:pt>
                <c:pt idx="1">
                  <c:v>Measured Current (pA)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55293088363957E-4"/>
                  <c:y val="-6.6398366870807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Sheet1!$K$10:$K$14</c:f>
              <c:numCache>
                <c:formatCode>0.000</c:formatCode>
                <c:ptCount val="5"/>
                <c:pt idx="0" formatCode="General">
                  <c:v>25.001999999999999</c:v>
                </c:pt>
                <c:pt idx="1">
                  <c:v>50</c:v>
                </c:pt>
                <c:pt idx="2" formatCode="General">
                  <c:v>100.001</c:v>
                </c:pt>
                <c:pt idx="3" formatCode="General">
                  <c:v>149.999</c:v>
                </c:pt>
                <c:pt idx="4" formatCode="General">
                  <c:v>199.999</c:v>
                </c:pt>
              </c:numCache>
            </c:numRef>
          </c:xVal>
          <c:yVal>
            <c:numRef>
              <c:f>Sheet1!$L$10:$L$14</c:f>
              <c:numCache>
                <c:formatCode>General</c:formatCode>
                <c:ptCount val="5"/>
                <c:pt idx="0">
                  <c:v>24.3</c:v>
                </c:pt>
                <c:pt idx="1">
                  <c:v>21.5</c:v>
                </c:pt>
                <c:pt idx="2">
                  <c:v>27.3</c:v>
                </c:pt>
                <c:pt idx="3">
                  <c:v>30.8</c:v>
                </c:pt>
                <c:pt idx="4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7-4E34-B204-17D6F09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32456"/>
        <c:axId val="1389138439"/>
      </c:scatterChart>
      <c:valAx>
        <c:axId val="14610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38439"/>
        <c:crosses val="autoZero"/>
        <c:crossBetween val="midCat"/>
      </c:valAx>
      <c:valAx>
        <c:axId val="138913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9525</xdr:rowOff>
    </xdr:from>
    <xdr:to>
      <xdr:col>4</xdr:col>
      <xdr:colOff>333375</xdr:colOff>
      <xdr:row>35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4797E9-2141-4A86-02B2-64CD978B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21</xdr:row>
      <xdr:rowOff>9525</xdr:rowOff>
    </xdr:from>
    <xdr:to>
      <xdr:col>9</xdr:col>
      <xdr:colOff>238125</xdr:colOff>
      <xdr:row>35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8A1189-03DF-1848-DB72-E941A1CDEEEF}"/>
            </a:ext>
            <a:ext uri="{147F2762-F138-4A5C-976F-8EAC2B608ADB}">
              <a16:predDERef xmlns:a16="http://schemas.microsoft.com/office/drawing/2014/main" pred="{174797E9-2141-4A86-02B2-64CD978B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35</xdr:row>
      <xdr:rowOff>142875</xdr:rowOff>
    </xdr:from>
    <xdr:to>
      <xdr:col>4</xdr:col>
      <xdr:colOff>352425</xdr:colOff>
      <xdr:row>50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8EFD9C-1C83-8486-8747-5F82F8E19233}"/>
            </a:ext>
            <a:ext uri="{147F2762-F138-4A5C-976F-8EAC2B608ADB}">
              <a16:predDERef xmlns:a16="http://schemas.microsoft.com/office/drawing/2014/main" pred="{B18A1189-03DF-1848-DB72-E941A1CD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35</xdr:row>
      <xdr:rowOff>114300</xdr:rowOff>
    </xdr:from>
    <xdr:to>
      <xdr:col>9</xdr:col>
      <xdr:colOff>314325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677A46-BB50-3046-38A0-E07536B12F8B}"/>
            </a:ext>
            <a:ext uri="{147F2762-F138-4A5C-976F-8EAC2B608ADB}">
              <a16:predDERef xmlns:a16="http://schemas.microsoft.com/office/drawing/2014/main" pred="{978EFD9C-1C83-8486-8747-5F82F8E1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21</xdr:row>
      <xdr:rowOff>0</xdr:rowOff>
    </xdr:from>
    <xdr:to>
      <xdr:col>13</xdr:col>
      <xdr:colOff>485775</xdr:colOff>
      <xdr:row>35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7CCBC1-4A0D-85EE-A237-C54F9873419D}"/>
            </a:ext>
            <a:ext uri="{147F2762-F138-4A5C-976F-8EAC2B608ADB}">
              <a16:predDERef xmlns:a16="http://schemas.microsoft.com/office/drawing/2014/main" pred="{7E677A46-BB50-3046-38A0-E07536B1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35</xdr:row>
      <xdr:rowOff>76200</xdr:rowOff>
    </xdr:from>
    <xdr:to>
      <xdr:col>13</xdr:col>
      <xdr:colOff>561975</xdr:colOff>
      <xdr:row>49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E27263-29C5-9350-503C-D0ABEBB6667E}"/>
            </a:ext>
            <a:ext uri="{147F2762-F138-4A5C-976F-8EAC2B608ADB}">
              <a16:predDERef xmlns:a16="http://schemas.microsoft.com/office/drawing/2014/main" pred="{657CCBC1-4A0D-85EE-A237-C54F9873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B16" sqref="B16"/>
    </sheetView>
  </sheetViews>
  <sheetFormatPr defaultRowHeight="15"/>
  <cols>
    <col min="1" max="1" width="30" bestFit="1" customWidth="1"/>
    <col min="2" max="2" width="26" bestFit="1" customWidth="1"/>
    <col min="3" max="3" width="19.85546875" bestFit="1" customWidth="1"/>
    <col min="4" max="4" width="26" bestFit="1" customWidth="1"/>
    <col min="5" max="5" width="19.85546875" bestFit="1" customWidth="1"/>
    <col min="6" max="6" width="26" bestFit="1" customWidth="1"/>
    <col min="7" max="7" width="19.85546875" bestFit="1" customWidth="1"/>
    <col min="8" max="8" width="26" bestFit="1" customWidth="1"/>
    <col min="9" max="9" width="19.85546875" bestFit="1" customWidth="1"/>
    <col min="10" max="10" width="21.140625" bestFit="1" customWidth="1"/>
    <col min="11" max="11" width="14.42578125" bestFit="1" customWidth="1"/>
    <col min="12" max="12" width="21.140625" bestFit="1" customWidth="1"/>
    <col min="13" max="13" width="14.42578125" bestFit="1" customWidth="1"/>
  </cols>
  <sheetData>
    <row r="1" spans="1:12">
      <c r="A1" t="s">
        <v>0</v>
      </c>
    </row>
    <row r="3" spans="1:12">
      <c r="A3" s="4" t="s">
        <v>1</v>
      </c>
      <c r="B3" t="s">
        <v>2</v>
      </c>
      <c r="C3" t="s">
        <v>3</v>
      </c>
      <c r="G3" s="4" t="s">
        <v>1</v>
      </c>
      <c r="H3" t="s">
        <v>2</v>
      </c>
      <c r="I3" t="s">
        <v>3</v>
      </c>
    </row>
    <row r="4" spans="1:12">
      <c r="A4" s="5">
        <f>3.42*3.42</f>
        <v>11.696399999999999</v>
      </c>
      <c r="B4" s="6">
        <v>0.18</v>
      </c>
      <c r="C4">
        <f>A4/B4</f>
        <v>64.97999999999999</v>
      </c>
      <c r="G4" s="5">
        <f>3.2*3.2</f>
        <v>10.240000000000002</v>
      </c>
      <c r="H4" s="6">
        <v>0.18</v>
      </c>
      <c r="I4">
        <f>G4/H4</f>
        <v>56.8888888888889</v>
      </c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7" t="s">
        <v>4</v>
      </c>
      <c r="B8" s="1"/>
      <c r="C8" s="7" t="s">
        <v>5</v>
      </c>
      <c r="D8" s="1"/>
      <c r="E8" s="7">
        <v>301</v>
      </c>
      <c r="F8" s="1"/>
      <c r="G8" s="7" t="s">
        <v>6</v>
      </c>
      <c r="H8" s="1"/>
      <c r="I8" s="7" t="s">
        <v>7</v>
      </c>
      <c r="J8" s="1"/>
      <c r="K8" s="7" t="s">
        <v>8</v>
      </c>
      <c r="L8" s="1"/>
    </row>
    <row r="9" spans="1:12">
      <c r="A9" s="1" t="s">
        <v>9</v>
      </c>
      <c r="B9" s="1" t="s">
        <v>10</v>
      </c>
      <c r="C9" s="1" t="s">
        <v>9</v>
      </c>
      <c r="D9" s="1" t="s">
        <v>10</v>
      </c>
      <c r="E9" s="1" t="s">
        <v>9</v>
      </c>
      <c r="F9" s="1" t="s">
        <v>10</v>
      </c>
      <c r="G9" s="1" t="s">
        <v>9</v>
      </c>
      <c r="H9" s="1" t="s">
        <v>10</v>
      </c>
      <c r="I9" s="1" t="s">
        <v>9</v>
      </c>
      <c r="J9" s="1" t="s">
        <v>10</v>
      </c>
      <c r="K9" s="1" t="s">
        <v>9</v>
      </c>
      <c r="L9" s="1" t="s">
        <v>10</v>
      </c>
    </row>
    <row r="10" spans="1:12">
      <c r="A10" s="3">
        <v>25.004000000000001</v>
      </c>
      <c r="B10" s="3">
        <v>23.3</v>
      </c>
      <c r="C10" s="3">
        <v>25.004000000000001</v>
      </c>
      <c r="D10" s="3">
        <v>30.6</v>
      </c>
      <c r="E10" s="3">
        <v>25.004000000000001</v>
      </c>
      <c r="F10" s="3">
        <v>2.5</v>
      </c>
      <c r="G10" s="3">
        <v>25.004000000000001</v>
      </c>
      <c r="H10" s="3">
        <v>178.9</v>
      </c>
      <c r="I10" s="3">
        <v>25.003</v>
      </c>
      <c r="J10" s="3">
        <v>352.5</v>
      </c>
      <c r="K10" s="1">
        <v>25.001999999999999</v>
      </c>
      <c r="L10" s="1">
        <v>24.3</v>
      </c>
    </row>
    <row r="11" spans="1:12">
      <c r="A11" s="3">
        <v>50.000999999999998</v>
      </c>
      <c r="B11" s="3">
        <v>21.5</v>
      </c>
      <c r="C11" s="3">
        <v>50.000999999999998</v>
      </c>
      <c r="D11" s="3">
        <v>35.4</v>
      </c>
      <c r="E11" s="3">
        <v>50.000999999999998</v>
      </c>
      <c r="F11" s="3">
        <v>2.7</v>
      </c>
      <c r="G11" s="3">
        <v>50.000999999999998</v>
      </c>
      <c r="H11" s="3">
        <v>196.1</v>
      </c>
      <c r="I11" s="3">
        <v>50.000999999999998</v>
      </c>
      <c r="J11" s="3">
        <v>505.7</v>
      </c>
      <c r="K11" s="2">
        <v>50</v>
      </c>
      <c r="L11" s="1">
        <v>21.5</v>
      </c>
    </row>
    <row r="12" spans="1:12">
      <c r="A12" s="3">
        <v>100.003</v>
      </c>
      <c r="B12" s="3">
        <v>23.6</v>
      </c>
      <c r="C12" s="3">
        <v>100.003</v>
      </c>
      <c r="D12" s="3">
        <v>46</v>
      </c>
      <c r="E12" s="3">
        <v>100.003</v>
      </c>
      <c r="F12" s="3">
        <v>3</v>
      </c>
      <c r="G12" s="3">
        <v>100.003</v>
      </c>
      <c r="H12" s="3">
        <v>224.4</v>
      </c>
      <c r="I12" s="3">
        <v>100</v>
      </c>
      <c r="J12" s="3">
        <v>786.7</v>
      </c>
      <c r="K12" s="1">
        <v>100.001</v>
      </c>
      <c r="L12" s="1">
        <v>27.3</v>
      </c>
    </row>
    <row r="13" spans="1:12">
      <c r="A13" s="3">
        <v>150.001</v>
      </c>
      <c r="B13" s="3">
        <v>25.8</v>
      </c>
      <c r="C13" s="3">
        <v>150</v>
      </c>
      <c r="D13" s="3">
        <v>56.6</v>
      </c>
      <c r="E13" s="3">
        <v>150.001</v>
      </c>
      <c r="F13" s="3">
        <v>3</v>
      </c>
      <c r="G13" s="3">
        <v>150.001</v>
      </c>
      <c r="H13" s="3">
        <v>218.8</v>
      </c>
      <c r="I13" s="3">
        <v>149.99</v>
      </c>
      <c r="J13" s="3">
        <v>1005.1</v>
      </c>
      <c r="K13" s="1">
        <v>149.999</v>
      </c>
      <c r="L13" s="1">
        <v>30.8</v>
      </c>
    </row>
    <row r="14" spans="1:12">
      <c r="A14" s="3">
        <v>199.999</v>
      </c>
      <c r="B14" s="3">
        <v>28.2</v>
      </c>
      <c r="C14" s="3">
        <v>199.99799999999999</v>
      </c>
      <c r="D14" s="3">
        <v>68.900000000000006</v>
      </c>
      <c r="E14" s="3">
        <v>199.999</v>
      </c>
      <c r="F14" s="3">
        <v>3.9</v>
      </c>
      <c r="G14" s="3">
        <v>199.999</v>
      </c>
      <c r="H14" s="3">
        <v>255.9</v>
      </c>
      <c r="I14" s="3">
        <v>175.23599999999999</v>
      </c>
      <c r="J14" s="3">
        <v>1058.2</v>
      </c>
      <c r="K14" s="1">
        <v>199.999</v>
      </c>
      <c r="L14" s="1">
        <v>35.5</v>
      </c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11</v>
      </c>
      <c r="B16" s="11">
        <f>(1/0.033)*C4*10^12</f>
        <v>1969090909090908.5</v>
      </c>
      <c r="C16" s="1"/>
      <c r="D16" s="11">
        <f>(1/0.2179)*C4*10^12</f>
        <v>298210188159706.19</v>
      </c>
      <c r="E16" s="1"/>
      <c r="F16" s="11">
        <f>(1/0.0069)*C4*10^12</f>
        <v>9417391304347824</v>
      </c>
      <c r="G16" s="1"/>
      <c r="H16" s="11">
        <f>(1/0.3872)*I4*10^12</f>
        <v>146923783287419.69</v>
      </c>
      <c r="I16" s="1"/>
      <c r="J16" s="11">
        <f>(1/4.7881)*I4*10^12</f>
        <v>11881307593594.307</v>
      </c>
      <c r="K16" s="1"/>
      <c r="L16" s="11">
        <f>(1/0.073)*I4*10^12</f>
        <v>779299847792998.63</v>
      </c>
    </row>
    <row r="17" spans="1:12">
      <c r="A17" s="1" t="s">
        <v>12</v>
      </c>
      <c r="B17" s="8" t="s">
        <v>13</v>
      </c>
      <c r="D17" s="9" t="s">
        <v>14</v>
      </c>
      <c r="F17" s="8" t="s">
        <v>15</v>
      </c>
      <c r="H17" s="8" t="s">
        <v>16</v>
      </c>
      <c r="J17" s="10">
        <v>14000000000000</v>
      </c>
      <c r="L17" s="10">
        <v>14000000000000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2025-05-12T18:54:22Z</dcterms:created>
  <dcterms:modified xsi:type="dcterms:W3CDTF">2025-05-12T21:00:41Z</dcterms:modified>
  <cp:category/>
  <cp:contentStatus/>
</cp:coreProperties>
</file>