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20"/>
  <workbookPr/>
  <mc:AlternateContent xmlns:mc="http://schemas.openxmlformats.org/markup-compatibility/2006">
    <mc:Choice Requires="x15">
      <x15ac:absPath xmlns:x15ac="http://schemas.microsoft.com/office/spreadsheetml/2010/11/ac" url="/Users/gumo/Downloads/"/>
    </mc:Choice>
  </mc:AlternateContent>
  <xr:revisionPtr revIDLastSave="0" documentId="8_{32828F96-04CD-0940-8142-65AD61640847}" xr6:coauthVersionLast="47" xr6:coauthVersionMax="47" xr10:uidLastSave="{00000000-0000-0000-0000-000000000000}"/>
  <bookViews>
    <workbookView xWindow="0" yWindow="0" windowWidth="21400" windowHeight="23040" activeTab="1" xr2:uid="{00000000-000D-0000-FFFF-FFFF00000000}"/>
  </bookViews>
  <sheets>
    <sheet name="Combined" sheetId="1" r:id="rId1"/>
    <sheet name="301 "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9" i="1" l="1"/>
  <c r="R39" i="1"/>
  <c r="S41" i="1"/>
  <c r="Q58" i="1"/>
  <c r="Q57" i="1"/>
  <c r="Q59" i="1"/>
  <c r="Q56" i="1"/>
  <c r="Q49" i="1"/>
  <c r="Q50" i="1"/>
  <c r="Q51" i="1"/>
  <c r="Q48" i="1"/>
  <c r="L60" i="1"/>
  <c r="L58" i="1"/>
  <c r="L59" i="1"/>
  <c r="L57" i="1"/>
  <c r="L49" i="1"/>
  <c r="L51" i="1"/>
  <c r="L50" i="1"/>
  <c r="L48" i="1"/>
  <c r="J4" i="1" l="1"/>
  <c r="M4" i="1" s="1"/>
  <c r="A4" i="1"/>
  <c r="D4" i="1" s="1"/>
  <c r="R37" i="1" l="1"/>
  <c r="R36" i="1"/>
  <c r="R41" i="1"/>
  <c r="R35" i="1"/>
  <c r="R38" i="1"/>
  <c r="R40" i="1"/>
  <c r="F76" i="1"/>
  <c r="O13" i="1"/>
  <c r="F77" i="1"/>
  <c r="L13" i="1"/>
  <c r="O10" i="1"/>
  <c r="S40" i="1" s="1"/>
  <c r="F85" i="1"/>
  <c r="F78" i="1"/>
  <c r="L11" i="1"/>
  <c r="F86" i="1"/>
  <c r="F79" i="1"/>
  <c r="L12" i="1"/>
  <c r="F87" i="1"/>
  <c r="O11" i="1"/>
  <c r="L10" i="1"/>
  <c r="F88" i="1"/>
  <c r="O12" i="1"/>
  <c r="I11" i="1"/>
  <c r="F70" i="1"/>
  <c r="F48" i="1"/>
  <c r="F11" i="1"/>
  <c r="C12" i="1"/>
  <c r="F67" i="1"/>
  <c r="F49" i="1"/>
  <c r="F12" i="1"/>
  <c r="C13" i="1"/>
  <c r="F61" i="1"/>
  <c r="F50" i="1"/>
  <c r="F13" i="1"/>
  <c r="F60" i="1"/>
  <c r="F47" i="1"/>
  <c r="F10" i="1"/>
  <c r="B16" i="1"/>
  <c r="F68" i="1"/>
  <c r="C10" i="1"/>
  <c r="S36" i="1" s="1"/>
  <c r="F69" i="1"/>
  <c r="F58" i="1"/>
  <c r="C11" i="1"/>
  <c r="I12" i="1"/>
  <c r="F59" i="1"/>
  <c r="I10" i="1"/>
  <c r="I13" i="1"/>
  <c r="H16" i="1"/>
  <c r="E16" i="1"/>
  <c r="N16" i="1"/>
  <c r="K16" i="1"/>
  <c r="S38" i="1" l="1"/>
  <c r="S37" i="1"/>
  <c r="S35" i="1"/>
</calcChain>
</file>

<file path=xl/sharedStrings.xml><?xml version="1.0" encoding="utf-8"?>
<sst xmlns="http://schemas.openxmlformats.org/spreadsheetml/2006/main" count="292" uniqueCount="108">
  <si>
    <t>Mon May 12</t>
  </si>
  <si>
    <t>Area (cm^2)</t>
  </si>
  <si>
    <t>Thickness (cm)</t>
  </si>
  <si>
    <t>(Area/thickness) (cm)</t>
  </si>
  <si>
    <t>301-2</t>
  </si>
  <si>
    <t>301-2FL</t>
  </si>
  <si>
    <t>353ND</t>
  </si>
  <si>
    <t>832HD-DG</t>
  </si>
  <si>
    <t>Obs Voltage (V)</t>
  </si>
  <si>
    <t xml:space="preserve">Measured Current (pA) </t>
  </si>
  <si>
    <t>Resistivity (ohm cm)</t>
  </si>
  <si>
    <t>Calculated Resistivity (Ohm*cm)</t>
  </si>
  <si>
    <t>Actual Resistivity (Ohm*cm)</t>
  </si>
  <si>
    <t>&gt;_ 2.0E+12</t>
  </si>
  <si>
    <t>&gt;_ 0.6E+12</t>
  </si>
  <si>
    <t>&gt;_ 1.0E+13</t>
  </si>
  <si>
    <t>&gt;_ 1.8E+13</t>
  </si>
  <si>
    <t>TRIAL 2: NEGATIVE VOLTAGES (-25V to -200V)</t>
  </si>
  <si>
    <t>Voltage Sourced (V)</t>
  </si>
  <si>
    <t>Voltage obs (V)</t>
  </si>
  <si>
    <t>Measured Current (pA)</t>
  </si>
  <si>
    <t>STDEV (pA)</t>
  </si>
  <si>
    <t>Python Script Comparison</t>
  </si>
  <si>
    <t>Manual Data</t>
  </si>
  <si>
    <t xml:space="preserve">Older 301 - 3min </t>
  </si>
  <si>
    <t>TRIAL 1: POSITIVE VOLTAGES (25V-200V)</t>
  </si>
  <si>
    <t>Trial 1</t>
  </si>
  <si>
    <t>Trial 2</t>
  </si>
  <si>
    <t xml:space="preserve">Older 301 - 15min </t>
  </si>
  <si>
    <t>Trial 3</t>
  </si>
  <si>
    <t>TRIAL 3: POSITIVE VOLTAGES (10V-120V)</t>
  </si>
  <si>
    <t>Trial 4</t>
  </si>
  <si>
    <t xml:space="preserve">Current went up. We determined that the wires were certainly contributing to leakage current. However, after replacing the wires we should expect the current to go down, but it went up slightly. This could be due to the tips, which were part of the original wires. Ordering new tips and then retesting. </t>
  </si>
  <si>
    <t>TRIAL 4: NEGATIVE VOLTAGES (-10V to -120V)</t>
  </si>
  <si>
    <t>Trial 5</t>
  </si>
  <si>
    <t>15min longer wait time</t>
  </si>
  <si>
    <t>Trial 6</t>
  </si>
  <si>
    <t>Trial 7</t>
  </si>
  <si>
    <t>New Tips - Retest &amp; compare with leakage test</t>
  </si>
  <si>
    <t>15 min</t>
  </si>
  <si>
    <t xml:space="preserve">Old 301 setup </t>
  </si>
  <si>
    <t>Trial 8</t>
  </si>
  <si>
    <t>New Tips &amp; New 301 Setup - Compare with Python Script</t>
  </si>
  <si>
    <t xml:space="preserve">Neglected to use small clamps to improve seal. Resulted in what seems to be epoxy spilling though the damn/gasket into other pads. </t>
  </si>
  <si>
    <t>Also, oven temp. knob was not working so it was difficult to achieve 65C most of the time the temp. hovered around 60C</t>
  </si>
  <si>
    <t>GGm</t>
  </si>
  <si>
    <t>GGs</t>
  </si>
  <si>
    <t>GGs(-)</t>
  </si>
  <si>
    <t>GGm(-)</t>
  </si>
  <si>
    <t>301-2(-)</t>
  </si>
  <si>
    <t>301-2FL(-)</t>
  </si>
  <si>
    <t>301(-)</t>
  </si>
  <si>
    <t>353ND(-)</t>
  </si>
  <si>
    <t>832HD-DG(-)</t>
  </si>
  <si>
    <t>301m</t>
  </si>
  <si>
    <t>353NDm</t>
  </si>
  <si>
    <t>832HDm</t>
  </si>
  <si>
    <t>832HDm(-)</t>
  </si>
  <si>
    <t xml:space="preserve">Manual Data </t>
  </si>
  <si>
    <t>832HDmm</t>
  </si>
  <si>
    <t>832HDmm(-)</t>
  </si>
  <si>
    <t xml:space="preserve">Voltage Obs (V) </t>
  </si>
  <si>
    <t>StdDev (pA)</t>
  </si>
  <si>
    <t>Resistivity (Ohm cm)</t>
  </si>
  <si>
    <t>StdDev</t>
  </si>
  <si>
    <t>JB</t>
  </si>
  <si>
    <t>JB(-)</t>
  </si>
  <si>
    <t xml:space="preserve">Product </t>
  </si>
  <si>
    <t>Actual (Ohm cm)</t>
  </si>
  <si>
    <t>EPOTEK 301</t>
  </si>
  <si>
    <t>EPOTEK 301-2</t>
  </si>
  <si>
    <t>EPOTEK 301-2FL</t>
  </si>
  <si>
    <t>EPOTEK 353ND</t>
  </si>
  <si>
    <t>MG Chemicals 832HD</t>
  </si>
  <si>
    <t>Gorilla Glue</t>
  </si>
  <si>
    <t>N/A</t>
  </si>
  <si>
    <t>JB Weld</t>
  </si>
  <si>
    <t>Resistivity (Ohm cm) (1/R)new</t>
  </si>
  <si>
    <t>Resistivity (Ohm cm) (1/R) old</t>
  </si>
  <si>
    <t xml:space="preserve">AVG Resistivity (Ohm cm) </t>
  </si>
  <si>
    <t>Slope (+) Sweep</t>
  </si>
  <si>
    <t>Slope (-) Sweep</t>
  </si>
  <si>
    <t>EPO-TEK 301</t>
  </si>
  <si>
    <t>≥1.0E+13</t>
  </si>
  <si>
    <t>EPO-TEK 353ND</t>
  </si>
  <si>
    <t>≥1.8E+13</t>
  </si>
  <si>
    <t>y = 70.572x + 449.93</t>
  </si>
  <si>
    <t>y = 59.714x + 350.03</t>
  </si>
  <si>
    <t>EPO-TEK 301-2</t>
  </si>
  <si>
    <t>EPO-TEK 301-2FL</t>
  </si>
  <si>
    <t>≥0.6E+12</t>
  </si>
  <si>
    <t>≥ 2.0E+12</t>
  </si>
  <si>
    <t>y = 5.2312x + 237.48</t>
  </si>
  <si>
    <t>y = 0.4293x + 173.58</t>
  </si>
  <si>
    <t>y = 0.2179x + 24.617</t>
  </si>
  <si>
    <t>y = 0.033x + 21.02</t>
  </si>
  <si>
    <t>y = 0.0069x + 2.2927</t>
  </si>
  <si>
    <t>y = 7.4212x + 179.6</t>
  </si>
  <si>
    <t>y = 0.8663x + 88.938</t>
  </si>
  <si>
    <t>y = 0.0144x + 0.411</t>
  </si>
  <si>
    <t>y = 0.0516x + 11.517</t>
  </si>
  <si>
    <t>y = 0.1797x + 31.029</t>
  </si>
  <si>
    <t>Measured (Ω·cm) (1/R)*pico*(A/L)</t>
  </si>
  <si>
    <t xml:space="preserve">Script Resistivity Data Table </t>
  </si>
  <si>
    <t>Actual  (Ω·cm)</t>
  </si>
  <si>
    <t xml:space="preserve">AVG (Ω·cm) </t>
  </si>
  <si>
    <t>y = 2.072x + 121.74</t>
  </si>
  <si>
    <t>y = 1.9442x + 98.993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</si>
</sst>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E+00"/>
    <numFmt numFmtId="166" formatCode="0.0"/>
  </numFmts>
  <fonts count="17" x14ac:knownFonts="1">
    <font>
      <sz val="11"/>
      <color theme="1"/>
      <name val="Aptos Narrow"/>
      <family val="2"/>
      <scheme val="minor"/>
    </font>
    <font>
      <sz val="11"/>
      <color theme="1"/>
      <name val="Aptos Narrow"/>
      <family val="2"/>
      <scheme val="minor"/>
    </font>
    <font>
      <sz val="11"/>
      <color theme="1"/>
      <name val="Aptos Display"/>
      <scheme val="major"/>
    </font>
    <font>
      <sz val="11"/>
      <color rgb="FF1F2328"/>
      <name val="Aptos Display"/>
      <scheme val="major"/>
    </font>
    <font>
      <sz val="11"/>
      <color rgb="FF000000"/>
      <name val="Aptos Narrow"/>
    </font>
    <font>
      <sz val="12"/>
      <color rgb="FF1F2328"/>
      <name val="Helvetica"/>
      <family val="2"/>
    </font>
    <font>
      <sz val="14"/>
      <color rgb="FF1F2328"/>
      <name val="Helvetica"/>
      <family val="2"/>
    </font>
    <font>
      <sz val="12"/>
      <color theme="1"/>
      <name val="Helvetica"/>
      <family val="2"/>
    </font>
    <font>
      <sz val="11"/>
      <color theme="1"/>
      <name val="Helvetica"/>
      <family val="2"/>
    </font>
    <font>
      <sz val="11"/>
      <color theme="1"/>
      <name val="Aptos Narrow"/>
      <family val="2"/>
      <scheme val="minor"/>
    </font>
    <font>
      <sz val="11"/>
      <color rgb="FF006100"/>
      <name val="Aptos Narrow"/>
      <family val="2"/>
      <scheme val="minor"/>
    </font>
    <font>
      <sz val="11"/>
      <color rgb="FF000000"/>
      <name val="Aptos Display"/>
      <scheme val="major"/>
    </font>
    <font>
      <b/>
      <sz val="11"/>
      <color rgb="FF000000"/>
      <name val="Aptos Display"/>
      <scheme val="major"/>
    </font>
    <font>
      <sz val="12"/>
      <color rgb="FF9C0006"/>
      <name val="Aptos Narrow"/>
      <family val="2"/>
      <scheme val="minor"/>
    </font>
    <font>
      <sz val="12"/>
      <color rgb="FF000000"/>
      <name val="Aptos Narrow"/>
      <family val="2"/>
      <scheme val="minor"/>
    </font>
    <font>
      <sz val="11"/>
      <color rgb="FF000000"/>
      <name val="Aptos Narrow"/>
      <family val="2"/>
      <scheme val="minor"/>
    </font>
    <font>
      <sz val="9"/>
      <color rgb="FF595959"/>
      <name val="Aptos Narrow"/>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FFCC"/>
      </patternFill>
    </fill>
    <fill>
      <patternFill patternType="solid">
        <fgColor theme="7" tint="0.79998168889431442"/>
        <bgColor indexed="65"/>
      </patternFill>
    </fill>
    <fill>
      <patternFill patternType="solid">
        <fgColor theme="2"/>
        <bgColor indexed="64"/>
      </patternFill>
    </fill>
    <fill>
      <patternFill patternType="solid">
        <fgColor rgb="FFFFC7CE"/>
      </patternFill>
    </fill>
    <fill>
      <patternFill patternType="solid">
        <fgColor theme="7" tint="0.79998168889431442"/>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0" fillId="3" borderId="0" applyNumberFormat="0" applyBorder="0" applyAlignment="0" applyProtection="0"/>
    <xf numFmtId="0" fontId="9" fillId="4" borderId="1" applyNumberFormat="0" applyFont="0" applyAlignment="0" applyProtection="0"/>
    <xf numFmtId="0" fontId="1" fillId="5" borderId="0" applyNumberFormat="0" applyBorder="0" applyAlignment="0" applyProtection="0"/>
    <xf numFmtId="0" fontId="13" fillId="7" borderId="0" applyNumberFormat="0" applyBorder="0" applyAlignment="0" applyProtection="0"/>
  </cellStyleXfs>
  <cellXfs count="90">
    <xf numFmtId="0" fontId="0" fillId="0" borderId="0" xfId="0"/>
    <xf numFmtId="0" fontId="2" fillId="0" borderId="0" xfId="0" applyFont="1"/>
    <xf numFmtId="0" fontId="3" fillId="0" borderId="0" xfId="0" applyFont="1"/>
    <xf numFmtId="0" fontId="0" fillId="0" borderId="0" xfId="0" applyAlignment="1">
      <alignment vertical="center"/>
    </xf>
    <xf numFmtId="2" fontId="0" fillId="0" borderId="0" xfId="0" applyNumberFormat="1" applyAlignment="1">
      <alignment horizontal="left" vertical="center"/>
    </xf>
    <xf numFmtId="0" fontId="0" fillId="0" borderId="0" xfId="0" applyAlignment="1">
      <alignment horizontal="left"/>
    </xf>
    <xf numFmtId="0" fontId="2" fillId="2" borderId="0" xfId="0" applyFont="1" applyFill="1"/>
    <xf numFmtId="0" fontId="0" fillId="0" borderId="0" xfId="0" applyAlignment="1">
      <alignment horizontal="right"/>
    </xf>
    <xf numFmtId="0" fontId="4" fillId="0" borderId="0" xfId="0" applyFont="1" applyAlignment="1">
      <alignment horizontal="right"/>
    </xf>
    <xf numFmtId="165" fontId="0" fillId="0" borderId="0" xfId="0" applyNumberFormat="1" applyAlignment="1">
      <alignment horizontal="right"/>
    </xf>
    <xf numFmtId="165" fontId="2" fillId="2" borderId="0" xfId="0" applyNumberFormat="1" applyFont="1" applyFill="1"/>
    <xf numFmtId="165" fontId="2" fillId="0" borderId="0" xfId="0" applyNumberFormat="1" applyFont="1"/>
    <xf numFmtId="11" fontId="5" fillId="0" borderId="0" xfId="0" applyNumberFormat="1" applyFont="1"/>
    <xf numFmtId="0" fontId="5" fillId="0" borderId="0" xfId="0" applyFont="1"/>
    <xf numFmtId="0" fontId="6" fillId="0" borderId="0" xfId="0" applyFont="1"/>
    <xf numFmtId="164" fontId="2" fillId="0" borderId="0" xfId="0" applyNumberFormat="1" applyFont="1"/>
    <xf numFmtId="0" fontId="7" fillId="0" borderId="0" xfId="0" applyFont="1"/>
    <xf numFmtId="0" fontId="8" fillId="0" borderId="0" xfId="0" applyFont="1"/>
    <xf numFmtId="11" fontId="7" fillId="0" borderId="0" xfId="0" applyNumberFormat="1" applyFont="1"/>
    <xf numFmtId="165" fontId="0" fillId="0" borderId="0" xfId="0" applyNumberFormat="1"/>
    <xf numFmtId="0" fontId="11" fillId="0" borderId="0" xfId="0" applyFont="1"/>
    <xf numFmtId="0" fontId="11" fillId="6" borderId="0" xfId="0" applyFont="1" applyFill="1"/>
    <xf numFmtId="0" fontId="11" fillId="0" borderId="0" xfId="0" applyFont="1" applyAlignment="1">
      <alignment horizontal="center"/>
    </xf>
    <xf numFmtId="0" fontId="11" fillId="0" borderId="0" xfId="0" applyFont="1" applyAlignment="1">
      <alignment horizontal="center" vertical="center"/>
    </xf>
    <xf numFmtId="11" fontId="11" fillId="0" borderId="0" xfId="0" applyNumberFormat="1" applyFont="1"/>
    <xf numFmtId="165" fontId="11" fillId="0" borderId="0" xfId="0" applyNumberFormat="1" applyFont="1"/>
    <xf numFmtId="164" fontId="11" fillId="0" borderId="0" xfId="0" applyNumberFormat="1" applyFont="1"/>
    <xf numFmtId="166" fontId="11" fillId="0" borderId="0" xfId="0" applyNumberFormat="1" applyFont="1"/>
    <xf numFmtId="0" fontId="12" fillId="0" borderId="0" xfId="3" applyFont="1" applyFill="1" applyAlignment="1">
      <alignment horizontal="center" vertical="center"/>
    </xf>
    <xf numFmtId="1" fontId="11" fillId="0" borderId="0" xfId="0" applyNumberFormat="1" applyFont="1" applyAlignment="1">
      <alignment horizontal="right" vertical="center"/>
    </xf>
    <xf numFmtId="164" fontId="11" fillId="0" borderId="0" xfId="0" applyNumberFormat="1" applyFont="1" applyAlignment="1">
      <alignment horizontal="right" vertical="center"/>
    </xf>
    <xf numFmtId="166" fontId="11" fillId="0" borderId="0" xfId="0" applyNumberFormat="1" applyFont="1" applyAlignment="1">
      <alignment horizontal="right" vertical="center"/>
    </xf>
    <xf numFmtId="0" fontId="11" fillId="0" borderId="0" xfId="0" applyFont="1" applyAlignment="1">
      <alignment horizontal="right" vertical="center"/>
    </xf>
    <xf numFmtId="166"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horizontal="center" vertical="center" wrapText="1"/>
    </xf>
    <xf numFmtId="0" fontId="11" fillId="0" borderId="1" xfId="2" applyFont="1" applyFill="1" applyAlignment="1">
      <alignment horizontal="center" vertical="center" wrapText="1"/>
    </xf>
    <xf numFmtId="0" fontId="11" fillId="0" borderId="0" xfId="1" applyFont="1" applyFill="1" applyAlignment="1">
      <alignment horizontal="center" vertical="center"/>
    </xf>
    <xf numFmtId="0" fontId="11" fillId="0" borderId="0" xfId="3" applyFont="1" applyFill="1" applyAlignment="1">
      <alignment horizontal="center" vertical="center"/>
    </xf>
    <xf numFmtId="0" fontId="11" fillId="0" borderId="0" xfId="0" applyFont="1" applyAlignment="1">
      <alignment horizontal="left" vertical="center"/>
    </xf>
    <xf numFmtId="2" fontId="11" fillId="0" borderId="0" xfId="0" applyNumberFormat="1" applyFont="1" applyAlignment="1">
      <alignment horizontal="left" vertical="center"/>
    </xf>
    <xf numFmtId="0" fontId="11" fillId="0" borderId="0" xfId="0" applyFont="1" applyAlignment="1">
      <alignment horizontal="left"/>
    </xf>
    <xf numFmtId="0" fontId="11" fillId="0" borderId="0" xfId="0" applyFont="1" applyAlignment="1">
      <alignment vertical="center"/>
    </xf>
    <xf numFmtId="0" fontId="11" fillId="3" borderId="0" xfId="1" applyFont="1" applyAlignment="1">
      <alignment horizontal="center" vertical="center"/>
    </xf>
    <xf numFmtId="14" fontId="11" fillId="3" borderId="0" xfId="1" applyNumberFormat="1" applyFont="1" applyAlignment="1">
      <alignment horizontal="center" vertical="center"/>
    </xf>
    <xf numFmtId="20" fontId="11" fillId="3" borderId="0" xfId="1" applyNumberFormat="1" applyFont="1" applyAlignment="1">
      <alignment horizontal="center" vertical="center"/>
    </xf>
    <xf numFmtId="0" fontId="11" fillId="3" borderId="0" xfId="1" applyFont="1" applyAlignment="1"/>
    <xf numFmtId="0" fontId="11" fillId="0" borderId="0" xfId="0" applyFont="1" applyAlignment="1">
      <alignment wrapText="1"/>
    </xf>
    <xf numFmtId="0" fontId="11" fillId="2" borderId="0" xfId="0" applyFont="1" applyFill="1"/>
    <xf numFmtId="166" fontId="11" fillId="2" borderId="0" xfId="0" applyNumberFormat="1" applyFont="1" applyFill="1" applyAlignment="1">
      <alignment horizontal="right"/>
    </xf>
    <xf numFmtId="166" fontId="11" fillId="2" borderId="0" xfId="0" applyNumberFormat="1" applyFont="1" applyFill="1"/>
    <xf numFmtId="165" fontId="11" fillId="2" borderId="0" xfId="0" applyNumberFormat="1" applyFont="1" applyFill="1"/>
    <xf numFmtId="11" fontId="11" fillId="2" borderId="0" xfId="0" applyNumberFormat="1" applyFont="1" applyFill="1"/>
    <xf numFmtId="0" fontId="0" fillId="0" borderId="0" xfId="0" applyAlignment="1">
      <alignment horizontal="center"/>
    </xf>
    <xf numFmtId="0" fontId="0" fillId="0" borderId="0" xfId="0" applyAlignment="1">
      <alignment horizontal="center" vertical="center"/>
    </xf>
    <xf numFmtId="164" fontId="0" fillId="0" borderId="0" xfId="0" applyNumberFormat="1"/>
    <xf numFmtId="166" fontId="0" fillId="0" borderId="0" xfId="0" applyNumberFormat="1"/>
    <xf numFmtId="0" fontId="13" fillId="7" borderId="0" xfId="4"/>
    <xf numFmtId="165" fontId="13" fillId="7" borderId="0" xfId="4" applyNumberFormat="1"/>
    <xf numFmtId="164" fontId="13" fillId="7" borderId="0" xfId="4" applyNumberFormat="1"/>
    <xf numFmtId="11" fontId="0" fillId="0" borderId="0" xfId="0" applyNumberFormat="1"/>
    <xf numFmtId="0" fontId="14" fillId="0" borderId="0" xfId="0" applyFont="1" applyAlignment="1">
      <alignment horizontal="center" vertical="center"/>
    </xf>
    <xf numFmtId="165" fontId="14" fillId="0" borderId="0" xfId="0" applyNumberFormat="1" applyFont="1"/>
    <xf numFmtId="1" fontId="0" fillId="0" borderId="0" xfId="0" applyNumberFormat="1" applyAlignment="1">
      <alignment horizontal="right" vertical="center"/>
    </xf>
    <xf numFmtId="164" fontId="0" fillId="0" borderId="0" xfId="0" applyNumberFormat="1" applyAlignment="1">
      <alignment horizontal="right" vertical="center"/>
    </xf>
    <xf numFmtId="166" fontId="0" fillId="0" borderId="0" xfId="0" applyNumberFormat="1" applyAlignment="1">
      <alignment horizontal="right" vertical="center"/>
    </xf>
    <xf numFmtId="0" fontId="0" fillId="0" borderId="0" xfId="0" applyAlignment="1">
      <alignment horizontal="right" vertical="center"/>
    </xf>
    <xf numFmtId="166" fontId="0" fillId="0" borderId="0" xfId="0" applyNumberFormat="1" applyAlignment="1">
      <alignment horizontal="right"/>
    </xf>
    <xf numFmtId="0" fontId="2" fillId="8" borderId="0" xfId="0" applyFont="1" applyFill="1"/>
    <xf numFmtId="166" fontId="5" fillId="0" borderId="0" xfId="0" applyNumberFormat="1" applyFont="1"/>
    <xf numFmtId="0" fontId="15" fillId="0" borderId="0" xfId="0" applyFont="1"/>
    <xf numFmtId="0" fontId="16" fillId="0" borderId="0" xfId="0" applyFont="1" applyAlignment="1">
      <alignment horizontal="center" vertical="center" readingOrder="1"/>
    </xf>
    <xf numFmtId="0" fontId="0" fillId="0" borderId="8" xfId="0" applyBorder="1" applyAlignment="1">
      <alignment horizontal="center" vertical="center"/>
    </xf>
    <xf numFmtId="0" fontId="15" fillId="0" borderId="8" xfId="0" applyFont="1" applyBorder="1" applyAlignment="1">
      <alignment horizontal="center" vertical="center"/>
    </xf>
    <xf numFmtId="165" fontId="0" fillId="0" borderId="8" xfId="0" applyNumberFormat="1" applyBorder="1" applyAlignment="1">
      <alignment horizontal="center" vertical="center"/>
    </xf>
    <xf numFmtId="0" fontId="16" fillId="0" borderId="8" xfId="0" applyFont="1" applyBorder="1" applyAlignment="1">
      <alignment horizontal="center" vertical="center" readingOrder="1"/>
    </xf>
    <xf numFmtId="0" fontId="4" fillId="0" borderId="8" xfId="0" applyFont="1"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horizontal="center"/>
    </xf>
    <xf numFmtId="0" fontId="11" fillId="5" borderId="0" xfId="3" applyFont="1" applyAlignment="1">
      <alignment horizontal="center" vertical="center"/>
    </xf>
    <xf numFmtId="0" fontId="11" fillId="0" borderId="0" xfId="0" applyFont="1" applyAlignment="1">
      <alignment horizontal="center" wrapText="1"/>
    </xf>
    <xf numFmtId="0" fontId="11" fillId="4" borderId="2" xfId="2" applyFont="1" applyBorder="1" applyAlignment="1">
      <alignment horizontal="center" vertical="center" wrapText="1"/>
    </xf>
    <xf numFmtId="0" fontId="11" fillId="4" borderId="3" xfId="2" applyFont="1" applyBorder="1" applyAlignment="1">
      <alignment horizontal="center" vertical="center" wrapText="1"/>
    </xf>
    <xf numFmtId="0" fontId="11" fillId="4" borderId="4" xfId="2" applyFont="1" applyBorder="1" applyAlignment="1">
      <alignment horizontal="center" vertical="center" wrapText="1"/>
    </xf>
    <xf numFmtId="0" fontId="11" fillId="4" borderId="5" xfId="2" applyFont="1" applyBorder="1" applyAlignment="1">
      <alignment horizontal="center" vertical="center" wrapText="1"/>
    </xf>
    <xf numFmtId="0" fontId="11" fillId="4" borderId="6" xfId="2" applyFont="1" applyBorder="1" applyAlignment="1">
      <alignment horizontal="center" vertical="center" wrapText="1"/>
    </xf>
    <xf numFmtId="0" fontId="11" fillId="4" borderId="7" xfId="2" applyFont="1" applyBorder="1" applyAlignment="1">
      <alignment horizontal="center" vertical="center" wrapText="1"/>
    </xf>
  </cellXfs>
  <cellStyles count="5">
    <cellStyle name="20% - Accent4" xfId="3" builtinId="42"/>
    <cellStyle name="Bad" xfId="4" builtinId="27"/>
    <cellStyle name="Good" xfId="1" builtinId="26"/>
    <cellStyle name="Normal" xfId="0" builtinId="0"/>
    <cellStyle name="Note" xfId="2" builtinId="10"/>
  </cellStyles>
  <dxfs count="0"/>
  <tableStyles count="0" defaultTableStyle="TableStyleMedium2" defaultPivotStyle="PivotStyleMedium9"/>
  <colors>
    <mruColors>
      <color rgb="FF601A57"/>
      <color rgb="FF145F82"/>
      <color rgb="FF166C24"/>
      <color rgb="FF27AA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vs Voltage (Script)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647607297336802E-2"/>
          <c:y val="8.3709524712682948E-2"/>
          <c:w val="0.90815134210771398"/>
          <c:h val="0.83912606628083852"/>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2178541469842135E-2"/>
                  <c:y val="0.1232161356319875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Combined!$B$10:$B$14</c:f>
              <c:numCache>
                <c:formatCode>General</c:formatCode>
                <c:ptCount val="5"/>
                <c:pt idx="0">
                  <c:v>23.3</c:v>
                </c:pt>
                <c:pt idx="1">
                  <c:v>21.5</c:v>
                </c:pt>
                <c:pt idx="2">
                  <c:v>23.6</c:v>
                </c:pt>
                <c:pt idx="3">
                  <c:v>25.8</c:v>
                </c:pt>
                <c:pt idx="4">
                  <c:v>28.2</c:v>
                </c:pt>
              </c:numCache>
            </c:numRef>
          </c:yVal>
          <c:smooth val="0"/>
          <c:extLst>
            <c:ext xmlns:c16="http://schemas.microsoft.com/office/drawing/2014/chart" uri="{C3380CC4-5D6E-409C-BE32-E72D297353CC}">
              <c16:uniqueId val="{00000000-7672-A048-9178-1DCECC28B061}"/>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Combined!$E$10:$E$14</c:f>
              <c:numCache>
                <c:formatCode>General</c:formatCode>
                <c:ptCount val="5"/>
                <c:pt idx="0">
                  <c:v>30.6</c:v>
                </c:pt>
                <c:pt idx="1">
                  <c:v>35.4</c:v>
                </c:pt>
                <c:pt idx="2">
                  <c:v>46</c:v>
                </c:pt>
                <c:pt idx="3">
                  <c:v>56.6</c:v>
                </c:pt>
                <c:pt idx="4">
                  <c:v>68.900000000000006</c:v>
                </c:pt>
              </c:numCache>
            </c:numRef>
          </c:yVal>
          <c:smooth val="0"/>
          <c:extLst>
            <c:ext xmlns:c16="http://schemas.microsoft.com/office/drawing/2014/chart" uri="{C3380CC4-5D6E-409C-BE32-E72D297353CC}">
              <c16:uniqueId val="{00000001-7672-A048-9178-1DCECC28B061}"/>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Combined!$G$10:$G$14</c:f>
              <c:numCache>
                <c:formatCode>General</c:formatCode>
                <c:ptCount val="5"/>
                <c:pt idx="0">
                  <c:v>25.004000000000001</c:v>
                </c:pt>
                <c:pt idx="1">
                  <c:v>50.000999999999998</c:v>
                </c:pt>
                <c:pt idx="2">
                  <c:v>100.003</c:v>
                </c:pt>
                <c:pt idx="3">
                  <c:v>150.001</c:v>
                </c:pt>
                <c:pt idx="4">
                  <c:v>199.999</c:v>
                </c:pt>
              </c:numCache>
            </c:numRef>
          </c:xVal>
          <c:yVal>
            <c:numRef>
              <c:f>Combined!$H$10:$H$14</c:f>
              <c:numCache>
                <c:formatCode>General</c:formatCode>
                <c:ptCount val="5"/>
                <c:pt idx="0">
                  <c:v>2.5</c:v>
                </c:pt>
                <c:pt idx="1">
                  <c:v>2.7</c:v>
                </c:pt>
                <c:pt idx="2">
                  <c:v>3</c:v>
                </c:pt>
                <c:pt idx="3">
                  <c:v>3</c:v>
                </c:pt>
                <c:pt idx="4">
                  <c:v>3.9</c:v>
                </c:pt>
              </c:numCache>
            </c:numRef>
          </c:yVal>
          <c:smooth val="0"/>
          <c:extLst>
            <c:ext xmlns:c16="http://schemas.microsoft.com/office/drawing/2014/chart" uri="{C3380CC4-5D6E-409C-BE32-E72D297353CC}">
              <c16:uniqueId val="{00000002-7672-A048-9178-1DCECC28B061}"/>
            </c:ext>
          </c:extLst>
        </c:ser>
        <c:ser>
          <c:idx val="5"/>
          <c:order val="3"/>
          <c:tx>
            <c:strRef>
              <c:f>Combined!$A$64</c:f>
              <c:strCache>
                <c:ptCount val="1"/>
                <c:pt idx="0">
                  <c:v>301(-)</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Combined!$C$67:$C$71</c:f>
              <c:numCache>
                <c:formatCode>General</c:formatCode>
                <c:ptCount val="5"/>
                <c:pt idx="0">
                  <c:v>-25.001000000000001</c:v>
                </c:pt>
                <c:pt idx="1">
                  <c:v>-50</c:v>
                </c:pt>
                <c:pt idx="2">
                  <c:v>-100</c:v>
                </c:pt>
                <c:pt idx="3">
                  <c:v>-149.99700000000001</c:v>
                </c:pt>
                <c:pt idx="4">
                  <c:v>-199.99700000000001</c:v>
                </c:pt>
              </c:numCache>
            </c:numRef>
          </c:xVal>
          <c:yVal>
            <c:numRef>
              <c:f>Combined!$D$67:$D$71</c:f>
              <c:numCache>
                <c:formatCode>General</c:formatCode>
                <c:ptCount val="5"/>
                <c:pt idx="0">
                  <c:v>-0.1</c:v>
                </c:pt>
                <c:pt idx="1">
                  <c:v>-0.3</c:v>
                </c:pt>
                <c:pt idx="2">
                  <c:v>-0.8</c:v>
                </c:pt>
                <c:pt idx="3">
                  <c:v>-1.7</c:v>
                </c:pt>
                <c:pt idx="4">
                  <c:v>-2.6</c:v>
                </c:pt>
              </c:numCache>
            </c:numRef>
          </c:yVal>
          <c:smooth val="0"/>
          <c:extLst>
            <c:ext xmlns:c16="http://schemas.microsoft.com/office/drawing/2014/chart" uri="{C3380CC4-5D6E-409C-BE32-E72D297353CC}">
              <c16:uniqueId val="{0000001B-9838-2E44-9765-9945303770E7}"/>
            </c:ext>
          </c:extLst>
        </c:ser>
        <c:ser>
          <c:idx val="3"/>
          <c:order val="4"/>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(Combined!$J$10:$J$12,Combined!$J$14)</c:f>
              <c:numCache>
                <c:formatCode>General</c:formatCode>
                <c:ptCount val="4"/>
                <c:pt idx="0">
                  <c:v>25.004000000000001</c:v>
                </c:pt>
                <c:pt idx="1">
                  <c:v>50.000999999999998</c:v>
                </c:pt>
                <c:pt idx="2">
                  <c:v>100.003</c:v>
                </c:pt>
                <c:pt idx="3">
                  <c:v>199.999</c:v>
                </c:pt>
              </c:numCache>
            </c:numRef>
          </c:xVal>
          <c:yVal>
            <c:numRef>
              <c:f>(Combined!$K$10:$K$12,Combined!$K$14)</c:f>
              <c:numCache>
                <c:formatCode>General</c:formatCode>
                <c:ptCount val="4"/>
                <c:pt idx="0">
                  <c:v>178.9</c:v>
                </c:pt>
                <c:pt idx="1">
                  <c:v>196.1</c:v>
                </c:pt>
                <c:pt idx="2">
                  <c:v>224.4</c:v>
                </c:pt>
                <c:pt idx="3">
                  <c:v>255.9</c:v>
                </c:pt>
              </c:numCache>
            </c:numRef>
          </c:yVal>
          <c:smooth val="0"/>
          <c:extLst>
            <c:ext xmlns:c16="http://schemas.microsoft.com/office/drawing/2014/chart" uri="{C3380CC4-5D6E-409C-BE32-E72D297353CC}">
              <c16:uniqueId val="{00000003-7672-A048-9178-1DCECC28B061}"/>
            </c:ext>
          </c:extLst>
        </c:ser>
        <c:ser>
          <c:idx val="8"/>
          <c:order val="5"/>
          <c:tx>
            <c:strRef>
              <c:f>Combined!$A$73</c:f>
              <c:strCache>
                <c:ptCount val="1"/>
                <c:pt idx="0">
                  <c:v>353ND(-)</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sysDot"/>
              </a:ln>
              <a:effectLst/>
            </c:spPr>
            <c:trendlineType val="linear"/>
            <c:dispRSqr val="0"/>
            <c:dispEq val="1"/>
            <c:trendlineLbl>
              <c:layout>
                <c:manualLayout>
                  <c:x val="-8.0521421105631333E-3"/>
                  <c:y val="-4.68791795542056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Combined!$C$76:$C$79</c:f>
              <c:numCache>
                <c:formatCode>General</c:formatCode>
                <c:ptCount val="4"/>
                <c:pt idx="0">
                  <c:v>-25</c:v>
                </c:pt>
                <c:pt idx="1">
                  <c:v>-49.999000000000002</c:v>
                </c:pt>
                <c:pt idx="2">
                  <c:v>-100</c:v>
                </c:pt>
                <c:pt idx="3">
                  <c:v>-149.99700000000001</c:v>
                </c:pt>
              </c:numCache>
            </c:numRef>
          </c:xVal>
          <c:yVal>
            <c:numRef>
              <c:f>Combined!$D$76:$D$79</c:f>
              <c:numCache>
                <c:formatCode>General</c:formatCode>
                <c:ptCount val="4"/>
                <c:pt idx="0">
                  <c:v>75.7</c:v>
                </c:pt>
                <c:pt idx="1">
                  <c:v>39.5</c:v>
                </c:pt>
                <c:pt idx="2">
                  <c:v>-6.5</c:v>
                </c:pt>
                <c:pt idx="3">
                  <c:v>-34.5</c:v>
                </c:pt>
              </c:numCache>
            </c:numRef>
          </c:yVal>
          <c:smooth val="0"/>
          <c:extLst>
            <c:ext xmlns:c16="http://schemas.microsoft.com/office/drawing/2014/chart" uri="{C3380CC4-5D6E-409C-BE32-E72D297353CC}">
              <c16:uniqueId val="{0000000E-7672-A048-9178-1DCECC28B061}"/>
            </c:ext>
          </c:extLst>
        </c:ser>
        <c:ser>
          <c:idx val="4"/>
          <c:order val="6"/>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trendline>
            <c:spPr>
              <a:ln w="19050" cap="rnd">
                <a:solidFill>
                  <a:schemeClr val="accent5"/>
                </a:solidFill>
                <a:prstDash val="sysDot"/>
              </a:ln>
              <a:effectLst/>
            </c:spPr>
            <c:trendlineType val="linear"/>
            <c:dispRSqr val="0"/>
            <c:dispEq val="0"/>
          </c:trendline>
          <c:xVal>
            <c:numRef>
              <c:f>Combined!$M$10:$M$13</c:f>
              <c:numCache>
                <c:formatCode>General</c:formatCode>
                <c:ptCount val="4"/>
                <c:pt idx="0">
                  <c:v>25.003</c:v>
                </c:pt>
                <c:pt idx="1">
                  <c:v>50.000999999999998</c:v>
                </c:pt>
                <c:pt idx="2">
                  <c:v>100</c:v>
                </c:pt>
                <c:pt idx="3">
                  <c:v>149.99</c:v>
                </c:pt>
              </c:numCache>
            </c:numRef>
          </c:xVal>
          <c:yVal>
            <c:numRef>
              <c:f>Combined!$N$10:$N$13</c:f>
              <c:numCache>
                <c:formatCode>General</c:formatCode>
                <c:ptCount val="4"/>
                <c:pt idx="0">
                  <c:v>352.5</c:v>
                </c:pt>
                <c:pt idx="1">
                  <c:v>505.7</c:v>
                </c:pt>
                <c:pt idx="2">
                  <c:v>786.7</c:v>
                </c:pt>
                <c:pt idx="3">
                  <c:v>1005.1</c:v>
                </c:pt>
              </c:numCache>
            </c:numRef>
          </c:yVal>
          <c:smooth val="0"/>
          <c:extLst>
            <c:ext xmlns:c16="http://schemas.microsoft.com/office/drawing/2014/chart" uri="{C3380CC4-5D6E-409C-BE32-E72D297353CC}">
              <c16:uniqueId val="{00000004-7672-A048-9178-1DCECC28B061}"/>
            </c:ext>
          </c:extLst>
        </c:ser>
        <c:ser>
          <c:idx val="9"/>
          <c:order val="7"/>
          <c:tx>
            <c:strRef>
              <c:f>Combined!$A$82</c:f>
              <c:strCache>
                <c:ptCount val="1"/>
                <c:pt idx="0">
                  <c:v>832HD-DG(-)</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0"/>
          </c:trendline>
          <c:xVal>
            <c:numRef>
              <c:f>Combined!$C$85:$C$87</c:f>
              <c:numCache>
                <c:formatCode>General</c:formatCode>
                <c:ptCount val="3"/>
                <c:pt idx="0">
                  <c:v>-25.001000000000001</c:v>
                </c:pt>
                <c:pt idx="1">
                  <c:v>-49.999000000000002</c:v>
                </c:pt>
                <c:pt idx="2">
                  <c:v>-100</c:v>
                </c:pt>
              </c:numCache>
            </c:numRef>
          </c:xVal>
          <c:yVal>
            <c:numRef>
              <c:f>Combined!$D$85:$D$87</c:f>
              <c:numCache>
                <c:formatCode>General</c:formatCode>
                <c:ptCount val="3"/>
                <c:pt idx="0">
                  <c:v>-13.7</c:v>
                </c:pt>
                <c:pt idx="1">
                  <c:v>-179.8</c:v>
                </c:pt>
                <c:pt idx="2">
                  <c:v>-566.4</c:v>
                </c:pt>
              </c:numCache>
            </c:numRef>
          </c:yVal>
          <c:smooth val="0"/>
          <c:extLst>
            <c:ext xmlns:c16="http://schemas.microsoft.com/office/drawing/2014/chart" uri="{C3380CC4-5D6E-409C-BE32-E72D297353CC}">
              <c16:uniqueId val="{0000000F-7672-A048-9178-1DCECC28B061}"/>
            </c:ext>
          </c:extLst>
        </c:ser>
        <c:ser>
          <c:idx val="14"/>
          <c:order val="8"/>
          <c:tx>
            <c:strRef>
              <c:f>Combined!$P$16</c:f>
              <c:strCache>
                <c:ptCount val="1"/>
                <c:pt idx="0">
                  <c:v>JB</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trendline>
            <c:spPr>
              <a:ln w="19050" cap="rnd">
                <a:solidFill>
                  <a:schemeClr val="accent3">
                    <a:lumMod val="80000"/>
                    <a:lumOff val="20000"/>
                  </a:schemeClr>
                </a:solidFill>
                <a:prstDash val="sysDot"/>
              </a:ln>
              <a:effectLst/>
            </c:spPr>
            <c:trendlineType val="linear"/>
            <c:dispRSqr val="0"/>
            <c:dispEq val="0"/>
          </c:trendline>
          <c:xVal>
            <c:numRef>
              <c:f>Combined!$P$19:$P$21</c:f>
              <c:numCache>
                <c:formatCode>General</c:formatCode>
                <c:ptCount val="3"/>
                <c:pt idx="0">
                  <c:v>25.001999999999999</c:v>
                </c:pt>
                <c:pt idx="1">
                  <c:v>49.999000000000002</c:v>
                </c:pt>
                <c:pt idx="2" formatCode="0.000">
                  <c:v>100.001</c:v>
                </c:pt>
              </c:numCache>
            </c:numRef>
          </c:xVal>
          <c:yVal>
            <c:numRef>
              <c:f>Combined!$Q$19:$Q$21</c:f>
              <c:numCache>
                <c:formatCode>0.0</c:formatCode>
                <c:ptCount val="3"/>
                <c:pt idx="0" formatCode="General">
                  <c:v>2200</c:v>
                </c:pt>
                <c:pt idx="1">
                  <c:v>4000</c:v>
                </c:pt>
                <c:pt idx="2" formatCode="General">
                  <c:v>7500</c:v>
                </c:pt>
              </c:numCache>
            </c:numRef>
          </c:yVal>
          <c:smooth val="0"/>
          <c:extLst>
            <c:ext xmlns:c16="http://schemas.microsoft.com/office/drawing/2014/chart" uri="{C3380CC4-5D6E-409C-BE32-E72D297353CC}">
              <c16:uniqueId val="{0000000C-9838-2E44-9765-9945303770E7}"/>
            </c:ext>
          </c:extLst>
        </c:ser>
        <c:ser>
          <c:idx val="15"/>
          <c:order val="9"/>
          <c:tx>
            <c:strRef>
              <c:f>Combined!$Q$16</c:f>
              <c:strCache>
                <c:ptCount val="1"/>
                <c:pt idx="0">
                  <c:v>JB(-)</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trendline>
            <c:spPr>
              <a:ln w="19050" cap="rnd">
                <a:solidFill>
                  <a:schemeClr val="accent4">
                    <a:lumMod val="80000"/>
                    <a:lumOff val="20000"/>
                  </a:schemeClr>
                </a:solidFill>
                <a:prstDash val="sysDot"/>
              </a:ln>
              <a:effectLst/>
            </c:spPr>
            <c:trendlineType val="linear"/>
            <c:dispRSqr val="0"/>
            <c:dispEq val="0"/>
          </c:trendline>
          <c:xVal>
            <c:numRef>
              <c:f>Combined!$P$26:$P$28</c:f>
              <c:numCache>
                <c:formatCode>0.000</c:formatCode>
                <c:ptCount val="3"/>
                <c:pt idx="0" formatCode="General">
                  <c:v>-25.001000000000001</c:v>
                </c:pt>
                <c:pt idx="1">
                  <c:v>-50</c:v>
                </c:pt>
                <c:pt idx="2" formatCode="General">
                  <c:v>-100.001</c:v>
                </c:pt>
              </c:numCache>
            </c:numRef>
          </c:xVal>
          <c:yVal>
            <c:numRef>
              <c:f>Combined!$Q$26:$Q$28</c:f>
              <c:numCache>
                <c:formatCode>General</c:formatCode>
                <c:ptCount val="3"/>
                <c:pt idx="0">
                  <c:v>-1100</c:v>
                </c:pt>
                <c:pt idx="1">
                  <c:v>-2700</c:v>
                </c:pt>
                <c:pt idx="2">
                  <c:v>-5600</c:v>
                </c:pt>
              </c:numCache>
            </c:numRef>
          </c:yVal>
          <c:smooth val="0"/>
          <c:extLst>
            <c:ext xmlns:c16="http://schemas.microsoft.com/office/drawing/2014/chart" uri="{C3380CC4-5D6E-409C-BE32-E72D297353CC}">
              <c16:uniqueId val="{0000000D-9838-2E44-9765-9945303770E7}"/>
            </c:ext>
          </c:extLst>
        </c:ser>
        <c:ser>
          <c:idx val="10"/>
          <c:order val="10"/>
          <c:tx>
            <c:strRef>
              <c:f>Combined!$N$46</c:f>
              <c:strCache>
                <c:ptCount val="1"/>
                <c:pt idx="0">
                  <c:v>GGs</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trendline>
            <c:spPr>
              <a:ln w="19050" cap="rnd">
                <a:solidFill>
                  <a:schemeClr val="accent5">
                    <a:lumMod val="60000"/>
                  </a:schemeClr>
                </a:solidFill>
                <a:prstDash val="sysDot"/>
              </a:ln>
              <a:effectLst/>
            </c:spPr>
            <c:trendlineType val="linear"/>
            <c:dispRSqr val="0"/>
            <c:dispEq val="0"/>
          </c:trendline>
          <c:xVal>
            <c:numRef>
              <c:f>Combined!$N$48:$N$52</c:f>
              <c:numCache>
                <c:formatCode>General</c:formatCode>
                <c:ptCount val="5"/>
                <c:pt idx="0">
                  <c:v>25.003</c:v>
                </c:pt>
                <c:pt idx="1">
                  <c:v>50.000999999999998</c:v>
                </c:pt>
                <c:pt idx="2">
                  <c:v>100.002</c:v>
                </c:pt>
                <c:pt idx="3">
                  <c:v>150</c:v>
                </c:pt>
                <c:pt idx="4">
                  <c:v>199.99700000000001</c:v>
                </c:pt>
              </c:numCache>
            </c:numRef>
          </c:xVal>
          <c:yVal>
            <c:numRef>
              <c:f>Combined!$O$48:$O$52</c:f>
              <c:numCache>
                <c:formatCode>General</c:formatCode>
                <c:ptCount val="5"/>
                <c:pt idx="0">
                  <c:v>171.5</c:v>
                </c:pt>
                <c:pt idx="1">
                  <c:v>225.3</c:v>
                </c:pt>
                <c:pt idx="2">
                  <c:v>332</c:v>
                </c:pt>
                <c:pt idx="3">
                  <c:v>433.7</c:v>
                </c:pt>
                <c:pt idx="4">
                  <c:v>534</c:v>
                </c:pt>
              </c:numCache>
            </c:numRef>
          </c:yVal>
          <c:smooth val="0"/>
          <c:extLst>
            <c:ext xmlns:c16="http://schemas.microsoft.com/office/drawing/2014/chart" uri="{C3380CC4-5D6E-409C-BE32-E72D297353CC}">
              <c16:uniqueId val="{00000017-9838-2E44-9765-9945303770E7}"/>
            </c:ext>
          </c:extLst>
        </c:ser>
        <c:ser>
          <c:idx val="11"/>
          <c:order val="11"/>
          <c:tx>
            <c:strRef>
              <c:f>Combined!$N$54</c:f>
              <c:strCache>
                <c:ptCount val="1"/>
                <c:pt idx="0">
                  <c:v>GGs(-)</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trendline>
            <c:spPr>
              <a:ln w="19050" cap="rnd">
                <a:solidFill>
                  <a:schemeClr val="accent6">
                    <a:lumMod val="60000"/>
                  </a:schemeClr>
                </a:solidFill>
                <a:prstDash val="sysDot"/>
              </a:ln>
              <a:effectLst/>
            </c:spPr>
            <c:trendlineType val="linear"/>
            <c:dispRSqr val="0"/>
            <c:dispEq val="1"/>
            <c:trendlineLbl>
              <c:layout>
                <c:manualLayout>
                  <c:x val="-0.22992417097576467"/>
                  <c:y val="0.1022525870999602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Combined!$N$56:$N$59</c:f>
              <c:numCache>
                <c:formatCode>General</c:formatCode>
                <c:ptCount val="4"/>
                <c:pt idx="0">
                  <c:v>-25</c:v>
                </c:pt>
                <c:pt idx="1">
                  <c:v>-49.999000000000002</c:v>
                </c:pt>
                <c:pt idx="2">
                  <c:v>-100.001</c:v>
                </c:pt>
                <c:pt idx="3">
                  <c:v>-149.99700000000001</c:v>
                </c:pt>
              </c:numCache>
            </c:numRef>
          </c:xVal>
          <c:yVal>
            <c:numRef>
              <c:f>Combined!$O$56:$O$60</c:f>
              <c:numCache>
                <c:formatCode>General</c:formatCode>
                <c:ptCount val="5"/>
                <c:pt idx="0">
                  <c:v>50.8</c:v>
                </c:pt>
                <c:pt idx="1">
                  <c:v>2</c:v>
                </c:pt>
                <c:pt idx="2">
                  <c:v>-96.9</c:v>
                </c:pt>
                <c:pt idx="3">
                  <c:v>-191.8</c:v>
                </c:pt>
                <c:pt idx="4">
                  <c:v>-282.8</c:v>
                </c:pt>
              </c:numCache>
            </c:numRef>
          </c:yVal>
          <c:smooth val="0"/>
          <c:extLst>
            <c:ext xmlns:c16="http://schemas.microsoft.com/office/drawing/2014/chart" uri="{C3380CC4-5D6E-409C-BE32-E72D297353CC}">
              <c16:uniqueId val="{00000018-9838-2E44-9765-9945303770E7}"/>
            </c:ext>
          </c:extLst>
        </c:ser>
        <c:dLbls>
          <c:showLegendKey val="0"/>
          <c:showVal val="0"/>
          <c:showCatName val="0"/>
          <c:showSerName val="0"/>
          <c:showPercent val="0"/>
          <c:showBubbleSize val="0"/>
        </c:dLbls>
        <c:axId val="386636960"/>
        <c:axId val="339009920"/>
      </c:scatterChart>
      <c:valAx>
        <c:axId val="386636960"/>
        <c:scaling>
          <c:orientation val="minMax"/>
          <c:max val="200"/>
          <c:min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2864545628486989"/>
              <c:y val="0.950538895276801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09920"/>
        <c:crosses val="autoZero"/>
        <c:crossBetween val="midCat"/>
      </c:valAx>
      <c:valAx>
        <c:axId val="339009920"/>
        <c:scaling>
          <c:orientation val="minMax"/>
          <c:max val="8000"/>
          <c:min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 </a:t>
                </a:r>
                <a:r>
                  <a:rPr lang="en-US" sz="1000" b="0" i="0" u="none" strike="noStrike" baseline="0"/>
                  <a:t> </a:t>
                </a:r>
                <a:endParaRPr lang="en-US"/>
              </a:p>
            </c:rich>
          </c:tx>
          <c:layout>
            <c:manualLayout>
              <c:xMode val="edge"/>
              <c:yMode val="edge"/>
              <c:x val="2.5798400931243384E-3"/>
              <c:y val="0.33909683536572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36960"/>
        <c:crosses val="autoZero"/>
        <c:crossBetween val="midCat"/>
        <c:majorUnit val="1000"/>
        <c:minorUnit val="600"/>
      </c:valAx>
      <c:spPr>
        <a:noFill/>
        <a:ln>
          <a:noFill/>
        </a:ln>
        <a:effectLst/>
      </c:spPr>
    </c:plotArea>
    <c:legend>
      <c:legendPos val="r"/>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ayout>
        <c:manualLayout>
          <c:xMode val="edge"/>
          <c:yMode val="edge"/>
          <c:x val="5.7070901598062766E-2"/>
          <c:y val="5.7104007545011985E-2"/>
          <c:w val="0.26226881619753162"/>
          <c:h val="0.3994665316941646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Resistivity vs Voltage (Script)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7243551486999558E-2"/>
          <c:y val="6.7943872833872349E-2"/>
          <c:w val="0.93605832348895235"/>
          <c:h val="0.86382233576046075"/>
        </c:manualLayout>
      </c:layout>
      <c:scatterChart>
        <c:scatterStyle val="lineMarker"/>
        <c:varyColors val="0"/>
        <c:ser>
          <c:idx val="4"/>
          <c:order val="0"/>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xVal>
            <c:numRef>
              <c:f>Combined!$M$10:$M$12</c:f>
              <c:numCache>
                <c:formatCode>General</c:formatCode>
                <c:ptCount val="3"/>
                <c:pt idx="0">
                  <c:v>25.003</c:v>
                </c:pt>
                <c:pt idx="1">
                  <c:v>50.000999999999998</c:v>
                </c:pt>
                <c:pt idx="2">
                  <c:v>100</c:v>
                </c:pt>
              </c:numCache>
            </c:numRef>
          </c:xVal>
          <c:yVal>
            <c:numRef>
              <c:f>Combined!$O$10:$O$12</c:f>
              <c:numCache>
                <c:formatCode>0.00E+00</c:formatCode>
                <c:ptCount val="3"/>
                <c:pt idx="0">
                  <c:v>9282692196112.5645</c:v>
                </c:pt>
                <c:pt idx="1">
                  <c:v>10122375642546.463</c:v>
                </c:pt>
                <c:pt idx="2">
                  <c:v>13021408221408.229</c:v>
                </c:pt>
              </c:numCache>
            </c:numRef>
          </c:yVal>
          <c:smooth val="0"/>
          <c:extLst>
            <c:ext xmlns:c16="http://schemas.microsoft.com/office/drawing/2014/chart" uri="{C3380CC4-5D6E-409C-BE32-E72D297353CC}">
              <c16:uniqueId val="{00000004-CCAF-1B48-A0FA-02F6A5F412A7}"/>
            </c:ext>
          </c:extLst>
        </c:ser>
        <c:ser>
          <c:idx val="9"/>
          <c:order val="1"/>
          <c:tx>
            <c:strRef>
              <c:f>Combined!$A$82</c:f>
              <c:strCache>
                <c:ptCount val="1"/>
                <c:pt idx="0">
                  <c:v>832HD-DG(-)</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0"/>
          </c:trendline>
          <c:xVal>
            <c:numRef>
              <c:f>Combined!$C$85:$C$87</c:f>
              <c:numCache>
                <c:formatCode>General</c:formatCode>
                <c:ptCount val="3"/>
                <c:pt idx="0">
                  <c:v>-25.001000000000001</c:v>
                </c:pt>
                <c:pt idx="1">
                  <c:v>-49.999000000000002</c:v>
                </c:pt>
                <c:pt idx="2">
                  <c:v>-100</c:v>
                </c:pt>
              </c:numCache>
            </c:numRef>
          </c:xVal>
          <c:yVal>
            <c:numRef>
              <c:f>Combined!$F$85:$F$87</c:f>
              <c:numCache>
                <c:formatCode>0.00E+00</c:formatCode>
                <c:ptCount val="3"/>
                <c:pt idx="0">
                  <c:v>8561760652886.4824</c:v>
                </c:pt>
                <c:pt idx="1">
                  <c:v>7357737540955.3389</c:v>
                </c:pt>
                <c:pt idx="2">
                  <c:v>5959027661357.9209</c:v>
                </c:pt>
              </c:numCache>
            </c:numRef>
          </c:yVal>
          <c:smooth val="0"/>
          <c:extLst>
            <c:ext xmlns:c16="http://schemas.microsoft.com/office/drawing/2014/chart" uri="{C3380CC4-5D6E-409C-BE32-E72D297353CC}">
              <c16:uniqueId val="{0000000E-CCAF-1B48-A0FA-02F6A5F412A7}"/>
            </c:ext>
          </c:extLst>
        </c:ser>
        <c:ser>
          <c:idx val="0"/>
          <c:order val="2"/>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Combined!$A$11:$A$13</c:f>
              <c:numCache>
                <c:formatCode>General</c:formatCode>
                <c:ptCount val="3"/>
                <c:pt idx="0">
                  <c:v>50.000999999999998</c:v>
                </c:pt>
                <c:pt idx="1">
                  <c:v>100.003</c:v>
                </c:pt>
                <c:pt idx="2">
                  <c:v>150.001</c:v>
                </c:pt>
              </c:numCache>
            </c:numRef>
          </c:xVal>
          <c:yVal>
            <c:numRef>
              <c:f>Combined!$C$11:$C$13</c:f>
              <c:numCache>
                <c:formatCode>0.00E+00</c:formatCode>
                <c:ptCount val="3"/>
                <c:pt idx="0">
                  <c:v>1547204742857141.8</c:v>
                </c:pt>
                <c:pt idx="1">
                  <c:v>1476759109090909.8</c:v>
                </c:pt>
                <c:pt idx="2">
                  <c:v>1353695850000000.2</c:v>
                </c:pt>
              </c:numCache>
            </c:numRef>
          </c:yVal>
          <c:smooth val="0"/>
          <c:extLst>
            <c:ext xmlns:c16="http://schemas.microsoft.com/office/drawing/2014/chart" uri="{C3380CC4-5D6E-409C-BE32-E72D297353CC}">
              <c16:uniqueId val="{00000000-CCAF-1B48-A0FA-02F6A5F412A7}"/>
            </c:ext>
          </c:extLst>
        </c:ser>
        <c:ser>
          <c:idx val="5"/>
          <c:order val="3"/>
          <c:tx>
            <c:strRef>
              <c:f>Combined!$A$44</c:f>
              <c:strCache>
                <c:ptCount val="1"/>
                <c:pt idx="0">
                  <c:v>301-2(-)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xVal>
            <c:numRef>
              <c:f>(Combined!$C$47,Combined!$C$50)</c:f>
              <c:numCache>
                <c:formatCode>General</c:formatCode>
                <c:ptCount val="2"/>
                <c:pt idx="0">
                  <c:v>-25.001000000000001</c:v>
                </c:pt>
                <c:pt idx="1">
                  <c:v>-149.99700000000001</c:v>
                </c:pt>
              </c:numCache>
            </c:numRef>
          </c:xVal>
          <c:yVal>
            <c:numRef>
              <c:f>(Combined!$F$47,Combined!$F$50)</c:f>
              <c:numCache>
                <c:formatCode>0.00E+00</c:formatCode>
                <c:ptCount val="2"/>
                <c:pt idx="0">
                  <c:v>773509542857142.88</c:v>
                </c:pt>
                <c:pt idx="1">
                  <c:v>955588235294117.5</c:v>
                </c:pt>
              </c:numCache>
            </c:numRef>
          </c:yVal>
          <c:smooth val="0"/>
          <c:extLst>
            <c:ext xmlns:c16="http://schemas.microsoft.com/office/drawing/2014/chart" uri="{C3380CC4-5D6E-409C-BE32-E72D297353CC}">
              <c16:uniqueId val="{0000000A-CCAF-1B48-A0FA-02F6A5F412A7}"/>
            </c:ext>
          </c:extLst>
        </c:ser>
        <c:ser>
          <c:idx val="1"/>
          <c:order val="4"/>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Combined!$D$10:$D$13</c:f>
              <c:numCache>
                <c:formatCode>General</c:formatCode>
                <c:ptCount val="4"/>
                <c:pt idx="0">
                  <c:v>25.004000000000001</c:v>
                </c:pt>
                <c:pt idx="1">
                  <c:v>50.000999999999998</c:v>
                </c:pt>
                <c:pt idx="2">
                  <c:v>100.003</c:v>
                </c:pt>
                <c:pt idx="3">
                  <c:v>150</c:v>
                </c:pt>
              </c:numCache>
            </c:numRef>
          </c:xVal>
          <c:yVal>
            <c:numRef>
              <c:f>Combined!$F$10:$F$12</c:f>
              <c:numCache>
                <c:formatCode>0.00E+00</c:formatCode>
                <c:ptCount val="3"/>
                <c:pt idx="0">
                  <c:v>338396887500000.06</c:v>
                </c:pt>
                <c:pt idx="1">
                  <c:v>306521694339622.62</c:v>
                </c:pt>
                <c:pt idx="2">
                  <c:v>306491043396226.38</c:v>
                </c:pt>
              </c:numCache>
            </c:numRef>
          </c:yVal>
          <c:smooth val="0"/>
          <c:extLst>
            <c:ext xmlns:c16="http://schemas.microsoft.com/office/drawing/2014/chart" uri="{C3380CC4-5D6E-409C-BE32-E72D297353CC}">
              <c16:uniqueId val="{00000001-CCAF-1B48-A0FA-02F6A5F412A7}"/>
            </c:ext>
          </c:extLst>
        </c:ser>
        <c:ser>
          <c:idx val="6"/>
          <c:order val="5"/>
          <c:tx>
            <c:strRef>
              <c:f>Combined!$A$55</c:f>
              <c:strCache>
                <c:ptCount val="1"/>
                <c:pt idx="0">
                  <c:v>301-2FL(-)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0"/>
          </c:trendline>
          <c:xVal>
            <c:numRef>
              <c:f>Combined!$C$59:$C$61</c:f>
              <c:numCache>
                <c:formatCode>General</c:formatCode>
                <c:ptCount val="3"/>
                <c:pt idx="0">
                  <c:v>-49.999000000000002</c:v>
                </c:pt>
                <c:pt idx="1">
                  <c:v>-100.001</c:v>
                </c:pt>
                <c:pt idx="2">
                  <c:v>-149.99700000000001</c:v>
                </c:pt>
              </c:numCache>
            </c:numRef>
          </c:xVal>
          <c:yVal>
            <c:numRef>
              <c:f>Combined!$F$59:$F$61</c:f>
              <c:numCache>
                <c:formatCode>0.00E+00</c:formatCode>
                <c:ptCount val="3"/>
                <c:pt idx="0">
                  <c:v>357047248351648.25</c:v>
                </c:pt>
                <c:pt idx="1">
                  <c:v>360971120000000</c:v>
                </c:pt>
                <c:pt idx="2">
                  <c:v>349361825806451.38</c:v>
                </c:pt>
              </c:numCache>
            </c:numRef>
          </c:yVal>
          <c:smooth val="0"/>
          <c:extLst>
            <c:ext xmlns:c16="http://schemas.microsoft.com/office/drawing/2014/chart" uri="{C3380CC4-5D6E-409C-BE32-E72D297353CC}">
              <c16:uniqueId val="{0000000B-CCAF-1B48-A0FA-02F6A5F412A7}"/>
            </c:ext>
          </c:extLst>
        </c:ser>
        <c:ser>
          <c:idx val="2"/>
          <c:order val="6"/>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(Combined!$G$10,Combined!$G$13)</c:f>
              <c:numCache>
                <c:formatCode>General</c:formatCode>
                <c:ptCount val="2"/>
                <c:pt idx="0">
                  <c:v>25.004000000000001</c:v>
                </c:pt>
                <c:pt idx="1">
                  <c:v>150.001</c:v>
                </c:pt>
              </c:numCache>
            </c:numRef>
          </c:xVal>
          <c:yVal>
            <c:numRef>
              <c:f>(Combined!$I$10,Combined!$I$13)</c:f>
              <c:numCache>
                <c:formatCode>0.00E+00</c:formatCode>
                <c:ptCount val="2"/>
                <c:pt idx="0">
                  <c:v>8121525299999991</c:v>
                </c:pt>
                <c:pt idx="1">
                  <c:v>3609855599999999</c:v>
                </c:pt>
              </c:numCache>
            </c:numRef>
          </c:yVal>
          <c:smooth val="0"/>
          <c:extLst>
            <c:ext xmlns:c16="http://schemas.microsoft.com/office/drawing/2014/chart" uri="{C3380CC4-5D6E-409C-BE32-E72D297353CC}">
              <c16:uniqueId val="{00000002-CCAF-1B48-A0FA-02F6A5F412A7}"/>
            </c:ext>
          </c:extLst>
        </c:ser>
        <c:ser>
          <c:idx val="7"/>
          <c:order val="7"/>
          <c:tx>
            <c:strRef>
              <c:f>Combined!$A$64</c:f>
              <c:strCache>
                <c:ptCount val="1"/>
                <c:pt idx="0">
                  <c:v>301(-)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Combined!$C$69:$C$70</c:f>
              <c:numCache>
                <c:formatCode>General</c:formatCode>
                <c:ptCount val="2"/>
                <c:pt idx="0">
                  <c:v>-100</c:v>
                </c:pt>
                <c:pt idx="1">
                  <c:v>-149.99700000000001</c:v>
                </c:pt>
              </c:numCache>
            </c:numRef>
          </c:xVal>
          <c:yVal>
            <c:numRef>
              <c:f>Combined!$F$69:$F$70</c:f>
              <c:numCache>
                <c:formatCode>0.00E+00</c:formatCode>
                <c:ptCount val="2"/>
                <c:pt idx="0">
                  <c:v>3609783400000000.5</c:v>
                </c:pt>
                <c:pt idx="1">
                  <c:v>3609999999999999</c:v>
                </c:pt>
              </c:numCache>
            </c:numRef>
          </c:yVal>
          <c:smooth val="0"/>
          <c:extLst>
            <c:ext xmlns:c16="http://schemas.microsoft.com/office/drawing/2014/chart" uri="{C3380CC4-5D6E-409C-BE32-E72D297353CC}">
              <c16:uniqueId val="{0000000C-CCAF-1B48-A0FA-02F6A5F412A7}"/>
            </c:ext>
          </c:extLst>
        </c:ser>
        <c:ser>
          <c:idx val="3"/>
          <c:order val="8"/>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(Combined!$J$10:$J$11,Combined!$J$13:$J$14)</c:f>
              <c:numCache>
                <c:formatCode>General</c:formatCode>
                <c:ptCount val="4"/>
                <c:pt idx="0">
                  <c:v>25.004000000000001</c:v>
                </c:pt>
                <c:pt idx="1">
                  <c:v>50.000999999999998</c:v>
                </c:pt>
                <c:pt idx="2">
                  <c:v>150.001</c:v>
                </c:pt>
                <c:pt idx="3">
                  <c:v>199.999</c:v>
                </c:pt>
              </c:numCache>
            </c:numRef>
          </c:xVal>
          <c:yVal>
            <c:numRef>
              <c:f>(Combined!$L$10:$L$11,Combined!$L$13)</c:f>
              <c:numCache>
                <c:formatCode>0.00E+00</c:formatCode>
                <c:ptCount val="3"/>
                <c:pt idx="0">
                  <c:v>82677416020671.891</c:v>
                </c:pt>
                <c:pt idx="1">
                  <c:v>100514424813506.08</c:v>
                </c:pt>
                <c:pt idx="2">
                  <c:v>76666594788858.953</c:v>
                </c:pt>
              </c:numCache>
            </c:numRef>
          </c:yVal>
          <c:smooth val="0"/>
          <c:extLst>
            <c:ext xmlns:c16="http://schemas.microsoft.com/office/drawing/2014/chart" uri="{C3380CC4-5D6E-409C-BE32-E72D297353CC}">
              <c16:uniqueId val="{00000003-CCAF-1B48-A0FA-02F6A5F412A7}"/>
            </c:ext>
          </c:extLst>
        </c:ser>
        <c:ser>
          <c:idx val="8"/>
          <c:order val="9"/>
          <c:tx>
            <c:strRef>
              <c:f>Combined!$A$73</c:f>
              <c:strCache>
                <c:ptCount val="1"/>
                <c:pt idx="0">
                  <c:v>353ND(-)</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sysDot"/>
              </a:ln>
              <a:effectLst/>
            </c:spPr>
            <c:trendlineType val="linear"/>
            <c:dispRSqr val="0"/>
            <c:dispEq val="0"/>
          </c:trendline>
          <c:xVal>
            <c:numRef>
              <c:f>Combined!$C$76:$C$78</c:f>
              <c:numCache>
                <c:formatCode>General</c:formatCode>
                <c:ptCount val="3"/>
                <c:pt idx="0">
                  <c:v>-25</c:v>
                </c:pt>
                <c:pt idx="1">
                  <c:v>-49.999000000000002</c:v>
                </c:pt>
                <c:pt idx="2">
                  <c:v>-100</c:v>
                </c:pt>
              </c:numCache>
            </c:numRef>
          </c:xVal>
          <c:yVal>
            <c:numRef>
              <c:f>Combined!$F$76:$F$78</c:f>
              <c:numCache>
                <c:formatCode>0.00E+00</c:formatCode>
                <c:ptCount val="3"/>
                <c:pt idx="0">
                  <c:v>39286335174953.969</c:v>
                </c:pt>
                <c:pt idx="1">
                  <c:v>61836985507246.383</c:v>
                </c:pt>
                <c:pt idx="2">
                  <c:v>101581206349206.39</c:v>
                </c:pt>
              </c:numCache>
            </c:numRef>
          </c:yVal>
          <c:smooth val="0"/>
          <c:extLst>
            <c:ext xmlns:c16="http://schemas.microsoft.com/office/drawing/2014/chart" uri="{C3380CC4-5D6E-409C-BE32-E72D297353CC}">
              <c16:uniqueId val="{0000000D-CCAF-1B48-A0FA-02F6A5F412A7}"/>
            </c:ext>
          </c:extLst>
        </c:ser>
        <c:ser>
          <c:idx val="14"/>
          <c:order val="10"/>
          <c:tx>
            <c:strRef>
              <c:f>Combined!$P$16</c:f>
              <c:strCache>
                <c:ptCount val="1"/>
                <c:pt idx="0">
                  <c:v>JB</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Combined!$P$19:$P$22</c:f>
              <c:numCache>
                <c:formatCode>General</c:formatCode>
                <c:ptCount val="4"/>
                <c:pt idx="0">
                  <c:v>25.001999999999999</c:v>
                </c:pt>
                <c:pt idx="1">
                  <c:v>49.999000000000002</c:v>
                </c:pt>
                <c:pt idx="2" formatCode="0.000">
                  <c:v>100.001</c:v>
                </c:pt>
                <c:pt idx="3">
                  <c:v>149.99700000000001</c:v>
                </c:pt>
              </c:numCache>
            </c:numRef>
          </c:xVal>
          <c:yVal>
            <c:numRef>
              <c:f>Combined!$S$19:$S$22</c:f>
              <c:numCache>
                <c:formatCode>0.0E+00</c:formatCode>
                <c:ptCount val="4"/>
                <c:pt idx="0">
                  <c:v>902391700000.00024</c:v>
                </c:pt>
                <c:pt idx="1">
                  <c:v>928322845714.28577</c:v>
                </c:pt>
                <c:pt idx="2">
                  <c:v>1082913360000.0004</c:v>
                </c:pt>
                <c:pt idx="3">
                  <c:v>984506072727.27258</c:v>
                </c:pt>
              </c:numCache>
            </c:numRef>
          </c:yVal>
          <c:smooth val="0"/>
          <c:extLst>
            <c:ext xmlns:c16="http://schemas.microsoft.com/office/drawing/2014/chart" uri="{C3380CC4-5D6E-409C-BE32-E72D297353CC}">
              <c16:uniqueId val="{0000000A-C210-F84D-B04D-24258B0E6328}"/>
            </c:ext>
          </c:extLst>
        </c:ser>
        <c:ser>
          <c:idx val="15"/>
          <c:order val="11"/>
          <c:tx>
            <c:strRef>
              <c:f>Combined!$Q$16</c:f>
              <c:strCache>
                <c:ptCount val="1"/>
                <c:pt idx="0">
                  <c:v>JB(-)</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Combined!$P$26:$P$29</c:f>
              <c:numCache>
                <c:formatCode>0.000</c:formatCode>
                <c:ptCount val="4"/>
                <c:pt idx="0" formatCode="General">
                  <c:v>-25.001000000000001</c:v>
                </c:pt>
                <c:pt idx="1">
                  <c:v>-50</c:v>
                </c:pt>
                <c:pt idx="2" formatCode="General">
                  <c:v>-100.001</c:v>
                </c:pt>
                <c:pt idx="3" formatCode="General">
                  <c:v>-149.99700000000001</c:v>
                </c:pt>
              </c:numCache>
            </c:numRef>
          </c:xVal>
          <c:yVal>
            <c:numRef>
              <c:f>Combined!$S$26:$S$29</c:f>
              <c:numCache>
                <c:formatCode>0.0E+00</c:formatCode>
                <c:ptCount val="4"/>
                <c:pt idx="0">
                  <c:v>1015271887500.0001</c:v>
                </c:pt>
                <c:pt idx="1">
                  <c:v>1120367234482.7585</c:v>
                </c:pt>
                <c:pt idx="2">
                  <c:v>1160264314285.7146</c:v>
                </c:pt>
                <c:pt idx="3">
                  <c:v>1249615384615.3848</c:v>
                </c:pt>
              </c:numCache>
            </c:numRef>
          </c:yVal>
          <c:smooth val="0"/>
          <c:extLst>
            <c:ext xmlns:c16="http://schemas.microsoft.com/office/drawing/2014/chart" uri="{C3380CC4-5D6E-409C-BE32-E72D297353CC}">
              <c16:uniqueId val="{0000000B-C210-F84D-B04D-24258B0E6328}"/>
            </c:ext>
          </c:extLst>
        </c:ser>
        <c:ser>
          <c:idx val="10"/>
          <c:order val="12"/>
          <c:tx>
            <c:strRef>
              <c:f>Combined!$N$46</c:f>
              <c:strCache>
                <c:ptCount val="1"/>
                <c:pt idx="0">
                  <c:v>GGs</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Combined!$N$48:$N$52</c:f>
              <c:numCache>
                <c:formatCode>General</c:formatCode>
                <c:ptCount val="5"/>
                <c:pt idx="0">
                  <c:v>25.003</c:v>
                </c:pt>
                <c:pt idx="1">
                  <c:v>50.000999999999998</c:v>
                </c:pt>
                <c:pt idx="2">
                  <c:v>100.002</c:v>
                </c:pt>
                <c:pt idx="3">
                  <c:v>150</c:v>
                </c:pt>
                <c:pt idx="4">
                  <c:v>199.99700000000001</c:v>
                </c:pt>
              </c:numCache>
            </c:numRef>
          </c:xVal>
          <c:yVal>
            <c:numRef>
              <c:f>Combined!$O$48:$O$52</c:f>
              <c:numCache>
                <c:formatCode>General</c:formatCode>
                <c:ptCount val="5"/>
                <c:pt idx="0">
                  <c:v>171.5</c:v>
                </c:pt>
                <c:pt idx="1">
                  <c:v>225.3</c:v>
                </c:pt>
                <c:pt idx="2">
                  <c:v>332</c:v>
                </c:pt>
                <c:pt idx="3">
                  <c:v>433.7</c:v>
                </c:pt>
                <c:pt idx="4">
                  <c:v>534</c:v>
                </c:pt>
              </c:numCache>
            </c:numRef>
          </c:yVal>
          <c:smooth val="0"/>
          <c:extLst>
            <c:ext xmlns:c16="http://schemas.microsoft.com/office/drawing/2014/chart" uri="{C3380CC4-5D6E-409C-BE32-E72D297353CC}">
              <c16:uniqueId val="{0000000C-C210-F84D-B04D-24258B0E6328}"/>
            </c:ext>
          </c:extLst>
        </c:ser>
        <c:ser>
          <c:idx val="11"/>
          <c:order val="13"/>
          <c:tx>
            <c:strRef>
              <c:f>Combined!$N$54</c:f>
              <c:strCache>
                <c:ptCount val="1"/>
                <c:pt idx="0">
                  <c:v>GGs(-)</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(Combined!$N$56:$N$58,Combined!$N$56:$N$60)</c:f>
              <c:numCache>
                <c:formatCode>General</c:formatCode>
                <c:ptCount val="8"/>
                <c:pt idx="0">
                  <c:v>-25</c:v>
                </c:pt>
                <c:pt idx="1">
                  <c:v>-49.999000000000002</c:v>
                </c:pt>
                <c:pt idx="2">
                  <c:v>-100.001</c:v>
                </c:pt>
                <c:pt idx="3">
                  <c:v>-25</c:v>
                </c:pt>
                <c:pt idx="4">
                  <c:v>-49.999000000000002</c:v>
                </c:pt>
                <c:pt idx="5">
                  <c:v>-100.001</c:v>
                </c:pt>
                <c:pt idx="6">
                  <c:v>-149.99700000000001</c:v>
                </c:pt>
                <c:pt idx="7">
                  <c:v>-199.99799999999999</c:v>
                </c:pt>
              </c:numCache>
            </c:numRef>
          </c:xVal>
          <c:yVal>
            <c:numRef>
              <c:f>Combined!$O$56:$O$60</c:f>
              <c:numCache>
                <c:formatCode>General</c:formatCode>
                <c:ptCount val="5"/>
                <c:pt idx="0">
                  <c:v>50.8</c:v>
                </c:pt>
                <c:pt idx="1">
                  <c:v>2</c:v>
                </c:pt>
                <c:pt idx="2">
                  <c:v>-96.9</c:v>
                </c:pt>
                <c:pt idx="3">
                  <c:v>-191.8</c:v>
                </c:pt>
                <c:pt idx="4">
                  <c:v>-282.8</c:v>
                </c:pt>
              </c:numCache>
            </c:numRef>
          </c:yVal>
          <c:smooth val="0"/>
          <c:extLst>
            <c:ext xmlns:c16="http://schemas.microsoft.com/office/drawing/2014/chart" uri="{C3380CC4-5D6E-409C-BE32-E72D297353CC}">
              <c16:uniqueId val="{0000000D-C210-F84D-B04D-24258B0E6328}"/>
            </c:ext>
          </c:extLst>
        </c:ser>
        <c:dLbls>
          <c:showLegendKey val="0"/>
          <c:showVal val="0"/>
          <c:showCatName val="0"/>
          <c:showSerName val="0"/>
          <c:showPercent val="0"/>
          <c:showBubbleSize val="0"/>
        </c:dLbls>
        <c:axId val="703314448"/>
        <c:axId val="394510816"/>
      </c:scatterChart>
      <c:valAx>
        <c:axId val="703314448"/>
        <c:scaling>
          <c:orientation val="minMax"/>
          <c:max val="20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3409968053175757"/>
              <c:y val="0.968825881767582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10816"/>
        <c:crosses val="autoZero"/>
        <c:crossBetween val="midCat"/>
      </c:valAx>
      <c:valAx>
        <c:axId val="394510816"/>
        <c:scaling>
          <c:logBase val="10"/>
          <c:orientation val="minMax"/>
          <c:max val="8.5E+16"/>
          <c:min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 </a:t>
                </a:r>
                <a:endParaRPr lang="en-US"/>
              </a:p>
            </c:rich>
          </c:tx>
          <c:layout>
            <c:manualLayout>
              <c:xMode val="edge"/>
              <c:yMode val="edge"/>
              <c:x val="4.8039361119559011E-3"/>
              <c:y val="0.359453987739081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4448"/>
        <c:crosses val="autoZero"/>
        <c:crossBetween val="midCat"/>
      </c:valAx>
      <c:spPr>
        <a:noFill/>
        <a:ln>
          <a:noFill/>
        </a:ln>
        <a:effectLst/>
      </c:spPr>
    </c:plotArea>
    <c:legend>
      <c:legendPos val="r"/>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ayout>
        <c:manualLayout>
          <c:xMode val="edge"/>
          <c:yMode val="edge"/>
          <c:x val="5.6347790587980388E-2"/>
          <c:y val="0.44638221872366024"/>
          <c:w val="0.26441284236683205"/>
          <c:h val="0.383997716149278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756982883102644E-2"/>
          <c:y val="2.810880020280189E-2"/>
          <c:w val="0.886662499147018"/>
          <c:h val="0.94102618886490885"/>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6908581508605509E-2"/>
                  <c:y val="-1.143003883794265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Combined!$B$10:$B$14</c:f>
              <c:numCache>
                <c:formatCode>General</c:formatCode>
                <c:ptCount val="5"/>
                <c:pt idx="0">
                  <c:v>23.3</c:v>
                </c:pt>
                <c:pt idx="1">
                  <c:v>21.5</c:v>
                </c:pt>
                <c:pt idx="2">
                  <c:v>23.6</c:v>
                </c:pt>
                <c:pt idx="3">
                  <c:v>25.8</c:v>
                </c:pt>
                <c:pt idx="4">
                  <c:v>28.2</c:v>
                </c:pt>
              </c:numCache>
            </c:numRef>
          </c:yVal>
          <c:smooth val="0"/>
          <c:extLst>
            <c:ext xmlns:c16="http://schemas.microsoft.com/office/drawing/2014/chart" uri="{C3380CC4-5D6E-409C-BE32-E72D297353CC}">
              <c16:uniqueId val="{00000001-98B1-7440-86A6-1E5931D4617B}"/>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2178948169284961"/>
                  <c:y val="-9.8643166244528763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Combined!$E$10:$E$14</c:f>
              <c:numCache>
                <c:formatCode>General</c:formatCode>
                <c:ptCount val="5"/>
                <c:pt idx="0">
                  <c:v>30.6</c:v>
                </c:pt>
                <c:pt idx="1">
                  <c:v>35.4</c:v>
                </c:pt>
                <c:pt idx="2">
                  <c:v>46</c:v>
                </c:pt>
                <c:pt idx="3">
                  <c:v>56.6</c:v>
                </c:pt>
                <c:pt idx="4">
                  <c:v>68.900000000000006</c:v>
                </c:pt>
              </c:numCache>
            </c:numRef>
          </c:yVal>
          <c:smooth val="0"/>
          <c:extLst>
            <c:ext xmlns:c16="http://schemas.microsoft.com/office/drawing/2014/chart" uri="{C3380CC4-5D6E-409C-BE32-E72D297353CC}">
              <c16:uniqueId val="{00000003-98B1-7440-86A6-1E5931D4617B}"/>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4.2581174471876697E-2"/>
                  <c:y val="5.2884891415964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Combined!$G$10:$G$14</c:f>
              <c:numCache>
                <c:formatCode>General</c:formatCode>
                <c:ptCount val="5"/>
                <c:pt idx="0">
                  <c:v>25.004000000000001</c:v>
                </c:pt>
                <c:pt idx="1">
                  <c:v>50.000999999999998</c:v>
                </c:pt>
                <c:pt idx="2">
                  <c:v>100.003</c:v>
                </c:pt>
                <c:pt idx="3">
                  <c:v>150.001</c:v>
                </c:pt>
                <c:pt idx="4">
                  <c:v>199.999</c:v>
                </c:pt>
              </c:numCache>
            </c:numRef>
          </c:xVal>
          <c:yVal>
            <c:numRef>
              <c:f>Combined!$H$10:$H$14</c:f>
              <c:numCache>
                <c:formatCode>General</c:formatCode>
                <c:ptCount val="5"/>
                <c:pt idx="0">
                  <c:v>2.5</c:v>
                </c:pt>
                <c:pt idx="1">
                  <c:v>2.7</c:v>
                </c:pt>
                <c:pt idx="2">
                  <c:v>3</c:v>
                </c:pt>
                <c:pt idx="3">
                  <c:v>3</c:v>
                </c:pt>
                <c:pt idx="4">
                  <c:v>3.9</c:v>
                </c:pt>
              </c:numCache>
            </c:numRef>
          </c:yVal>
          <c:smooth val="0"/>
          <c:extLst>
            <c:ext xmlns:c16="http://schemas.microsoft.com/office/drawing/2014/chart" uri="{C3380CC4-5D6E-409C-BE32-E72D297353CC}">
              <c16:uniqueId val="{00000005-98B1-7440-86A6-1E5931D4617B}"/>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1.4583748419534561E-3"/>
                  <c:y val="-2.236083088163403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(Combined!$J$10:$J$12,Combined!$J$14)</c:f>
              <c:numCache>
                <c:formatCode>General</c:formatCode>
                <c:ptCount val="4"/>
                <c:pt idx="0">
                  <c:v>25.004000000000001</c:v>
                </c:pt>
                <c:pt idx="1">
                  <c:v>50.000999999999998</c:v>
                </c:pt>
                <c:pt idx="2">
                  <c:v>100.003</c:v>
                </c:pt>
                <c:pt idx="3">
                  <c:v>199.999</c:v>
                </c:pt>
              </c:numCache>
            </c:numRef>
          </c:xVal>
          <c:yVal>
            <c:numRef>
              <c:f>(Combined!$K$10:$K$12,Combined!$K$14)</c:f>
              <c:numCache>
                <c:formatCode>General</c:formatCode>
                <c:ptCount val="4"/>
                <c:pt idx="0">
                  <c:v>178.9</c:v>
                </c:pt>
                <c:pt idx="1">
                  <c:v>196.1</c:v>
                </c:pt>
                <c:pt idx="2">
                  <c:v>224.4</c:v>
                </c:pt>
                <c:pt idx="3">
                  <c:v>255.9</c:v>
                </c:pt>
              </c:numCache>
            </c:numRef>
          </c:yVal>
          <c:smooth val="0"/>
          <c:extLst>
            <c:ext xmlns:c16="http://schemas.microsoft.com/office/drawing/2014/chart" uri="{C3380CC4-5D6E-409C-BE32-E72D297353CC}">
              <c16:uniqueId val="{00000007-98B1-7440-86A6-1E5931D4617B}"/>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Combined!$M$10:$M$13</c:f>
              <c:numCache>
                <c:formatCode>General</c:formatCode>
                <c:ptCount val="4"/>
                <c:pt idx="0">
                  <c:v>25.003</c:v>
                </c:pt>
                <c:pt idx="1">
                  <c:v>50.000999999999998</c:v>
                </c:pt>
                <c:pt idx="2">
                  <c:v>100</c:v>
                </c:pt>
                <c:pt idx="3">
                  <c:v>149.99</c:v>
                </c:pt>
              </c:numCache>
            </c:numRef>
          </c:xVal>
          <c:yVal>
            <c:numRef>
              <c:f>Combined!$N$10:$N$13</c:f>
              <c:numCache>
                <c:formatCode>General</c:formatCode>
                <c:ptCount val="4"/>
                <c:pt idx="0">
                  <c:v>352.5</c:v>
                </c:pt>
                <c:pt idx="1">
                  <c:v>505.7</c:v>
                </c:pt>
                <c:pt idx="2">
                  <c:v>786.7</c:v>
                </c:pt>
                <c:pt idx="3">
                  <c:v>1005.1</c:v>
                </c:pt>
              </c:numCache>
            </c:numRef>
          </c:yVal>
          <c:smooth val="0"/>
          <c:extLst>
            <c:ext xmlns:c16="http://schemas.microsoft.com/office/drawing/2014/chart" uri="{C3380CC4-5D6E-409C-BE32-E72D297353CC}">
              <c16:uniqueId val="{00000009-98B1-7440-86A6-1E5931D4617B}"/>
            </c:ext>
          </c:extLst>
        </c:ser>
        <c:dLbls>
          <c:showLegendKey val="0"/>
          <c:showVal val="0"/>
          <c:showCatName val="0"/>
          <c:showSerName val="0"/>
          <c:showPercent val="0"/>
          <c:showBubbleSize val="0"/>
        </c:dLbls>
        <c:axId val="386636960"/>
        <c:axId val="339009920"/>
      </c:scatterChart>
      <c:valAx>
        <c:axId val="386636960"/>
        <c:scaling>
          <c:orientation val="minMax"/>
          <c:max val="20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2864545628486989"/>
              <c:y val="0.950538895276801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09920"/>
        <c:crosses val="autoZero"/>
        <c:crossBetween val="midCat"/>
      </c:valAx>
      <c:valAx>
        <c:axId val="339009920"/>
        <c:scaling>
          <c:orientation val="minMax"/>
          <c:max val="1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 </a:t>
                </a:r>
                <a:r>
                  <a:rPr lang="en-US" sz="1000" b="0" i="0" u="none" strike="noStrike" baseline="0"/>
                  <a:t> </a:t>
                </a:r>
                <a:endParaRPr lang="en-US"/>
              </a:p>
            </c:rich>
          </c:tx>
          <c:layout>
            <c:manualLayout>
              <c:xMode val="edge"/>
              <c:yMode val="edge"/>
              <c:x val="2.5798400931243384E-3"/>
              <c:y val="0.33909683536572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36960"/>
        <c:crosses val="autoZero"/>
        <c:crossBetween val="midCat"/>
      </c:valAx>
      <c:spPr>
        <a:noFill/>
        <a:ln>
          <a:noFill/>
        </a:ln>
        <a:effectLst/>
      </c:spPr>
    </c:plotArea>
    <c:legend>
      <c:legendPos val="r"/>
      <c:legendEntry>
        <c:idx val="5"/>
        <c:delete val="1"/>
      </c:legendEntry>
      <c:legendEntry>
        <c:idx val="6"/>
        <c:delete val="1"/>
      </c:legendEntry>
      <c:legendEntry>
        <c:idx val="7"/>
        <c:delete val="1"/>
      </c:legendEntry>
      <c:legendEntry>
        <c:idx val="8"/>
        <c:delete val="1"/>
      </c:legendEntry>
      <c:legendEntry>
        <c:idx val="9"/>
        <c:delete val="1"/>
      </c:legendEntry>
      <c:layout>
        <c:manualLayout>
          <c:xMode val="edge"/>
          <c:yMode val="edge"/>
          <c:x val="0.6787898133325595"/>
          <c:y val="0.19902192582095538"/>
          <c:w val="0.26614780566208984"/>
          <c:h val="0.3720385670677230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91940637585424"/>
          <c:y val="5.0925925925925923E-2"/>
          <c:w val="0.84851427335879237"/>
          <c:h val="0.88658944251487526"/>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Combined!$A$11:$A$13</c:f>
              <c:numCache>
                <c:formatCode>General</c:formatCode>
                <c:ptCount val="3"/>
                <c:pt idx="0">
                  <c:v>50.000999999999998</c:v>
                </c:pt>
                <c:pt idx="1">
                  <c:v>100.003</c:v>
                </c:pt>
                <c:pt idx="2">
                  <c:v>150.001</c:v>
                </c:pt>
              </c:numCache>
            </c:numRef>
          </c:xVal>
          <c:yVal>
            <c:numRef>
              <c:f>Combined!$C$11:$C$13</c:f>
              <c:numCache>
                <c:formatCode>0.00E+00</c:formatCode>
                <c:ptCount val="3"/>
                <c:pt idx="0">
                  <c:v>1547204742857141.8</c:v>
                </c:pt>
                <c:pt idx="1">
                  <c:v>1476759109090909.8</c:v>
                </c:pt>
                <c:pt idx="2">
                  <c:v>1353695850000000.2</c:v>
                </c:pt>
              </c:numCache>
            </c:numRef>
          </c:yVal>
          <c:smooth val="0"/>
          <c:extLst>
            <c:ext xmlns:c16="http://schemas.microsoft.com/office/drawing/2014/chart" uri="{C3380CC4-5D6E-409C-BE32-E72D297353CC}">
              <c16:uniqueId val="{00000001-E46F-104B-8700-8ACBB793BB4A}"/>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Combined!$F$10:$F$14</c:f>
              <c:numCache>
                <c:formatCode>0.00E+00</c:formatCode>
                <c:ptCount val="5"/>
                <c:pt idx="0">
                  <c:v>338396887500000.06</c:v>
                </c:pt>
                <c:pt idx="1">
                  <c:v>306521694339622.62</c:v>
                </c:pt>
                <c:pt idx="2">
                  <c:v>306491043396226.38</c:v>
                </c:pt>
                <c:pt idx="3">
                  <c:v>264135775609755.94</c:v>
                </c:pt>
              </c:numCache>
            </c:numRef>
          </c:yVal>
          <c:smooth val="0"/>
          <c:extLst>
            <c:ext xmlns:c16="http://schemas.microsoft.com/office/drawing/2014/chart" uri="{C3380CC4-5D6E-409C-BE32-E72D297353CC}">
              <c16:uniqueId val="{00000003-E46F-104B-8700-8ACBB793BB4A}"/>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(Combined!$G$10,Combined!$G$13)</c:f>
              <c:numCache>
                <c:formatCode>General</c:formatCode>
                <c:ptCount val="2"/>
                <c:pt idx="0">
                  <c:v>25.004000000000001</c:v>
                </c:pt>
                <c:pt idx="1">
                  <c:v>150.001</c:v>
                </c:pt>
              </c:numCache>
            </c:numRef>
          </c:xVal>
          <c:yVal>
            <c:numRef>
              <c:f>(Combined!$I$10,Combined!$I$13)</c:f>
              <c:numCache>
                <c:formatCode>0.00E+00</c:formatCode>
                <c:ptCount val="2"/>
                <c:pt idx="0">
                  <c:v>8121525299999991</c:v>
                </c:pt>
                <c:pt idx="1">
                  <c:v>3609855599999999</c:v>
                </c:pt>
              </c:numCache>
            </c:numRef>
          </c:yVal>
          <c:smooth val="0"/>
          <c:extLst>
            <c:ext xmlns:c16="http://schemas.microsoft.com/office/drawing/2014/chart" uri="{C3380CC4-5D6E-409C-BE32-E72D297353CC}">
              <c16:uniqueId val="{00000005-E46F-104B-8700-8ACBB793BB4A}"/>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8997371481964581E-2"/>
                  <c:y val="8.48195535629833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(Combined!$J$10:$J$11,Combined!$J$13)</c:f>
              <c:numCache>
                <c:formatCode>General</c:formatCode>
                <c:ptCount val="3"/>
                <c:pt idx="0">
                  <c:v>25.004000000000001</c:v>
                </c:pt>
                <c:pt idx="1">
                  <c:v>50.000999999999998</c:v>
                </c:pt>
                <c:pt idx="2">
                  <c:v>150.001</c:v>
                </c:pt>
              </c:numCache>
            </c:numRef>
          </c:xVal>
          <c:yVal>
            <c:numRef>
              <c:f>(Combined!$L$10:$L$11,Combined!$L$13)</c:f>
              <c:numCache>
                <c:formatCode>0.00E+00</c:formatCode>
                <c:ptCount val="3"/>
                <c:pt idx="0">
                  <c:v>82677416020671.891</c:v>
                </c:pt>
                <c:pt idx="1">
                  <c:v>100514424813506.08</c:v>
                </c:pt>
                <c:pt idx="2">
                  <c:v>76666594788858.953</c:v>
                </c:pt>
              </c:numCache>
            </c:numRef>
          </c:yVal>
          <c:smooth val="0"/>
          <c:extLst>
            <c:ext xmlns:c16="http://schemas.microsoft.com/office/drawing/2014/chart" uri="{C3380CC4-5D6E-409C-BE32-E72D297353CC}">
              <c16:uniqueId val="{00000007-E46F-104B-8700-8ACBB793BB4A}"/>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5.3420200184058006E-2"/>
                  <c:y val="9.51086197424413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(Combined!$M$10:$M$12,Combined!$M$14)</c:f>
              <c:numCache>
                <c:formatCode>General</c:formatCode>
                <c:ptCount val="4"/>
                <c:pt idx="0">
                  <c:v>25.003</c:v>
                </c:pt>
                <c:pt idx="1">
                  <c:v>50.000999999999998</c:v>
                </c:pt>
                <c:pt idx="2">
                  <c:v>100</c:v>
                </c:pt>
                <c:pt idx="3">
                  <c:v>175.23599999999999</c:v>
                </c:pt>
              </c:numCache>
            </c:numRef>
          </c:xVal>
          <c:yVal>
            <c:numRef>
              <c:f>(Combined!$O$10:$O$12,Combined!$O$14)</c:f>
              <c:numCache>
                <c:formatCode>0.00E+00</c:formatCode>
                <c:ptCount val="4"/>
                <c:pt idx="0">
                  <c:v>9282692196112.5645</c:v>
                </c:pt>
                <c:pt idx="1">
                  <c:v>10122375642546.463</c:v>
                </c:pt>
                <c:pt idx="2">
                  <c:v>13021408221408.229</c:v>
                </c:pt>
              </c:numCache>
            </c:numRef>
          </c:yVal>
          <c:smooth val="0"/>
          <c:extLst>
            <c:ext xmlns:c16="http://schemas.microsoft.com/office/drawing/2014/chart" uri="{C3380CC4-5D6E-409C-BE32-E72D297353CC}">
              <c16:uniqueId val="{00000009-E46F-104B-8700-8ACBB793BB4A}"/>
            </c:ext>
          </c:extLst>
        </c:ser>
        <c:dLbls>
          <c:showLegendKey val="0"/>
          <c:showVal val="0"/>
          <c:showCatName val="0"/>
          <c:showSerName val="0"/>
          <c:showPercent val="0"/>
          <c:showBubbleSize val="0"/>
        </c:dLbls>
        <c:axId val="703314448"/>
        <c:axId val="394510816"/>
      </c:scatterChart>
      <c:valAx>
        <c:axId val="703314448"/>
        <c:scaling>
          <c:orientation val="minMax"/>
          <c:max val="20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3409968230758639"/>
              <c:y val="0.949963415237786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10816"/>
        <c:crosses val="autoZero"/>
        <c:crossBetween val="midCat"/>
      </c:valAx>
      <c:valAx>
        <c:axId val="394510816"/>
        <c:scaling>
          <c:orientation val="minMax"/>
          <c:max val="850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 </a:t>
                </a:r>
                <a:endParaRPr lang="en-US"/>
              </a:p>
            </c:rich>
          </c:tx>
          <c:layout>
            <c:manualLayout>
              <c:xMode val="edge"/>
              <c:yMode val="edge"/>
              <c:x val="4.8039361119559011E-3"/>
              <c:y val="0.359453987739081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4448"/>
        <c:crosses val="autoZero"/>
        <c:crossBetween val="midCat"/>
      </c:valAx>
      <c:spPr>
        <a:noFill/>
        <a:ln>
          <a:noFill/>
        </a:ln>
        <a:effectLst/>
      </c:spPr>
    </c:plotArea>
    <c:legend>
      <c:legendPos val="r"/>
      <c:legendEntry>
        <c:idx val="5"/>
        <c:delete val="1"/>
      </c:legendEntry>
      <c:legendEntry>
        <c:idx val="6"/>
        <c:delete val="1"/>
      </c:legendEntry>
      <c:legendEntry>
        <c:idx val="7"/>
        <c:delete val="1"/>
      </c:legendEntry>
      <c:legendEntry>
        <c:idx val="8"/>
        <c:delete val="1"/>
      </c:legendEntry>
      <c:legendEntry>
        <c:idx val="9"/>
        <c:delete val="1"/>
      </c:legendEntry>
      <c:layout>
        <c:manualLayout>
          <c:xMode val="edge"/>
          <c:yMode val="edge"/>
          <c:x val="0.70160946546313574"/>
          <c:y val="0.18193211735042611"/>
          <c:w val="0.26696486967267213"/>
          <c:h val="0.4285556855346383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Combined Current vs Voltage (Script &amp; Manual)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647607297336802E-2"/>
          <c:y val="8.3709524712682948E-2"/>
          <c:w val="0.90815134210771398"/>
          <c:h val="0.83912606628083852"/>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5.6256946966625587E-2"/>
                  <c:y val="-3.157823555303055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Combined!$B$10:$B$14</c:f>
              <c:numCache>
                <c:formatCode>General</c:formatCode>
                <c:ptCount val="5"/>
                <c:pt idx="0">
                  <c:v>23.3</c:v>
                </c:pt>
                <c:pt idx="1">
                  <c:v>21.5</c:v>
                </c:pt>
                <c:pt idx="2">
                  <c:v>23.6</c:v>
                </c:pt>
                <c:pt idx="3">
                  <c:v>25.8</c:v>
                </c:pt>
                <c:pt idx="4">
                  <c:v>28.2</c:v>
                </c:pt>
              </c:numCache>
            </c:numRef>
          </c:yVal>
          <c:smooth val="0"/>
          <c:extLst>
            <c:ext xmlns:c16="http://schemas.microsoft.com/office/drawing/2014/chart" uri="{C3380CC4-5D6E-409C-BE32-E72D297353CC}">
              <c16:uniqueId val="{00000001-C3C6-C043-9EFF-F79911F1BF08}"/>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Combined!$E$10:$E$14</c:f>
              <c:numCache>
                <c:formatCode>General</c:formatCode>
                <c:ptCount val="5"/>
                <c:pt idx="0">
                  <c:v>30.6</c:v>
                </c:pt>
                <c:pt idx="1">
                  <c:v>35.4</c:v>
                </c:pt>
                <c:pt idx="2">
                  <c:v>46</c:v>
                </c:pt>
                <c:pt idx="3">
                  <c:v>56.6</c:v>
                </c:pt>
                <c:pt idx="4">
                  <c:v>68.900000000000006</c:v>
                </c:pt>
              </c:numCache>
            </c:numRef>
          </c:yVal>
          <c:smooth val="0"/>
          <c:extLst>
            <c:ext xmlns:c16="http://schemas.microsoft.com/office/drawing/2014/chart" uri="{C3380CC4-5D6E-409C-BE32-E72D297353CC}">
              <c16:uniqueId val="{00000003-C3C6-C043-9EFF-F79911F1BF08}"/>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6.858356407623954E-3"/>
                  <c:y val="8.05181998552190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Combined!$G$10:$G$14</c:f>
              <c:numCache>
                <c:formatCode>General</c:formatCode>
                <c:ptCount val="5"/>
                <c:pt idx="0">
                  <c:v>25.004000000000001</c:v>
                </c:pt>
                <c:pt idx="1">
                  <c:v>50.000999999999998</c:v>
                </c:pt>
                <c:pt idx="2">
                  <c:v>100.003</c:v>
                </c:pt>
                <c:pt idx="3">
                  <c:v>150.001</c:v>
                </c:pt>
                <c:pt idx="4">
                  <c:v>199.999</c:v>
                </c:pt>
              </c:numCache>
            </c:numRef>
          </c:xVal>
          <c:yVal>
            <c:numRef>
              <c:f>Combined!$H$10:$H$14</c:f>
              <c:numCache>
                <c:formatCode>General</c:formatCode>
                <c:ptCount val="5"/>
                <c:pt idx="0">
                  <c:v>2.5</c:v>
                </c:pt>
                <c:pt idx="1">
                  <c:v>2.7</c:v>
                </c:pt>
                <c:pt idx="2">
                  <c:v>3</c:v>
                </c:pt>
                <c:pt idx="3">
                  <c:v>3</c:v>
                </c:pt>
                <c:pt idx="4">
                  <c:v>3.9</c:v>
                </c:pt>
              </c:numCache>
            </c:numRef>
          </c:yVal>
          <c:smooth val="0"/>
          <c:extLst>
            <c:ext xmlns:c16="http://schemas.microsoft.com/office/drawing/2014/chart" uri="{C3380CC4-5D6E-409C-BE32-E72D297353CC}">
              <c16:uniqueId val="{00000005-C3C6-C043-9EFF-F79911F1BF08}"/>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1.4583748419534561E-3"/>
                  <c:y val="-2.236083088163403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(Combined!$J$10:$J$12,Combined!$J$14)</c:f>
              <c:numCache>
                <c:formatCode>General</c:formatCode>
                <c:ptCount val="4"/>
                <c:pt idx="0">
                  <c:v>25.004000000000001</c:v>
                </c:pt>
                <c:pt idx="1">
                  <c:v>50.000999999999998</c:v>
                </c:pt>
                <c:pt idx="2">
                  <c:v>100.003</c:v>
                </c:pt>
                <c:pt idx="3">
                  <c:v>199.999</c:v>
                </c:pt>
              </c:numCache>
            </c:numRef>
          </c:xVal>
          <c:yVal>
            <c:numRef>
              <c:f>(Combined!$K$10:$K$12,Combined!$K$14)</c:f>
              <c:numCache>
                <c:formatCode>General</c:formatCode>
                <c:ptCount val="4"/>
                <c:pt idx="0">
                  <c:v>178.9</c:v>
                </c:pt>
                <c:pt idx="1">
                  <c:v>196.1</c:v>
                </c:pt>
                <c:pt idx="2">
                  <c:v>224.4</c:v>
                </c:pt>
                <c:pt idx="3">
                  <c:v>255.9</c:v>
                </c:pt>
              </c:numCache>
            </c:numRef>
          </c:yVal>
          <c:smooth val="0"/>
          <c:extLst>
            <c:ext xmlns:c16="http://schemas.microsoft.com/office/drawing/2014/chart" uri="{C3380CC4-5D6E-409C-BE32-E72D297353CC}">
              <c16:uniqueId val="{00000007-C3C6-C043-9EFF-F79911F1BF08}"/>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Combined!$M$10:$M$13</c:f>
              <c:numCache>
                <c:formatCode>General</c:formatCode>
                <c:ptCount val="4"/>
                <c:pt idx="0">
                  <c:v>25.003</c:v>
                </c:pt>
                <c:pt idx="1">
                  <c:v>50.000999999999998</c:v>
                </c:pt>
                <c:pt idx="2">
                  <c:v>100</c:v>
                </c:pt>
                <c:pt idx="3">
                  <c:v>149.99</c:v>
                </c:pt>
              </c:numCache>
            </c:numRef>
          </c:xVal>
          <c:yVal>
            <c:numRef>
              <c:f>Combined!$N$10:$N$13</c:f>
              <c:numCache>
                <c:formatCode>General</c:formatCode>
                <c:ptCount val="4"/>
                <c:pt idx="0">
                  <c:v>352.5</c:v>
                </c:pt>
                <c:pt idx="1">
                  <c:v>505.7</c:v>
                </c:pt>
                <c:pt idx="2">
                  <c:v>786.7</c:v>
                </c:pt>
                <c:pt idx="3">
                  <c:v>1005.1</c:v>
                </c:pt>
              </c:numCache>
            </c:numRef>
          </c:yVal>
          <c:smooth val="0"/>
          <c:extLst>
            <c:ext xmlns:c16="http://schemas.microsoft.com/office/drawing/2014/chart" uri="{C3380CC4-5D6E-409C-BE32-E72D297353CC}">
              <c16:uniqueId val="{00000009-C3C6-C043-9EFF-F79911F1BF08}"/>
            </c:ext>
          </c:extLst>
        </c:ser>
        <c:ser>
          <c:idx val="5"/>
          <c:order val="5"/>
          <c:tx>
            <c:strRef>
              <c:f>Combined!$A$44</c:f>
              <c:strCache>
                <c:ptCount val="1"/>
                <c:pt idx="0">
                  <c:v>301-2(-)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Combined!$C$47:$C$51</c:f>
              <c:numCache>
                <c:formatCode>General</c:formatCode>
                <c:ptCount val="5"/>
                <c:pt idx="0">
                  <c:v>-25.001000000000001</c:v>
                </c:pt>
                <c:pt idx="1">
                  <c:v>-49.999000000000002</c:v>
                </c:pt>
                <c:pt idx="2">
                  <c:v>-100</c:v>
                </c:pt>
                <c:pt idx="3">
                  <c:v>-149.99700000000001</c:v>
                </c:pt>
                <c:pt idx="4">
                  <c:v>-199.99700000000001</c:v>
                </c:pt>
              </c:numCache>
            </c:numRef>
          </c:xVal>
          <c:yVal>
            <c:numRef>
              <c:f>Combined!$D$47:$D$51</c:f>
              <c:numCache>
                <c:formatCode>General</c:formatCode>
                <c:ptCount val="5"/>
                <c:pt idx="0">
                  <c:v>10.4</c:v>
                </c:pt>
                <c:pt idx="1">
                  <c:v>8.3000000000000007</c:v>
                </c:pt>
                <c:pt idx="2">
                  <c:v>6.8</c:v>
                </c:pt>
                <c:pt idx="3">
                  <c:v>4.2</c:v>
                </c:pt>
                <c:pt idx="4">
                  <c:v>0.8</c:v>
                </c:pt>
              </c:numCache>
            </c:numRef>
          </c:yVal>
          <c:smooth val="0"/>
          <c:extLst>
            <c:ext xmlns:c16="http://schemas.microsoft.com/office/drawing/2014/chart" uri="{C3380CC4-5D6E-409C-BE32-E72D297353CC}">
              <c16:uniqueId val="{0000000A-C3C6-C043-9EFF-F79911F1BF08}"/>
            </c:ext>
          </c:extLst>
        </c:ser>
        <c:ser>
          <c:idx val="6"/>
          <c:order val="6"/>
          <c:tx>
            <c:strRef>
              <c:f>Combined!$A$55</c:f>
              <c:strCache>
                <c:ptCount val="1"/>
                <c:pt idx="0">
                  <c:v>301-2FL(-)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Combined!$C$58:$C$62</c:f>
              <c:numCache>
                <c:formatCode>General</c:formatCode>
                <c:ptCount val="5"/>
                <c:pt idx="0">
                  <c:v>-25</c:v>
                </c:pt>
                <c:pt idx="1">
                  <c:v>-49.999000000000002</c:v>
                </c:pt>
                <c:pt idx="2">
                  <c:v>-100.001</c:v>
                </c:pt>
                <c:pt idx="3">
                  <c:v>-149.99700000000001</c:v>
                </c:pt>
                <c:pt idx="4">
                  <c:v>-199.99799999999999</c:v>
                </c:pt>
              </c:numCache>
            </c:numRef>
          </c:xVal>
          <c:yVal>
            <c:numRef>
              <c:f>Combined!$D$58:$D$62</c:f>
              <c:numCache>
                <c:formatCode>General</c:formatCode>
                <c:ptCount val="5"/>
                <c:pt idx="0">
                  <c:v>26.2</c:v>
                </c:pt>
                <c:pt idx="1">
                  <c:v>22.3</c:v>
                </c:pt>
                <c:pt idx="2">
                  <c:v>13.2</c:v>
                </c:pt>
                <c:pt idx="3">
                  <c:v>4.2</c:v>
                </c:pt>
                <c:pt idx="4">
                  <c:v>-5.0999999999999996</c:v>
                </c:pt>
              </c:numCache>
            </c:numRef>
          </c:yVal>
          <c:smooth val="0"/>
          <c:extLst>
            <c:ext xmlns:c16="http://schemas.microsoft.com/office/drawing/2014/chart" uri="{C3380CC4-5D6E-409C-BE32-E72D297353CC}">
              <c16:uniqueId val="{0000000B-C3C6-C043-9EFF-F79911F1BF08}"/>
            </c:ext>
          </c:extLst>
        </c:ser>
        <c:ser>
          <c:idx val="7"/>
          <c:order val="7"/>
          <c:tx>
            <c:strRef>
              <c:f>Combined!$A$64</c:f>
              <c:strCache>
                <c:ptCount val="1"/>
                <c:pt idx="0">
                  <c:v>301(-)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trendline>
            <c:spPr>
              <a:ln w="19050" cap="rnd">
                <a:solidFill>
                  <a:schemeClr val="accent2">
                    <a:lumMod val="60000"/>
                  </a:schemeClr>
                </a:solidFill>
                <a:prstDash val="sysDot"/>
              </a:ln>
              <a:effectLst/>
            </c:spPr>
            <c:trendlineType val="linear"/>
            <c:dispRSqr val="0"/>
            <c:dispEq val="1"/>
            <c:trendlineLbl>
              <c:layout>
                <c:manualLayout>
                  <c:x val="-0.11916448665650466"/>
                  <c:y val="-6.272480227095132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2">
                    <a:lumMod val="60000"/>
                  </a:schemeClr>
                </a:solidFill>
                <a:prstDash val="sysDot"/>
              </a:ln>
              <a:effectLst/>
            </c:spPr>
            <c:trendlineType val="linear"/>
            <c:dispRSqr val="0"/>
            <c:dispEq val="1"/>
            <c:trendlineLbl>
              <c:layout>
                <c:manualLayout>
                  <c:x val="-0.25479818031167778"/>
                  <c:y val="3.98099296095313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Combined!$C$67:$C$71</c:f>
              <c:numCache>
                <c:formatCode>General</c:formatCode>
                <c:ptCount val="5"/>
                <c:pt idx="0">
                  <c:v>-25.001000000000001</c:v>
                </c:pt>
                <c:pt idx="1">
                  <c:v>-50</c:v>
                </c:pt>
                <c:pt idx="2">
                  <c:v>-100</c:v>
                </c:pt>
                <c:pt idx="3">
                  <c:v>-149.99700000000001</c:v>
                </c:pt>
                <c:pt idx="4">
                  <c:v>-199.99700000000001</c:v>
                </c:pt>
              </c:numCache>
            </c:numRef>
          </c:xVal>
          <c:yVal>
            <c:numRef>
              <c:f>Combined!$D$67:$D$71</c:f>
              <c:numCache>
                <c:formatCode>General</c:formatCode>
                <c:ptCount val="5"/>
                <c:pt idx="0">
                  <c:v>-0.1</c:v>
                </c:pt>
                <c:pt idx="1">
                  <c:v>-0.3</c:v>
                </c:pt>
                <c:pt idx="2">
                  <c:v>-0.8</c:v>
                </c:pt>
                <c:pt idx="3">
                  <c:v>-1.7</c:v>
                </c:pt>
                <c:pt idx="4">
                  <c:v>-2.6</c:v>
                </c:pt>
              </c:numCache>
            </c:numRef>
          </c:yVal>
          <c:smooth val="0"/>
          <c:extLst>
            <c:ext xmlns:c16="http://schemas.microsoft.com/office/drawing/2014/chart" uri="{C3380CC4-5D6E-409C-BE32-E72D297353CC}">
              <c16:uniqueId val="{0000000F-C3C6-C043-9EFF-F79911F1BF08}"/>
            </c:ext>
          </c:extLst>
        </c:ser>
        <c:ser>
          <c:idx val="8"/>
          <c:order val="8"/>
          <c:tx>
            <c:strRef>
              <c:f>Combined!$A$73</c:f>
              <c:strCache>
                <c:ptCount val="1"/>
                <c:pt idx="0">
                  <c:v>353ND(-)</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Combined!$C$76:$C$79</c:f>
              <c:numCache>
                <c:formatCode>General</c:formatCode>
                <c:ptCount val="4"/>
                <c:pt idx="0">
                  <c:v>-25</c:v>
                </c:pt>
                <c:pt idx="1">
                  <c:v>-49.999000000000002</c:v>
                </c:pt>
                <c:pt idx="2">
                  <c:v>-100</c:v>
                </c:pt>
                <c:pt idx="3">
                  <c:v>-149.99700000000001</c:v>
                </c:pt>
              </c:numCache>
            </c:numRef>
          </c:xVal>
          <c:yVal>
            <c:numRef>
              <c:f>Combined!$D$76:$D$79</c:f>
              <c:numCache>
                <c:formatCode>General</c:formatCode>
                <c:ptCount val="4"/>
                <c:pt idx="0">
                  <c:v>75.7</c:v>
                </c:pt>
                <c:pt idx="1">
                  <c:v>39.5</c:v>
                </c:pt>
                <c:pt idx="2">
                  <c:v>-6.5</c:v>
                </c:pt>
                <c:pt idx="3">
                  <c:v>-34.5</c:v>
                </c:pt>
              </c:numCache>
            </c:numRef>
          </c:yVal>
          <c:smooth val="0"/>
          <c:extLst>
            <c:ext xmlns:c16="http://schemas.microsoft.com/office/drawing/2014/chart" uri="{C3380CC4-5D6E-409C-BE32-E72D297353CC}">
              <c16:uniqueId val="{00000010-C3C6-C043-9EFF-F79911F1BF08}"/>
            </c:ext>
          </c:extLst>
        </c:ser>
        <c:ser>
          <c:idx val="9"/>
          <c:order val="9"/>
          <c:tx>
            <c:strRef>
              <c:f>Combined!$A$82</c:f>
              <c:strCache>
                <c:ptCount val="1"/>
                <c:pt idx="0">
                  <c:v>832HD-DG(-)</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1"/>
            <c:trendlineLbl>
              <c:layout>
                <c:manualLayout>
                  <c:x val="-4.4332429139917452E-2"/>
                  <c:y val="0.301835889252342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Combined!$C$85:$C$87</c:f>
              <c:numCache>
                <c:formatCode>General</c:formatCode>
                <c:ptCount val="3"/>
                <c:pt idx="0">
                  <c:v>-25.001000000000001</c:v>
                </c:pt>
                <c:pt idx="1">
                  <c:v>-49.999000000000002</c:v>
                </c:pt>
                <c:pt idx="2">
                  <c:v>-100</c:v>
                </c:pt>
              </c:numCache>
            </c:numRef>
          </c:xVal>
          <c:yVal>
            <c:numRef>
              <c:f>Combined!$D$85:$D$87</c:f>
              <c:numCache>
                <c:formatCode>General</c:formatCode>
                <c:ptCount val="3"/>
                <c:pt idx="0">
                  <c:v>-13.7</c:v>
                </c:pt>
                <c:pt idx="1">
                  <c:v>-179.8</c:v>
                </c:pt>
                <c:pt idx="2">
                  <c:v>-566.4</c:v>
                </c:pt>
              </c:numCache>
            </c:numRef>
          </c:yVal>
          <c:smooth val="0"/>
          <c:extLst>
            <c:ext xmlns:c16="http://schemas.microsoft.com/office/drawing/2014/chart" uri="{C3380CC4-5D6E-409C-BE32-E72D297353CC}">
              <c16:uniqueId val="{00000012-C3C6-C043-9EFF-F79911F1BF08}"/>
            </c:ext>
          </c:extLst>
        </c:ser>
        <c:ser>
          <c:idx val="10"/>
          <c:order val="10"/>
          <c:tx>
            <c:strRef>
              <c:f>Combined!$H$45</c:f>
              <c:strCache>
                <c:ptCount val="1"/>
                <c:pt idx="0">
                  <c:v>GGm</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trendline>
            <c:spPr>
              <a:ln w="19050" cap="rnd">
                <a:solidFill>
                  <a:schemeClr val="accent5">
                    <a:lumMod val="60000"/>
                  </a:schemeClr>
                </a:solidFill>
                <a:prstDash val="sysDot"/>
              </a:ln>
              <a:effectLst/>
            </c:spPr>
            <c:trendlineType val="linear"/>
            <c:dispRSqr val="0"/>
            <c:dispEq val="1"/>
            <c:trendlineLbl>
              <c:layout>
                <c:manualLayout>
                  <c:x val="2.9420324701070574E-2"/>
                  <c:y val="-1.41316525212565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Combined!$I$48:$I$52</c:f>
              <c:numCache>
                <c:formatCode>0.000</c:formatCode>
                <c:ptCount val="5"/>
                <c:pt idx="0" formatCode="General">
                  <c:v>25.001999999999999</c:v>
                </c:pt>
                <c:pt idx="1">
                  <c:v>49.999000000000002</c:v>
                </c:pt>
                <c:pt idx="2">
                  <c:v>100</c:v>
                </c:pt>
                <c:pt idx="3" formatCode="General">
                  <c:v>149.99700000000001</c:v>
                </c:pt>
                <c:pt idx="4" formatCode="General">
                  <c:v>199.995</c:v>
                </c:pt>
              </c:numCache>
            </c:numRef>
          </c:xVal>
          <c:yVal>
            <c:numRef>
              <c:f>Combined!$J$48:$J$52</c:f>
              <c:numCache>
                <c:formatCode>General</c:formatCode>
                <c:ptCount val="5"/>
                <c:pt idx="0">
                  <c:v>253.8</c:v>
                </c:pt>
                <c:pt idx="1">
                  <c:v>342.4</c:v>
                </c:pt>
                <c:pt idx="2">
                  <c:v>506.8</c:v>
                </c:pt>
                <c:pt idx="3">
                  <c:v>649.29999999999995</c:v>
                </c:pt>
                <c:pt idx="4">
                  <c:v>750.7</c:v>
                </c:pt>
              </c:numCache>
            </c:numRef>
          </c:yVal>
          <c:smooth val="0"/>
          <c:extLst>
            <c:ext xmlns:c16="http://schemas.microsoft.com/office/drawing/2014/chart" uri="{C3380CC4-5D6E-409C-BE32-E72D297353CC}">
              <c16:uniqueId val="{00000014-C3C6-C043-9EFF-F79911F1BF08}"/>
            </c:ext>
          </c:extLst>
        </c:ser>
        <c:ser>
          <c:idx val="11"/>
          <c:order val="11"/>
          <c:tx>
            <c:strRef>
              <c:f>Combined!$H$54</c:f>
              <c:strCache>
                <c:ptCount val="1"/>
                <c:pt idx="0">
                  <c:v>GGm(-)</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Combined!$I$59:$I$61</c:f>
              <c:numCache>
                <c:formatCode>General</c:formatCode>
                <c:ptCount val="3"/>
                <c:pt idx="0" formatCode="0.000">
                  <c:v>-100.001</c:v>
                </c:pt>
                <c:pt idx="1">
                  <c:v>-149.99700000000001</c:v>
                </c:pt>
                <c:pt idx="2">
                  <c:v>-199.99700000000001</c:v>
                </c:pt>
              </c:numCache>
            </c:numRef>
          </c:xVal>
          <c:yVal>
            <c:numRef>
              <c:f>Combined!$J$59:$J$61</c:f>
              <c:numCache>
                <c:formatCode>General</c:formatCode>
                <c:ptCount val="3"/>
                <c:pt idx="0">
                  <c:v>-155.69999999999999</c:v>
                </c:pt>
                <c:pt idx="1">
                  <c:v>-269.8</c:v>
                </c:pt>
                <c:pt idx="2">
                  <c:v>-379.8</c:v>
                </c:pt>
              </c:numCache>
            </c:numRef>
          </c:yVal>
          <c:smooth val="0"/>
          <c:extLst>
            <c:ext xmlns:c16="http://schemas.microsoft.com/office/drawing/2014/chart" uri="{C3380CC4-5D6E-409C-BE32-E72D297353CC}">
              <c16:uniqueId val="{00000015-C3C6-C043-9EFF-F79911F1BF08}"/>
            </c:ext>
          </c:extLst>
        </c:ser>
        <c:ser>
          <c:idx val="12"/>
          <c:order val="12"/>
          <c:tx>
            <c:strRef>
              <c:f>Combined!$N$46</c:f>
              <c:strCache>
                <c:ptCount val="1"/>
                <c:pt idx="0">
                  <c:v>GGs</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Combined!$N$48:$N$52</c:f>
              <c:numCache>
                <c:formatCode>General</c:formatCode>
                <c:ptCount val="5"/>
                <c:pt idx="0">
                  <c:v>25.003</c:v>
                </c:pt>
                <c:pt idx="1">
                  <c:v>50.000999999999998</c:v>
                </c:pt>
                <c:pt idx="2">
                  <c:v>100.002</c:v>
                </c:pt>
                <c:pt idx="3">
                  <c:v>150</c:v>
                </c:pt>
                <c:pt idx="4">
                  <c:v>199.99700000000001</c:v>
                </c:pt>
              </c:numCache>
            </c:numRef>
          </c:xVal>
          <c:yVal>
            <c:numRef>
              <c:f>Combined!$O$48:$O$52</c:f>
              <c:numCache>
                <c:formatCode>General</c:formatCode>
                <c:ptCount val="5"/>
                <c:pt idx="0">
                  <c:v>171.5</c:v>
                </c:pt>
                <c:pt idx="1">
                  <c:v>225.3</c:v>
                </c:pt>
                <c:pt idx="2">
                  <c:v>332</c:v>
                </c:pt>
                <c:pt idx="3">
                  <c:v>433.7</c:v>
                </c:pt>
                <c:pt idx="4">
                  <c:v>534</c:v>
                </c:pt>
              </c:numCache>
            </c:numRef>
          </c:yVal>
          <c:smooth val="0"/>
          <c:extLst>
            <c:ext xmlns:c16="http://schemas.microsoft.com/office/drawing/2014/chart" uri="{C3380CC4-5D6E-409C-BE32-E72D297353CC}">
              <c16:uniqueId val="{00000016-C3C6-C043-9EFF-F79911F1BF08}"/>
            </c:ext>
          </c:extLst>
        </c:ser>
        <c:ser>
          <c:idx val="13"/>
          <c:order val="13"/>
          <c:tx>
            <c:strRef>
              <c:f>Combined!$N$54</c:f>
              <c:strCache>
                <c:ptCount val="1"/>
                <c:pt idx="0">
                  <c:v>GGs(-)</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Combined!$N$56:$N$60</c:f>
              <c:numCache>
                <c:formatCode>General</c:formatCode>
                <c:ptCount val="5"/>
                <c:pt idx="0">
                  <c:v>-25</c:v>
                </c:pt>
                <c:pt idx="1">
                  <c:v>-49.999000000000002</c:v>
                </c:pt>
                <c:pt idx="2">
                  <c:v>-100.001</c:v>
                </c:pt>
                <c:pt idx="3">
                  <c:v>-149.99700000000001</c:v>
                </c:pt>
                <c:pt idx="4">
                  <c:v>-199.99799999999999</c:v>
                </c:pt>
              </c:numCache>
            </c:numRef>
          </c:xVal>
          <c:yVal>
            <c:numRef>
              <c:f>Combined!$O$56:$O$60</c:f>
              <c:numCache>
                <c:formatCode>General</c:formatCode>
                <c:ptCount val="5"/>
                <c:pt idx="0">
                  <c:v>50.8</c:v>
                </c:pt>
                <c:pt idx="1">
                  <c:v>2</c:v>
                </c:pt>
                <c:pt idx="2">
                  <c:v>-96.9</c:v>
                </c:pt>
                <c:pt idx="3">
                  <c:v>-191.8</c:v>
                </c:pt>
                <c:pt idx="4">
                  <c:v>-282.8</c:v>
                </c:pt>
              </c:numCache>
            </c:numRef>
          </c:yVal>
          <c:smooth val="0"/>
          <c:extLst>
            <c:ext xmlns:c16="http://schemas.microsoft.com/office/drawing/2014/chart" uri="{C3380CC4-5D6E-409C-BE32-E72D297353CC}">
              <c16:uniqueId val="{00000017-C3C6-C043-9EFF-F79911F1BF08}"/>
            </c:ext>
          </c:extLst>
        </c:ser>
        <c:ser>
          <c:idx val="14"/>
          <c:order val="14"/>
          <c:tx>
            <c:strRef>
              <c:f>Combined!$C$131</c:f>
              <c:strCache>
                <c:ptCount val="1"/>
                <c:pt idx="0">
                  <c:v>832HDm</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Combined!$C$134:$C$143</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Combined!$D$134:$D$143</c:f>
              <c:numCache>
                <c:formatCode>General</c:formatCode>
                <c:ptCount val="10"/>
                <c:pt idx="0">
                  <c:v>100.6</c:v>
                </c:pt>
                <c:pt idx="1">
                  <c:v>105.9</c:v>
                </c:pt>
                <c:pt idx="2">
                  <c:v>110.2</c:v>
                </c:pt>
                <c:pt idx="3">
                  <c:v>115</c:v>
                </c:pt>
                <c:pt idx="4">
                  <c:v>119.2</c:v>
                </c:pt>
                <c:pt idx="5">
                  <c:v>124</c:v>
                </c:pt>
                <c:pt idx="6">
                  <c:v>130.80000000000001</c:v>
                </c:pt>
                <c:pt idx="7">
                  <c:v>137.1</c:v>
                </c:pt>
                <c:pt idx="8">
                  <c:v>142.69999999999999</c:v>
                </c:pt>
                <c:pt idx="9">
                  <c:v>146.6</c:v>
                </c:pt>
              </c:numCache>
            </c:numRef>
          </c:yVal>
          <c:smooth val="0"/>
          <c:extLst>
            <c:ext xmlns:c16="http://schemas.microsoft.com/office/drawing/2014/chart" uri="{C3380CC4-5D6E-409C-BE32-E72D297353CC}">
              <c16:uniqueId val="{00000018-C3C6-C043-9EFF-F79911F1BF08}"/>
            </c:ext>
          </c:extLst>
        </c:ser>
        <c:ser>
          <c:idx val="15"/>
          <c:order val="15"/>
          <c:tx>
            <c:strRef>
              <c:f>Combined!$B$146</c:f>
              <c:strCache>
                <c:ptCount val="1"/>
                <c:pt idx="0">
                  <c:v>832HDm(-)</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Combined!$C$147:$C$155</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Combined!$D$147:$D$155</c:f>
              <c:numCache>
                <c:formatCode>General</c:formatCode>
                <c:ptCount val="9"/>
                <c:pt idx="0">
                  <c:v>82.2</c:v>
                </c:pt>
                <c:pt idx="1">
                  <c:v>78.400000000000006</c:v>
                </c:pt>
                <c:pt idx="2">
                  <c:v>74.599999999999994</c:v>
                </c:pt>
                <c:pt idx="3">
                  <c:v>70.099999999999994</c:v>
                </c:pt>
                <c:pt idx="4">
                  <c:v>65.900000000000006</c:v>
                </c:pt>
                <c:pt idx="5">
                  <c:v>61.5</c:v>
                </c:pt>
                <c:pt idx="6">
                  <c:v>57.7</c:v>
                </c:pt>
                <c:pt idx="7">
                  <c:v>53.8</c:v>
                </c:pt>
                <c:pt idx="8">
                  <c:v>48.8</c:v>
                </c:pt>
              </c:numCache>
            </c:numRef>
          </c:yVal>
          <c:smooth val="0"/>
          <c:extLst>
            <c:ext xmlns:c16="http://schemas.microsoft.com/office/drawing/2014/chart" uri="{C3380CC4-5D6E-409C-BE32-E72D297353CC}">
              <c16:uniqueId val="{00000019-C3C6-C043-9EFF-F79911F1BF08}"/>
            </c:ext>
          </c:extLst>
        </c:ser>
        <c:ser>
          <c:idx val="16"/>
          <c:order val="16"/>
          <c:tx>
            <c:strRef>
              <c:f>Combined!$I$131</c:f>
              <c:strCache>
                <c:ptCount val="1"/>
                <c:pt idx="0">
                  <c:v>353NDm</c:v>
                </c:pt>
              </c:strCache>
            </c:strRef>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(Combined!$J$134:$J$135,Combined!$J$137:$J$145)</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(Combined!$K$134:$K$135,Combined!$K$137:$K$145)</c:f>
              <c:numCache>
                <c:formatCode>General</c:formatCode>
                <c:ptCount val="11"/>
                <c:pt idx="0" formatCode="0.0">
                  <c:v>101.5</c:v>
                </c:pt>
                <c:pt idx="1">
                  <c:v>106.9</c:v>
                </c:pt>
                <c:pt idx="2">
                  <c:v>120.2</c:v>
                </c:pt>
                <c:pt idx="3">
                  <c:v>126.6</c:v>
                </c:pt>
                <c:pt idx="4">
                  <c:v>132.69999999999999</c:v>
                </c:pt>
                <c:pt idx="5">
                  <c:v>139.1</c:v>
                </c:pt>
                <c:pt idx="6">
                  <c:v>147.30000000000001</c:v>
                </c:pt>
                <c:pt idx="7">
                  <c:v>154.5</c:v>
                </c:pt>
                <c:pt idx="8">
                  <c:v>162.9</c:v>
                </c:pt>
                <c:pt idx="9">
                  <c:v>171.3</c:v>
                </c:pt>
                <c:pt idx="10">
                  <c:v>178.2</c:v>
                </c:pt>
              </c:numCache>
            </c:numRef>
          </c:yVal>
          <c:smooth val="0"/>
          <c:extLst>
            <c:ext xmlns:c16="http://schemas.microsoft.com/office/drawing/2014/chart" uri="{C3380CC4-5D6E-409C-BE32-E72D297353CC}">
              <c16:uniqueId val="{0000001E-C3C6-C043-9EFF-F79911F1BF08}"/>
            </c:ext>
          </c:extLst>
        </c:ser>
        <c:ser>
          <c:idx val="17"/>
          <c:order val="17"/>
          <c:tx>
            <c:strRef>
              <c:f>Combined!$J$146</c:f>
              <c:strCache>
                <c:ptCount val="1"/>
                <c:pt idx="0">
                  <c:v>353ND(-)</c:v>
                </c:pt>
              </c:strCache>
            </c:strRef>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f>Combined!$J$150:$J$160</c:f>
              <c:numCache>
                <c:formatCode>General</c:formatCode>
                <c:ptCount val="11"/>
                <c:pt idx="0">
                  <c:v>-19.998999999999999</c:v>
                </c:pt>
                <c:pt idx="1">
                  <c:v>-29.998999999999999</c:v>
                </c:pt>
                <c:pt idx="2">
                  <c:v>-39.999000000000002</c:v>
                </c:pt>
                <c:pt idx="3" formatCode="0.000">
                  <c:v>-50</c:v>
                </c:pt>
                <c:pt idx="4">
                  <c:v>-60.000999999999998</c:v>
                </c:pt>
                <c:pt idx="5">
                  <c:v>-70.001999999999995</c:v>
                </c:pt>
                <c:pt idx="6" formatCode="0.000">
                  <c:v>-80</c:v>
                </c:pt>
                <c:pt idx="7" formatCode="0.000">
                  <c:v>-90</c:v>
                </c:pt>
                <c:pt idx="8" formatCode="0.000">
                  <c:v>-100</c:v>
                </c:pt>
                <c:pt idx="9" formatCode="0.000">
                  <c:v>-110</c:v>
                </c:pt>
                <c:pt idx="10">
                  <c:v>-119.997</c:v>
                </c:pt>
              </c:numCache>
            </c:numRef>
          </c:xVal>
          <c:yVal>
            <c:numRef>
              <c:f>Combined!$K$149:$K$160</c:f>
              <c:numCache>
                <c:formatCode>General</c:formatCode>
                <c:ptCount val="12"/>
                <c:pt idx="0">
                  <c:v>81.599999999999994</c:v>
                </c:pt>
                <c:pt idx="1">
                  <c:v>73.8</c:v>
                </c:pt>
                <c:pt idx="2">
                  <c:v>67.3</c:v>
                </c:pt>
                <c:pt idx="3">
                  <c:v>60.3</c:v>
                </c:pt>
                <c:pt idx="4">
                  <c:v>50.3</c:v>
                </c:pt>
                <c:pt idx="5">
                  <c:v>43.3</c:v>
                </c:pt>
                <c:pt idx="6">
                  <c:v>37.4</c:v>
                </c:pt>
                <c:pt idx="7">
                  <c:v>32.799999999999997</c:v>
                </c:pt>
                <c:pt idx="8">
                  <c:v>31.5</c:v>
                </c:pt>
                <c:pt idx="9" formatCode="0.0">
                  <c:v>28</c:v>
                </c:pt>
                <c:pt idx="10">
                  <c:v>26.7</c:v>
                </c:pt>
                <c:pt idx="11">
                  <c:v>26.6</c:v>
                </c:pt>
              </c:numCache>
            </c:numRef>
          </c:yVal>
          <c:smooth val="0"/>
          <c:extLst>
            <c:ext xmlns:c16="http://schemas.microsoft.com/office/drawing/2014/chart" uri="{C3380CC4-5D6E-409C-BE32-E72D297353CC}">
              <c16:uniqueId val="{0000001F-C3C6-C043-9EFF-F79911F1BF08}"/>
            </c:ext>
          </c:extLst>
        </c:ser>
        <c:ser>
          <c:idx val="18"/>
          <c:order val="18"/>
          <c:tx>
            <c:strRef>
              <c:f>Combined!$N$132</c:f>
              <c:strCache>
                <c:ptCount val="1"/>
                <c:pt idx="0">
                  <c:v>301m</c:v>
                </c:pt>
              </c:strCache>
            </c:strRef>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f>Combined!$N$135:$N$146</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Combined!$O$135:$O$146</c:f>
              <c:numCache>
                <c:formatCode>General</c:formatCode>
                <c:ptCount val="12"/>
                <c:pt idx="0" formatCode="0.0">
                  <c:v>13.9</c:v>
                </c:pt>
                <c:pt idx="1">
                  <c:v>16.2</c:v>
                </c:pt>
                <c:pt idx="2">
                  <c:v>19.100000000000001</c:v>
                </c:pt>
                <c:pt idx="3">
                  <c:v>20.3</c:v>
                </c:pt>
                <c:pt idx="4">
                  <c:v>22.9</c:v>
                </c:pt>
                <c:pt idx="5">
                  <c:v>25.7</c:v>
                </c:pt>
                <c:pt idx="6">
                  <c:v>28.3</c:v>
                </c:pt>
                <c:pt idx="7">
                  <c:v>31.1</c:v>
                </c:pt>
                <c:pt idx="8">
                  <c:v>33.700000000000003</c:v>
                </c:pt>
                <c:pt idx="9">
                  <c:v>36.5</c:v>
                </c:pt>
                <c:pt idx="10">
                  <c:v>38.9</c:v>
                </c:pt>
                <c:pt idx="11">
                  <c:v>41.4</c:v>
                </c:pt>
              </c:numCache>
            </c:numRef>
          </c:yVal>
          <c:smooth val="0"/>
          <c:extLst>
            <c:ext xmlns:c16="http://schemas.microsoft.com/office/drawing/2014/chart" uri="{C3380CC4-5D6E-409C-BE32-E72D297353CC}">
              <c16:uniqueId val="{00000021-C3C6-C043-9EFF-F79911F1BF08}"/>
            </c:ext>
          </c:extLst>
        </c:ser>
        <c:ser>
          <c:idx val="19"/>
          <c:order val="19"/>
          <c:tx>
            <c:strRef>
              <c:f>Combined!$O$147</c:f>
              <c:strCache>
                <c:ptCount val="1"/>
                <c:pt idx="0">
                  <c:v>301(-)</c:v>
                </c:pt>
              </c:strCache>
            </c:strRef>
          </c:tx>
          <c:spPr>
            <a:ln w="19050"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xVal>
            <c:numRef>
              <c:f>Combined!$O$150:$O$161</c:f>
              <c:numCache>
                <c:formatCode>General</c:formatCode>
                <c:ptCount val="12"/>
                <c:pt idx="0">
                  <c:v>-9.9979999999999993</c:v>
                </c:pt>
                <c:pt idx="1">
                  <c:v>-19.998999999999999</c:v>
                </c:pt>
                <c:pt idx="2">
                  <c:v>-29.998999999999999</c:v>
                </c:pt>
                <c:pt idx="3">
                  <c:v>-39.999000000000002</c:v>
                </c:pt>
                <c:pt idx="4" formatCode="0.000">
                  <c:v>-50</c:v>
                </c:pt>
                <c:pt idx="5">
                  <c:v>-60.000999999999998</c:v>
                </c:pt>
                <c:pt idx="6" formatCode="0.000">
                  <c:v>-70</c:v>
                </c:pt>
                <c:pt idx="7" formatCode="0.000">
                  <c:v>-80</c:v>
                </c:pt>
                <c:pt idx="8" formatCode="0.000">
                  <c:v>-90</c:v>
                </c:pt>
                <c:pt idx="9" formatCode="0.000">
                  <c:v>-100</c:v>
                </c:pt>
                <c:pt idx="10" formatCode="0.000">
                  <c:v>-110</c:v>
                </c:pt>
                <c:pt idx="11">
                  <c:v>-119.997</c:v>
                </c:pt>
              </c:numCache>
            </c:numRef>
          </c:xVal>
          <c:yVal>
            <c:numRef>
              <c:f>Combined!$P$150:$P$161</c:f>
              <c:numCache>
                <c:formatCode>General</c:formatCode>
                <c:ptCount val="12"/>
                <c:pt idx="0">
                  <c:v>4.5999999999999996</c:v>
                </c:pt>
                <c:pt idx="1">
                  <c:v>3.3</c:v>
                </c:pt>
                <c:pt idx="2" formatCode="0.0">
                  <c:v>1</c:v>
                </c:pt>
                <c:pt idx="3">
                  <c:v>-1.4</c:v>
                </c:pt>
                <c:pt idx="4">
                  <c:v>-4.2</c:v>
                </c:pt>
                <c:pt idx="5" formatCode="0.0">
                  <c:v>-7</c:v>
                </c:pt>
                <c:pt idx="6">
                  <c:v>-9.5</c:v>
                </c:pt>
                <c:pt idx="7">
                  <c:v>-11.7</c:v>
                </c:pt>
                <c:pt idx="8">
                  <c:v>-14.4</c:v>
                </c:pt>
                <c:pt idx="9" formatCode="0.0">
                  <c:v>-16.899999999999999</c:v>
                </c:pt>
                <c:pt idx="10" formatCode="0.0">
                  <c:v>-19</c:v>
                </c:pt>
                <c:pt idx="11">
                  <c:v>-21.5</c:v>
                </c:pt>
              </c:numCache>
            </c:numRef>
          </c:yVal>
          <c:smooth val="0"/>
          <c:extLst>
            <c:ext xmlns:c16="http://schemas.microsoft.com/office/drawing/2014/chart" uri="{C3380CC4-5D6E-409C-BE32-E72D297353CC}">
              <c16:uniqueId val="{00000022-C3C6-C043-9EFF-F79911F1BF08}"/>
            </c:ext>
          </c:extLst>
        </c:ser>
        <c:dLbls>
          <c:showLegendKey val="0"/>
          <c:showVal val="0"/>
          <c:showCatName val="0"/>
          <c:showSerName val="0"/>
          <c:showPercent val="0"/>
          <c:showBubbleSize val="0"/>
        </c:dLbls>
        <c:axId val="386636960"/>
        <c:axId val="339009920"/>
      </c:scatterChart>
      <c:valAx>
        <c:axId val="386636960"/>
        <c:scaling>
          <c:orientation val="minMax"/>
          <c:max val="200"/>
          <c:min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2864545628486989"/>
              <c:y val="0.950538895276801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09920"/>
        <c:crosses val="autoZero"/>
        <c:crossBetween val="midCat"/>
      </c:valAx>
      <c:valAx>
        <c:axId val="339009920"/>
        <c:scaling>
          <c:orientation val="minMax"/>
          <c:max val="1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 </a:t>
                </a:r>
                <a:r>
                  <a:rPr lang="en-US" sz="1000" b="0" i="0" u="none" strike="noStrike" baseline="0"/>
                  <a:t> </a:t>
                </a:r>
                <a:endParaRPr lang="en-US"/>
              </a:p>
            </c:rich>
          </c:tx>
          <c:layout>
            <c:manualLayout>
              <c:xMode val="edge"/>
              <c:yMode val="edge"/>
              <c:x val="2.5798400931243384E-3"/>
              <c:y val="0.33909683536572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36960"/>
        <c:crosses val="autoZero"/>
        <c:crossBetween val="midCat"/>
      </c:valAx>
      <c:spPr>
        <a:noFill/>
        <a:ln>
          <a:noFill/>
        </a:ln>
        <a:effectLst/>
      </c:spPr>
    </c:plotArea>
    <c:legend>
      <c:legendPos val="r"/>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egendEntry>
        <c:idx val="27"/>
        <c:delete val="1"/>
      </c:legendEntry>
      <c:legendEntry>
        <c:idx val="28"/>
        <c:delete val="1"/>
      </c:legendEntry>
      <c:legendEntry>
        <c:idx val="29"/>
        <c:delete val="1"/>
      </c:legendEntry>
      <c:layout>
        <c:manualLayout>
          <c:xMode val="edge"/>
          <c:yMode val="edge"/>
          <c:x val="6.0543103666389868E-2"/>
          <c:y val="6.6257994466742465E-2"/>
          <c:w val="0.38479973206474188"/>
          <c:h val="0.2117664386997125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Combined Resistivity vs Voltage (Script &amp;</a:t>
            </a:r>
            <a:r>
              <a:rPr lang="en-US" baseline="0"/>
              <a:t> Manual)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503174153607863E-2"/>
          <c:y val="9.0578909069053096E-2"/>
          <c:w val="0.88060784420200655"/>
          <c:h val="0.84693632427603438"/>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7.7168996213524244E-2"/>
                  <c:y val="-1.710419650324061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Combined!$C$10:$C$14</c:f>
              <c:numCache>
                <c:formatCode>0.00E+00</c:formatCode>
                <c:ptCount val="5"/>
                <c:pt idx="0">
                  <c:v>-902391699999999.38</c:v>
                </c:pt>
                <c:pt idx="1">
                  <c:v>1547204742857141.8</c:v>
                </c:pt>
                <c:pt idx="2">
                  <c:v>1476759109090909.8</c:v>
                </c:pt>
                <c:pt idx="3">
                  <c:v>1353695850000000.2</c:v>
                </c:pt>
              </c:numCache>
            </c:numRef>
          </c:yVal>
          <c:smooth val="0"/>
          <c:extLst>
            <c:ext xmlns:c16="http://schemas.microsoft.com/office/drawing/2014/chart" uri="{C3380CC4-5D6E-409C-BE32-E72D297353CC}">
              <c16:uniqueId val="{00000001-39ED-7940-A4FE-816655DC8964}"/>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6.8213173208615321E-2"/>
                  <c:y val="-3.47174573736417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Combined!$F$10:$F$14</c:f>
              <c:numCache>
                <c:formatCode>0.00E+00</c:formatCode>
                <c:ptCount val="5"/>
                <c:pt idx="0">
                  <c:v>338396887500000.06</c:v>
                </c:pt>
                <c:pt idx="1">
                  <c:v>306521694339622.62</c:v>
                </c:pt>
                <c:pt idx="2">
                  <c:v>306491043396226.38</c:v>
                </c:pt>
                <c:pt idx="3">
                  <c:v>264135775609755.94</c:v>
                </c:pt>
              </c:numCache>
            </c:numRef>
          </c:yVal>
          <c:smooth val="0"/>
          <c:extLst>
            <c:ext xmlns:c16="http://schemas.microsoft.com/office/drawing/2014/chart" uri="{C3380CC4-5D6E-409C-BE32-E72D297353CC}">
              <c16:uniqueId val="{00000003-39ED-7940-A4FE-816655DC8964}"/>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3.0221082594169755E-2"/>
                  <c:y val="-4.0796733900536628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Combined!$G$10:$G$13</c:f>
              <c:numCache>
                <c:formatCode>General</c:formatCode>
                <c:ptCount val="4"/>
                <c:pt idx="0">
                  <c:v>25.004000000000001</c:v>
                </c:pt>
                <c:pt idx="1">
                  <c:v>50.000999999999998</c:v>
                </c:pt>
                <c:pt idx="2">
                  <c:v>100.003</c:v>
                </c:pt>
                <c:pt idx="3">
                  <c:v>150.001</c:v>
                </c:pt>
              </c:numCache>
            </c:numRef>
          </c:xVal>
          <c:yVal>
            <c:numRef>
              <c:f>Combined!$I$10:$I$13</c:f>
              <c:numCache>
                <c:formatCode>0.00E+00</c:formatCode>
                <c:ptCount val="4"/>
                <c:pt idx="0">
                  <c:v>8121525299999991</c:v>
                </c:pt>
                <c:pt idx="1">
                  <c:v>1.0830433200000006E+16</c:v>
                </c:pt>
                <c:pt idx="2">
                  <c:v>0</c:v>
                </c:pt>
                <c:pt idx="3">
                  <c:v>3609855599999999</c:v>
                </c:pt>
              </c:numCache>
            </c:numRef>
          </c:yVal>
          <c:smooth val="0"/>
          <c:extLst>
            <c:ext xmlns:c16="http://schemas.microsoft.com/office/drawing/2014/chart" uri="{C3380CC4-5D6E-409C-BE32-E72D297353CC}">
              <c16:uniqueId val="{00000005-39ED-7940-A4FE-816655DC8964}"/>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8997371481964581E-2"/>
                  <c:y val="8.48195535629833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Combined!$J$10:$J$14</c:f>
              <c:numCache>
                <c:formatCode>General</c:formatCode>
                <c:ptCount val="5"/>
                <c:pt idx="0">
                  <c:v>25.004000000000001</c:v>
                </c:pt>
                <c:pt idx="1">
                  <c:v>50.000999999999998</c:v>
                </c:pt>
                <c:pt idx="2">
                  <c:v>100.003</c:v>
                </c:pt>
                <c:pt idx="3">
                  <c:v>150.001</c:v>
                </c:pt>
                <c:pt idx="4">
                  <c:v>199.999</c:v>
                </c:pt>
              </c:numCache>
            </c:numRef>
          </c:xVal>
          <c:yVal>
            <c:numRef>
              <c:f>Combined!$L$10:$L$14</c:f>
              <c:numCache>
                <c:formatCode>0.00E+00</c:formatCode>
                <c:ptCount val="5"/>
                <c:pt idx="0">
                  <c:v>82677416020671.891</c:v>
                </c:pt>
                <c:pt idx="1">
                  <c:v>100514424813506.08</c:v>
                </c:pt>
                <c:pt idx="2">
                  <c:v>-507916190476191.12</c:v>
                </c:pt>
                <c:pt idx="3">
                  <c:v>76666594788858.953</c:v>
                </c:pt>
              </c:numCache>
            </c:numRef>
          </c:yVal>
          <c:smooth val="0"/>
          <c:extLst>
            <c:ext xmlns:c16="http://schemas.microsoft.com/office/drawing/2014/chart" uri="{C3380CC4-5D6E-409C-BE32-E72D297353CC}">
              <c16:uniqueId val="{00000007-39ED-7940-A4FE-816655DC8964}"/>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5.3420200184058006E-2"/>
                  <c:y val="9.51086197424413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Combined!$M$10:$M$14</c:f>
              <c:numCache>
                <c:formatCode>General</c:formatCode>
                <c:ptCount val="5"/>
                <c:pt idx="0">
                  <c:v>25.003</c:v>
                </c:pt>
                <c:pt idx="1">
                  <c:v>50.000999999999998</c:v>
                </c:pt>
                <c:pt idx="2">
                  <c:v>100</c:v>
                </c:pt>
                <c:pt idx="3">
                  <c:v>149.99</c:v>
                </c:pt>
                <c:pt idx="4">
                  <c:v>175.23599999999999</c:v>
                </c:pt>
              </c:numCache>
            </c:numRef>
          </c:xVal>
          <c:yVal>
            <c:numRef>
              <c:f>Combined!$O$10:$O$14</c:f>
              <c:numCache>
                <c:formatCode>0.00E+00</c:formatCode>
                <c:ptCount val="5"/>
                <c:pt idx="0">
                  <c:v>9282692196112.5645</c:v>
                </c:pt>
                <c:pt idx="1">
                  <c:v>10122375642546.463</c:v>
                </c:pt>
                <c:pt idx="2">
                  <c:v>13021408221408.229</c:v>
                </c:pt>
                <c:pt idx="3">
                  <c:v>27047399037455.508</c:v>
                </c:pt>
              </c:numCache>
            </c:numRef>
          </c:yVal>
          <c:smooth val="0"/>
          <c:extLst>
            <c:ext xmlns:c16="http://schemas.microsoft.com/office/drawing/2014/chart" uri="{C3380CC4-5D6E-409C-BE32-E72D297353CC}">
              <c16:uniqueId val="{00000009-39ED-7940-A4FE-816655DC8964}"/>
            </c:ext>
          </c:extLst>
        </c:ser>
        <c:ser>
          <c:idx val="5"/>
          <c:order val="5"/>
          <c:tx>
            <c:strRef>
              <c:f>Combined!$A$44</c:f>
              <c:strCache>
                <c:ptCount val="1"/>
                <c:pt idx="0">
                  <c:v>301-2(-)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3.5895340558682216E-2"/>
                  <c:y val="9.496870444400373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Combined!$C$47:$C$49</c:f>
              <c:numCache>
                <c:formatCode>General</c:formatCode>
                <c:ptCount val="3"/>
                <c:pt idx="0">
                  <c:v>-25.001000000000001</c:v>
                </c:pt>
                <c:pt idx="1">
                  <c:v>-49.999000000000002</c:v>
                </c:pt>
                <c:pt idx="2">
                  <c:v>-100</c:v>
                </c:pt>
              </c:numCache>
            </c:numRef>
          </c:xVal>
          <c:yVal>
            <c:numRef>
              <c:f>Combined!$F$47:$F$49</c:f>
              <c:numCache>
                <c:formatCode>0.00E+00</c:formatCode>
                <c:ptCount val="3"/>
                <c:pt idx="0">
                  <c:v>773509542857142.88</c:v>
                </c:pt>
                <c:pt idx="1">
                  <c:v>2166043319999998.5</c:v>
                </c:pt>
                <c:pt idx="2">
                  <c:v>1249540407692308.2</c:v>
                </c:pt>
              </c:numCache>
            </c:numRef>
          </c:yVal>
          <c:smooth val="0"/>
          <c:extLst>
            <c:ext xmlns:c16="http://schemas.microsoft.com/office/drawing/2014/chart" uri="{C3380CC4-5D6E-409C-BE32-E72D297353CC}">
              <c16:uniqueId val="{0000000B-39ED-7940-A4FE-816655DC8964}"/>
            </c:ext>
          </c:extLst>
        </c:ser>
        <c:ser>
          <c:idx val="6"/>
          <c:order val="6"/>
          <c:tx>
            <c:strRef>
              <c:f>Combined!$A$55</c:f>
              <c:strCache>
                <c:ptCount val="1"/>
                <c:pt idx="0">
                  <c:v>301-2FL(-)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0.17177400973549112"/>
                  <c:y val="4.817543456792429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Combined!$C$58:$C$60</c:f>
              <c:numCache>
                <c:formatCode>General</c:formatCode>
                <c:ptCount val="3"/>
                <c:pt idx="0">
                  <c:v>-25</c:v>
                </c:pt>
                <c:pt idx="1">
                  <c:v>-49.999000000000002</c:v>
                </c:pt>
                <c:pt idx="2">
                  <c:v>-100.001</c:v>
                </c:pt>
              </c:numCache>
            </c:numRef>
          </c:xVal>
          <c:yVal>
            <c:numRef>
              <c:f>Combined!$F$58:$F$60</c:f>
              <c:numCache>
                <c:formatCode>0.00E+00</c:formatCode>
                <c:ptCount val="3"/>
                <c:pt idx="0">
                  <c:v>416521800000000.12</c:v>
                </c:pt>
                <c:pt idx="1">
                  <c:v>357047248351648.25</c:v>
                </c:pt>
                <c:pt idx="2">
                  <c:v>360971120000000</c:v>
                </c:pt>
              </c:numCache>
            </c:numRef>
          </c:yVal>
          <c:smooth val="0"/>
          <c:extLst>
            <c:ext xmlns:c16="http://schemas.microsoft.com/office/drawing/2014/chart" uri="{C3380CC4-5D6E-409C-BE32-E72D297353CC}">
              <c16:uniqueId val="{0000000D-39ED-7940-A4FE-816655DC8964}"/>
            </c:ext>
          </c:extLst>
        </c:ser>
        <c:ser>
          <c:idx val="7"/>
          <c:order val="7"/>
          <c:tx>
            <c:strRef>
              <c:f>Combined!$A$64</c:f>
              <c:strCache>
                <c:ptCount val="1"/>
                <c:pt idx="0">
                  <c:v>301(-)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0.10665448274192729"/>
                  <c:y val="5.733764048273171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Combined!$C$68:$C$70</c:f>
              <c:numCache>
                <c:formatCode>General</c:formatCode>
                <c:ptCount val="3"/>
                <c:pt idx="0">
                  <c:v>-50</c:v>
                </c:pt>
                <c:pt idx="1">
                  <c:v>-100</c:v>
                </c:pt>
                <c:pt idx="2">
                  <c:v>-149.99700000000001</c:v>
                </c:pt>
              </c:numCache>
            </c:numRef>
          </c:xVal>
          <c:yVal>
            <c:numRef>
              <c:f>Combined!$F$68:$F$70</c:f>
              <c:numCache>
                <c:formatCode>0.00E+00</c:formatCode>
                <c:ptCount val="3"/>
                <c:pt idx="0">
                  <c:v>6497999999999999</c:v>
                </c:pt>
                <c:pt idx="1">
                  <c:v>3609783400000000.5</c:v>
                </c:pt>
                <c:pt idx="2">
                  <c:v>3609999999999999</c:v>
                </c:pt>
              </c:numCache>
            </c:numRef>
          </c:yVal>
          <c:smooth val="0"/>
          <c:extLst>
            <c:ext xmlns:c16="http://schemas.microsoft.com/office/drawing/2014/chart" uri="{C3380CC4-5D6E-409C-BE32-E72D297353CC}">
              <c16:uniqueId val="{0000000F-39ED-7940-A4FE-816655DC8964}"/>
            </c:ext>
          </c:extLst>
        </c:ser>
        <c:ser>
          <c:idx val="8"/>
          <c:order val="8"/>
          <c:tx>
            <c:strRef>
              <c:f>Combined!$A$73</c:f>
              <c:strCache>
                <c:ptCount val="1"/>
                <c:pt idx="0">
                  <c:v>353ND(-)</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sysDot"/>
              </a:ln>
              <a:effectLst/>
            </c:spPr>
            <c:trendlineType val="linear"/>
            <c:dispRSqr val="0"/>
            <c:dispEq val="1"/>
            <c:trendlineLbl>
              <c:layout>
                <c:manualLayout>
                  <c:x val="-0.20798178634601636"/>
                  <c:y val="-8.443180451049341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(Combined!$C$77,Combined!$C$79:$C$80)</c:f>
              <c:numCache>
                <c:formatCode>General</c:formatCode>
                <c:ptCount val="3"/>
                <c:pt idx="0">
                  <c:v>-49.999000000000002</c:v>
                </c:pt>
                <c:pt idx="1">
                  <c:v>-149.99700000000001</c:v>
                </c:pt>
                <c:pt idx="2">
                  <c:v>-199.99700000000001</c:v>
                </c:pt>
              </c:numCache>
            </c:numRef>
          </c:xVal>
          <c:yVal>
            <c:numRef>
              <c:f>(Combined!$F$76,Combined!$F$79:$F$80)</c:f>
              <c:numCache>
                <c:formatCode>0.00E+00</c:formatCode>
                <c:ptCount val="3"/>
                <c:pt idx="0">
                  <c:v>39286335174953.969</c:v>
                </c:pt>
                <c:pt idx="1">
                  <c:v>-167320261437908.53</c:v>
                </c:pt>
              </c:numCache>
            </c:numRef>
          </c:yVal>
          <c:smooth val="0"/>
          <c:extLst>
            <c:ext xmlns:c16="http://schemas.microsoft.com/office/drawing/2014/chart" uri="{C3380CC4-5D6E-409C-BE32-E72D297353CC}">
              <c16:uniqueId val="{00000011-39ED-7940-A4FE-816655DC8964}"/>
            </c:ext>
          </c:extLst>
        </c:ser>
        <c:ser>
          <c:idx val="9"/>
          <c:order val="9"/>
          <c:tx>
            <c:strRef>
              <c:f>Combined!$A$82</c:f>
              <c:strCache>
                <c:ptCount val="1"/>
                <c:pt idx="0">
                  <c:v>832HD-DG(-)</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1"/>
            <c:trendlineLbl>
              <c:layout>
                <c:manualLayout>
                  <c:x val="-2.6530569919640461E-3"/>
                  <c:y val="-4.779420593422976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Combined!$C$85:$C$87</c:f>
              <c:numCache>
                <c:formatCode>General</c:formatCode>
                <c:ptCount val="3"/>
                <c:pt idx="0">
                  <c:v>-25.001000000000001</c:v>
                </c:pt>
                <c:pt idx="1">
                  <c:v>-49.999000000000002</c:v>
                </c:pt>
                <c:pt idx="2">
                  <c:v>-100</c:v>
                </c:pt>
              </c:numCache>
            </c:numRef>
          </c:xVal>
          <c:yVal>
            <c:numRef>
              <c:f>Combined!$F$85:$F$87</c:f>
              <c:numCache>
                <c:formatCode>0.00E+00</c:formatCode>
                <c:ptCount val="3"/>
                <c:pt idx="0">
                  <c:v>8561760652886.4824</c:v>
                </c:pt>
                <c:pt idx="1">
                  <c:v>7357737540955.3389</c:v>
                </c:pt>
                <c:pt idx="2">
                  <c:v>5959027661357.9209</c:v>
                </c:pt>
              </c:numCache>
            </c:numRef>
          </c:yVal>
          <c:smooth val="0"/>
          <c:extLst>
            <c:ext xmlns:c16="http://schemas.microsoft.com/office/drawing/2014/chart" uri="{C3380CC4-5D6E-409C-BE32-E72D297353CC}">
              <c16:uniqueId val="{00000013-39ED-7940-A4FE-816655DC8964}"/>
            </c:ext>
          </c:extLst>
        </c:ser>
        <c:ser>
          <c:idx val="10"/>
          <c:order val="10"/>
          <c:tx>
            <c:strRef>
              <c:f>Combined!$H$45</c:f>
              <c:strCache>
                <c:ptCount val="1"/>
                <c:pt idx="0">
                  <c:v>GGm</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Combined!$I$48:$I$52</c:f>
              <c:numCache>
                <c:formatCode>0.000</c:formatCode>
                <c:ptCount val="5"/>
                <c:pt idx="0" formatCode="General">
                  <c:v>25.001999999999999</c:v>
                </c:pt>
                <c:pt idx="1">
                  <c:v>49.999000000000002</c:v>
                </c:pt>
                <c:pt idx="2">
                  <c:v>100</c:v>
                </c:pt>
                <c:pt idx="3" formatCode="General">
                  <c:v>149.99700000000001</c:v>
                </c:pt>
                <c:pt idx="4" formatCode="General">
                  <c:v>199.995</c:v>
                </c:pt>
              </c:numCache>
            </c:numRef>
          </c:xVal>
          <c:yVal>
            <c:numRef>
              <c:f>Combined!$L$48:$L$52</c:f>
              <c:numCache>
                <c:formatCode>0.0E+00</c:formatCode>
                <c:ptCount val="5"/>
                <c:pt idx="0">
                  <c:v>18333014221218.969</c:v>
                </c:pt>
                <c:pt idx="1">
                  <c:v>19763168978102.18</c:v>
                </c:pt>
                <c:pt idx="2">
                  <c:v>22798632000000.012</c:v>
                </c:pt>
                <c:pt idx="3">
                  <c:v>32040138461538.422</c:v>
                </c:pt>
              </c:numCache>
            </c:numRef>
          </c:yVal>
          <c:smooth val="0"/>
          <c:extLst>
            <c:ext xmlns:c16="http://schemas.microsoft.com/office/drawing/2014/chart" uri="{C3380CC4-5D6E-409C-BE32-E72D297353CC}">
              <c16:uniqueId val="{00000014-39ED-7940-A4FE-816655DC8964}"/>
            </c:ext>
          </c:extLst>
        </c:ser>
        <c:ser>
          <c:idx val="11"/>
          <c:order val="11"/>
          <c:tx>
            <c:strRef>
              <c:f>Combined!$H$54</c:f>
              <c:strCache>
                <c:ptCount val="1"/>
                <c:pt idx="0">
                  <c:v>GGm(-)</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Combined!$I$59:$I$61</c:f>
              <c:numCache>
                <c:formatCode>General</c:formatCode>
                <c:ptCount val="3"/>
                <c:pt idx="0" formatCode="0.000">
                  <c:v>-100.001</c:v>
                </c:pt>
                <c:pt idx="1">
                  <c:v>-149.99700000000001</c:v>
                </c:pt>
                <c:pt idx="2">
                  <c:v>-199.99700000000001</c:v>
                </c:pt>
              </c:numCache>
            </c:numRef>
          </c:xVal>
          <c:yVal>
            <c:numRef>
              <c:f>Combined!$L$59:$L$61</c:f>
              <c:numCache>
                <c:formatCode>0.0E+00</c:formatCode>
                <c:ptCount val="3"/>
                <c:pt idx="0">
                  <c:v>28472743908851.879</c:v>
                </c:pt>
                <c:pt idx="1">
                  <c:v>29536363636363.629</c:v>
                </c:pt>
              </c:numCache>
            </c:numRef>
          </c:yVal>
          <c:smooth val="0"/>
          <c:extLst>
            <c:ext xmlns:c16="http://schemas.microsoft.com/office/drawing/2014/chart" uri="{C3380CC4-5D6E-409C-BE32-E72D297353CC}">
              <c16:uniqueId val="{00000015-39ED-7940-A4FE-816655DC8964}"/>
            </c:ext>
          </c:extLst>
        </c:ser>
        <c:ser>
          <c:idx val="12"/>
          <c:order val="12"/>
          <c:tx>
            <c:strRef>
              <c:f>Combined!$N$46</c:f>
              <c:strCache>
                <c:ptCount val="1"/>
                <c:pt idx="0">
                  <c:v>GGs</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Combined!$N$48:$N$52</c:f>
              <c:numCache>
                <c:formatCode>General</c:formatCode>
                <c:ptCount val="5"/>
                <c:pt idx="0">
                  <c:v>25.003</c:v>
                </c:pt>
                <c:pt idx="1">
                  <c:v>50.000999999999998</c:v>
                </c:pt>
                <c:pt idx="2">
                  <c:v>100.002</c:v>
                </c:pt>
                <c:pt idx="3">
                  <c:v>150</c:v>
                </c:pt>
                <c:pt idx="4">
                  <c:v>199.99700000000001</c:v>
                </c:pt>
              </c:numCache>
            </c:numRef>
          </c:xVal>
          <c:yVal>
            <c:numRef>
              <c:f>Combined!$Q$48:$Q$52</c:f>
              <c:numCache>
                <c:formatCode>0.0E+00</c:formatCode>
                <c:ptCount val="5"/>
                <c:pt idx="0">
                  <c:v>30192751672862.438</c:v>
                </c:pt>
                <c:pt idx="1">
                  <c:v>30450468416119.961</c:v>
                </c:pt>
                <c:pt idx="2">
                  <c:v>31945624778761.062</c:v>
                </c:pt>
                <c:pt idx="3">
                  <c:v>32390877966101.695</c:v>
                </c:pt>
              </c:numCache>
            </c:numRef>
          </c:yVal>
          <c:smooth val="0"/>
          <c:extLst>
            <c:ext xmlns:c16="http://schemas.microsoft.com/office/drawing/2014/chart" uri="{C3380CC4-5D6E-409C-BE32-E72D297353CC}">
              <c16:uniqueId val="{00000016-39ED-7940-A4FE-816655DC8964}"/>
            </c:ext>
          </c:extLst>
        </c:ser>
        <c:ser>
          <c:idx val="13"/>
          <c:order val="13"/>
          <c:tx>
            <c:strRef>
              <c:f>Combined!$N$54</c:f>
              <c:strCache>
                <c:ptCount val="1"/>
                <c:pt idx="0">
                  <c:v>GGs(-)</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(Combined!$N$56,Combined!$N$58:$N$60)</c:f>
              <c:numCache>
                <c:formatCode>General</c:formatCode>
                <c:ptCount val="4"/>
                <c:pt idx="0">
                  <c:v>-25</c:v>
                </c:pt>
                <c:pt idx="1">
                  <c:v>-100.001</c:v>
                </c:pt>
                <c:pt idx="2">
                  <c:v>-149.99700000000001</c:v>
                </c:pt>
                <c:pt idx="3">
                  <c:v>-199.99799999999999</c:v>
                </c:pt>
              </c:numCache>
            </c:numRef>
          </c:xVal>
          <c:yVal>
            <c:numRef>
              <c:f>(Combined!$Q$56,Combined!$Q$58:$Q$60)</c:f>
              <c:numCache>
                <c:formatCode>0.0E+00</c:formatCode>
                <c:ptCount val="4"/>
                <c:pt idx="0">
                  <c:v>33287602868852.461</c:v>
                </c:pt>
                <c:pt idx="1">
                  <c:v>34233299051633.301</c:v>
                </c:pt>
                <c:pt idx="2">
                  <c:v>35704010769230.75</c:v>
                </c:pt>
              </c:numCache>
            </c:numRef>
          </c:yVal>
          <c:smooth val="0"/>
          <c:extLst>
            <c:ext xmlns:c16="http://schemas.microsoft.com/office/drawing/2014/chart" uri="{C3380CC4-5D6E-409C-BE32-E72D297353CC}">
              <c16:uniqueId val="{00000017-39ED-7940-A4FE-816655DC8964}"/>
            </c:ext>
          </c:extLst>
        </c:ser>
        <c:ser>
          <c:idx val="14"/>
          <c:order val="14"/>
          <c:tx>
            <c:strRef>
              <c:f>Combined!$C$131</c:f>
              <c:strCache>
                <c:ptCount val="1"/>
                <c:pt idx="0">
                  <c:v>832HDm</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Combined!$C$134:$C$143</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Combined!$E$134:$E$143</c:f>
              <c:numCache>
                <c:formatCode>0.0E+00</c:formatCode>
                <c:ptCount val="10"/>
                <c:pt idx="0">
                  <c:v>16965442898166.562</c:v>
                </c:pt>
                <c:pt idx="1">
                  <c:v>21488851117406.363</c:v>
                </c:pt>
                <c:pt idx="2">
                  <c:v>25811655575720.914</c:v>
                </c:pt>
                <c:pt idx="3">
                  <c:v>29681654106280.195</c:v>
                </c:pt>
                <c:pt idx="4">
                  <c:v>33408859060402.688</c:v>
                </c:pt>
                <c:pt idx="5">
                  <c:v>36702050179211.477</c:v>
                </c:pt>
                <c:pt idx="6">
                  <c:v>39144165817193.344</c:v>
                </c:pt>
                <c:pt idx="7">
                  <c:v>41494863441121.664</c:v>
                </c:pt>
                <c:pt idx="8">
                  <c:v>43852283734329.992</c:v>
                </c:pt>
                <c:pt idx="9">
                  <c:v>46566233136274.07</c:v>
                </c:pt>
              </c:numCache>
            </c:numRef>
          </c:yVal>
          <c:smooth val="0"/>
          <c:extLst>
            <c:ext xmlns:c16="http://schemas.microsoft.com/office/drawing/2014/chart" uri="{C3380CC4-5D6E-409C-BE32-E72D297353CC}">
              <c16:uniqueId val="{00000018-39ED-7940-A4FE-816655DC8964}"/>
            </c:ext>
          </c:extLst>
        </c:ser>
        <c:ser>
          <c:idx val="15"/>
          <c:order val="15"/>
          <c:tx>
            <c:strRef>
              <c:f>Combined!$B$146</c:f>
              <c:strCache>
                <c:ptCount val="1"/>
                <c:pt idx="0">
                  <c:v>832HDm(-)</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Combined!$C$147:$C$155</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Combined!$E$147:$E$155</c:f>
              <c:numCache>
                <c:formatCode>0.0E+00</c:formatCode>
                <c:ptCount val="9"/>
                <c:pt idx="0">
                  <c:v>-27682465531224.66</c:v>
                </c:pt>
                <c:pt idx="1">
                  <c:v>-36281179138322</c:v>
                </c:pt>
                <c:pt idx="2">
                  <c:v>-45755901102174.57</c:v>
                </c:pt>
                <c:pt idx="3">
                  <c:v>-56809358059914.422</c:v>
                </c:pt>
                <c:pt idx="4">
                  <c:v>-69060866632945.555</c:v>
                </c:pt>
                <c:pt idx="5">
                  <c:v>-83252032520325.219</c:v>
                </c:pt>
                <c:pt idx="6">
                  <c:v>-98594261505873.297</c:v>
                </c:pt>
                <c:pt idx="7">
                  <c:v>-116315572077653.89</c:v>
                </c:pt>
                <c:pt idx="8">
                  <c:v>-139886047358834.28</c:v>
                </c:pt>
              </c:numCache>
            </c:numRef>
          </c:yVal>
          <c:smooth val="0"/>
          <c:extLst>
            <c:ext xmlns:c16="http://schemas.microsoft.com/office/drawing/2014/chart" uri="{C3380CC4-5D6E-409C-BE32-E72D297353CC}">
              <c16:uniqueId val="{00000019-39ED-7940-A4FE-816655DC8964}"/>
            </c:ext>
          </c:extLst>
        </c:ser>
        <c:ser>
          <c:idx val="16"/>
          <c:order val="16"/>
          <c:tx>
            <c:strRef>
              <c:f>Combined!$I$131</c:f>
              <c:strCache>
                <c:ptCount val="1"/>
                <c:pt idx="0">
                  <c:v>353NDm</c:v>
                </c:pt>
              </c:strCache>
            </c:strRef>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(Combined!$J$134:$J$135,Combined!$J$137:$J$145)</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(Combined!$L$134:$L$135,Combined!$L$137:$L$145)</c:f>
              <c:numCache>
                <c:formatCode>0.0E+00</c:formatCode>
                <c:ptCount val="11"/>
                <c:pt idx="0">
                  <c:v>5605377120963.3291</c:v>
                </c:pt>
                <c:pt idx="1">
                  <c:v>10643384263590.064</c:v>
                </c:pt>
                <c:pt idx="2">
                  <c:v>18932357182473.66</c:v>
                </c:pt>
                <c:pt idx="3">
                  <c:v>22467965595927.684</c:v>
                </c:pt>
                <c:pt idx="4">
                  <c:v>25722609059700.25</c:v>
                </c:pt>
                <c:pt idx="5">
                  <c:v>28629302659956.871</c:v>
                </c:pt>
                <c:pt idx="6">
                  <c:v>30896498453647.129</c:v>
                </c:pt>
                <c:pt idx="7">
                  <c:v>33139526788924.855</c:v>
                </c:pt>
                <c:pt idx="8">
                  <c:v>34922932951367.582</c:v>
                </c:pt>
                <c:pt idx="9">
                  <c:v>36530769929298.836</c:v>
                </c:pt>
                <c:pt idx="10">
                  <c:v>38309016086793.875</c:v>
                </c:pt>
              </c:numCache>
            </c:numRef>
          </c:yVal>
          <c:smooth val="0"/>
          <c:extLst>
            <c:ext xmlns:c16="http://schemas.microsoft.com/office/drawing/2014/chart" uri="{C3380CC4-5D6E-409C-BE32-E72D297353CC}">
              <c16:uniqueId val="{0000001D-39ED-7940-A4FE-816655DC8964}"/>
            </c:ext>
          </c:extLst>
        </c:ser>
        <c:ser>
          <c:idx val="17"/>
          <c:order val="17"/>
          <c:tx>
            <c:strRef>
              <c:f>Combined!$J$146</c:f>
              <c:strCache>
                <c:ptCount val="1"/>
                <c:pt idx="0">
                  <c:v>353ND(-)</c:v>
                </c:pt>
              </c:strCache>
            </c:strRef>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f>Combined!$J$149:$J$160</c:f>
              <c:numCache>
                <c:formatCode>General</c:formatCode>
                <c:ptCount val="12"/>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Combined!$L$149:$L$160</c:f>
              <c:numCache>
                <c:formatCode>0.0E+00</c:formatCode>
                <c:ptCount val="12"/>
                <c:pt idx="0">
                  <c:v>-6970283224400.873</c:v>
                </c:pt>
                <c:pt idx="1">
                  <c:v>-15416272207166.518</c:v>
                </c:pt>
                <c:pt idx="2">
                  <c:v>-25358243354796.109</c:v>
                </c:pt>
                <c:pt idx="3">
                  <c:v>-37736296296296.312</c:v>
                </c:pt>
                <c:pt idx="4">
                  <c:v>-56549591340843.836</c:v>
                </c:pt>
                <c:pt idx="5">
                  <c:v>-78831182961252.266</c:v>
                </c:pt>
                <c:pt idx="6">
                  <c:v>-106479572192513.38</c:v>
                </c:pt>
                <c:pt idx="7">
                  <c:v>-138753387533875.39</c:v>
                </c:pt>
                <c:pt idx="8">
                  <c:v>-162539682539682.59</c:v>
                </c:pt>
                <c:pt idx="9">
                  <c:v>-203174603174603.22</c:v>
                </c:pt>
                <c:pt idx="10">
                  <c:v>-234373699542238.94</c:v>
                </c:pt>
                <c:pt idx="11">
                  <c:v>-256635187969924.81</c:v>
                </c:pt>
              </c:numCache>
            </c:numRef>
          </c:yVal>
          <c:smooth val="0"/>
          <c:extLst>
            <c:ext xmlns:c16="http://schemas.microsoft.com/office/drawing/2014/chart" uri="{C3380CC4-5D6E-409C-BE32-E72D297353CC}">
              <c16:uniqueId val="{0000001E-39ED-7940-A4FE-816655DC8964}"/>
            </c:ext>
          </c:extLst>
        </c:ser>
        <c:ser>
          <c:idx val="18"/>
          <c:order val="18"/>
          <c:tx>
            <c:strRef>
              <c:f>Combined!$N$132</c:f>
              <c:strCache>
                <c:ptCount val="1"/>
                <c:pt idx="0">
                  <c:v>301m</c:v>
                </c:pt>
              </c:strCache>
            </c:strRef>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f>Combined!$N$135:$N$146</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Combined!$Q$135:$Q$146</c:f>
              <c:numCache>
                <c:formatCode>0.0E+00</c:formatCode>
                <c:ptCount val="12"/>
                <c:pt idx="0">
                  <c:v>46752876258992.789</c:v>
                </c:pt>
                <c:pt idx="1">
                  <c:v>80222222222222.219</c:v>
                </c:pt>
                <c:pt idx="2">
                  <c:v>102066229319371.7</c:v>
                </c:pt>
                <c:pt idx="3">
                  <c:v>128045810837438.39</c:v>
                </c:pt>
                <c:pt idx="4">
                  <c:v>141877729257641.91</c:v>
                </c:pt>
                <c:pt idx="5">
                  <c:v>151706808560311.25</c:v>
                </c:pt>
                <c:pt idx="6">
                  <c:v>160732507420494.66</c:v>
                </c:pt>
                <c:pt idx="7">
                  <c:v>167149036012861.72</c:v>
                </c:pt>
                <c:pt idx="8">
                  <c:v>173539020178041.5</c:v>
                </c:pt>
                <c:pt idx="9">
                  <c:v>178029177534246.53</c:v>
                </c:pt>
                <c:pt idx="10">
                  <c:v>183746401542416.41</c:v>
                </c:pt>
                <c:pt idx="11">
                  <c:v>188347826086956.5</c:v>
                </c:pt>
              </c:numCache>
            </c:numRef>
          </c:yVal>
          <c:smooth val="0"/>
          <c:extLst>
            <c:ext xmlns:c16="http://schemas.microsoft.com/office/drawing/2014/chart" uri="{C3380CC4-5D6E-409C-BE32-E72D297353CC}">
              <c16:uniqueId val="{0000001F-39ED-7940-A4FE-816655DC8964}"/>
            </c:ext>
          </c:extLst>
        </c:ser>
        <c:ser>
          <c:idx val="19"/>
          <c:order val="19"/>
          <c:tx>
            <c:strRef>
              <c:f>Combined!$O$147</c:f>
              <c:strCache>
                <c:ptCount val="1"/>
                <c:pt idx="0">
                  <c:v>301(-)</c:v>
                </c:pt>
              </c:strCache>
            </c:strRef>
          </c:tx>
          <c:spPr>
            <a:ln w="19050"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xVal>
            <c:numRef>
              <c:f>Combined!$O$155:$O$161</c:f>
              <c:numCache>
                <c:formatCode>0.000</c:formatCode>
                <c:ptCount val="7"/>
                <c:pt idx="0" formatCode="General">
                  <c:v>-60.000999999999998</c:v>
                </c:pt>
                <c:pt idx="1">
                  <c:v>-70</c:v>
                </c:pt>
                <c:pt idx="2">
                  <c:v>-80</c:v>
                </c:pt>
                <c:pt idx="3">
                  <c:v>-90</c:v>
                </c:pt>
                <c:pt idx="4">
                  <c:v>-100</c:v>
                </c:pt>
                <c:pt idx="5">
                  <c:v>-110</c:v>
                </c:pt>
                <c:pt idx="6" formatCode="General">
                  <c:v>-119.997</c:v>
                </c:pt>
              </c:numCache>
            </c:numRef>
          </c:xVal>
          <c:yVal>
            <c:numRef>
              <c:f>Combined!$Q$155:$Q$161</c:f>
              <c:numCache>
                <c:formatCode>0.0E+00</c:formatCode>
                <c:ptCount val="7"/>
                <c:pt idx="0">
                  <c:v>556980711428571.31</c:v>
                </c:pt>
                <c:pt idx="1">
                  <c:v>478799999999999.94</c:v>
                </c:pt>
                <c:pt idx="2">
                  <c:v>444307692307692.25</c:v>
                </c:pt>
                <c:pt idx="3">
                  <c:v>406124999999999.94</c:v>
                </c:pt>
                <c:pt idx="4">
                  <c:v>384497041420118.31</c:v>
                </c:pt>
                <c:pt idx="5">
                  <c:v>376199999999999.94</c:v>
                </c:pt>
                <c:pt idx="6">
                  <c:v>362670002790697.62</c:v>
                </c:pt>
              </c:numCache>
            </c:numRef>
          </c:yVal>
          <c:smooth val="0"/>
          <c:extLst>
            <c:ext xmlns:c16="http://schemas.microsoft.com/office/drawing/2014/chart" uri="{C3380CC4-5D6E-409C-BE32-E72D297353CC}">
              <c16:uniqueId val="{00000020-39ED-7940-A4FE-816655DC8964}"/>
            </c:ext>
          </c:extLst>
        </c:ser>
        <c:dLbls>
          <c:showLegendKey val="0"/>
          <c:showVal val="0"/>
          <c:showCatName val="0"/>
          <c:showSerName val="0"/>
          <c:showPercent val="0"/>
          <c:showBubbleSize val="0"/>
        </c:dLbls>
        <c:axId val="703314448"/>
        <c:axId val="394510816"/>
      </c:scatterChart>
      <c:valAx>
        <c:axId val="703314448"/>
        <c:scaling>
          <c:orientation val="minMax"/>
          <c:max val="20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3409968230758639"/>
              <c:y val="0.949963415237786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10816"/>
        <c:crosses val="autoZero"/>
        <c:crossBetween val="midCat"/>
      </c:valAx>
      <c:valAx>
        <c:axId val="394510816"/>
        <c:scaling>
          <c:orientation val="minMax"/>
          <c:max val="1.1E+16"/>
          <c:min val="-150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 </a:t>
                </a:r>
                <a:endParaRPr lang="en-US"/>
              </a:p>
            </c:rich>
          </c:tx>
          <c:layout>
            <c:manualLayout>
              <c:xMode val="edge"/>
              <c:yMode val="edge"/>
              <c:x val="4.8039361119559011E-3"/>
              <c:y val="0.359453987739081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4448"/>
        <c:crosses val="autoZero"/>
        <c:crossBetween val="midCat"/>
      </c:valAx>
      <c:spPr>
        <a:noFill/>
        <a:ln>
          <a:noFill/>
        </a:ln>
        <a:effectLst/>
      </c:spPr>
    </c:plotArea>
    <c:legend>
      <c:legendPos val="r"/>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egendEntry>
        <c:idx val="27"/>
        <c:delete val="1"/>
      </c:legendEntry>
      <c:legendEntry>
        <c:idx val="28"/>
        <c:delete val="1"/>
      </c:legendEntry>
      <c:legendEntry>
        <c:idx val="29"/>
        <c:delete val="1"/>
      </c:legendEntry>
      <c:layout>
        <c:manualLayout>
          <c:xMode val="edge"/>
          <c:yMode val="edge"/>
          <c:x val="0.56761606423259992"/>
          <c:y val="8.7832515424549881E-2"/>
          <c:w val="0.43238387789302668"/>
          <c:h val="0.23871515807743443"/>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38454</xdr:colOff>
      <xdr:row>17</xdr:row>
      <xdr:rowOff>31749</xdr:rowOff>
    </xdr:from>
    <xdr:to>
      <xdr:col>10</xdr:col>
      <xdr:colOff>368654</xdr:colOff>
      <xdr:row>45</xdr:row>
      <xdr:rowOff>10583</xdr:rowOff>
    </xdr:to>
    <xdr:graphicFrame macro="">
      <xdr:nvGraphicFramePr>
        <xdr:cNvPr id="2" name="Chart 1">
          <a:extLst>
            <a:ext uri="{FF2B5EF4-FFF2-40B4-BE49-F238E27FC236}">
              <a16:creationId xmlns:a16="http://schemas.microsoft.com/office/drawing/2014/main" id="{4D792550-434C-4876-9C3F-31A97E411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670599</xdr:colOff>
      <xdr:row>17</xdr:row>
      <xdr:rowOff>66385</xdr:rowOff>
    </xdr:from>
    <xdr:to>
      <xdr:col>14</xdr:col>
      <xdr:colOff>899199</xdr:colOff>
      <xdr:row>45</xdr:row>
      <xdr:rowOff>45219</xdr:rowOff>
    </xdr:to>
    <xdr:graphicFrame macro="">
      <xdr:nvGraphicFramePr>
        <xdr:cNvPr id="3" name="Chart 2">
          <a:extLst>
            <a:ext uri="{FF2B5EF4-FFF2-40B4-BE49-F238E27FC236}">
              <a16:creationId xmlns:a16="http://schemas.microsoft.com/office/drawing/2014/main" id="{858DF07C-420E-6080-EC69-5F6807D704E5}"/>
            </a:ext>
            <a:ext uri="{147F2762-F138-4A5C-976F-8EAC2B608ADB}">
              <a16:predDERef xmlns:a16="http://schemas.microsoft.com/office/drawing/2014/main" pred="{4D792550-434C-4876-9C3F-31A97E411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135684</xdr:rowOff>
    </xdr:from>
    <xdr:to>
      <xdr:col>2</xdr:col>
      <xdr:colOff>943816</xdr:colOff>
      <xdr:row>40</xdr:row>
      <xdr:rowOff>47625</xdr:rowOff>
    </xdr:to>
    <xdr:graphicFrame macro="">
      <xdr:nvGraphicFramePr>
        <xdr:cNvPr id="4" name="Chart 3">
          <a:extLst>
            <a:ext uri="{FF2B5EF4-FFF2-40B4-BE49-F238E27FC236}">
              <a16:creationId xmlns:a16="http://schemas.microsoft.com/office/drawing/2014/main" id="{C71808F1-07D1-AA4F-BFC6-65098F378743}"/>
            </a:ext>
            <a:ext uri="{147F2762-F138-4A5C-976F-8EAC2B608ADB}">
              <a16:predDERef xmlns:a16="http://schemas.microsoft.com/office/drawing/2014/main" pred="{858DF07C-420E-6080-EC69-5F6807D70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952501</xdr:colOff>
      <xdr:row>19</xdr:row>
      <xdr:rowOff>127000</xdr:rowOff>
    </xdr:from>
    <xdr:to>
      <xdr:col>5</xdr:col>
      <xdr:colOff>1031875</xdr:colOff>
      <xdr:row>40</xdr:row>
      <xdr:rowOff>79375</xdr:rowOff>
    </xdr:to>
    <xdr:graphicFrame macro="">
      <xdr:nvGraphicFramePr>
        <xdr:cNvPr id="5" name="Chart 4">
          <a:extLst>
            <a:ext uri="{FF2B5EF4-FFF2-40B4-BE49-F238E27FC236}">
              <a16:creationId xmlns:a16="http://schemas.microsoft.com/office/drawing/2014/main" id="{CF276D3B-DA2C-4745-BAB6-7B3D5C1DDF49}"/>
            </a:ext>
            <a:ext uri="{147F2762-F138-4A5C-976F-8EAC2B608ADB}">
              <a16:predDERef xmlns:a16="http://schemas.microsoft.com/office/drawing/2014/main" pred="{C71808F1-07D1-AA4F-BFC6-65098F378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93</xdr:row>
      <xdr:rowOff>0</xdr:rowOff>
    </xdr:from>
    <xdr:to>
      <xdr:col>10</xdr:col>
      <xdr:colOff>330200</xdr:colOff>
      <xdr:row>125</xdr:row>
      <xdr:rowOff>184150</xdr:rowOff>
    </xdr:to>
    <xdr:graphicFrame macro="">
      <xdr:nvGraphicFramePr>
        <xdr:cNvPr id="6" name="Chart 5">
          <a:extLst>
            <a:ext uri="{FF2B5EF4-FFF2-40B4-BE49-F238E27FC236}">
              <a16:creationId xmlns:a16="http://schemas.microsoft.com/office/drawing/2014/main" id="{CD9DE764-79A5-3B4C-832A-9329C3B7B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349250</xdr:colOff>
      <xdr:row>93</xdr:row>
      <xdr:rowOff>0</xdr:rowOff>
    </xdr:from>
    <xdr:to>
      <xdr:col>14</xdr:col>
      <xdr:colOff>577850</xdr:colOff>
      <xdr:row>125</xdr:row>
      <xdr:rowOff>184150</xdr:rowOff>
    </xdr:to>
    <xdr:graphicFrame macro="">
      <xdr:nvGraphicFramePr>
        <xdr:cNvPr id="7" name="Chart 6">
          <a:extLst>
            <a:ext uri="{FF2B5EF4-FFF2-40B4-BE49-F238E27FC236}">
              <a16:creationId xmlns:a16="http://schemas.microsoft.com/office/drawing/2014/main" id="{0AF358BC-CC00-BE4E-95A8-56D9F239C1E4}"/>
            </a:ext>
            <a:ext uri="{147F2762-F138-4A5C-976F-8EAC2B608ADB}">
              <a16:predDERef xmlns:a16="http://schemas.microsoft.com/office/drawing/2014/main" pred="{4D792550-434C-4876-9C3F-31A97E411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833194</xdr:colOff>
      <xdr:row>19</xdr:row>
      <xdr:rowOff>74469</xdr:rowOff>
    </xdr:from>
    <xdr:to>
      <xdr:col>13</xdr:col>
      <xdr:colOff>215900</xdr:colOff>
      <xdr:row>21</xdr:row>
      <xdr:rowOff>50801</xdr:rowOff>
    </xdr:to>
    <xdr:sp macro="" textlink="">
      <xdr:nvSpPr>
        <xdr:cNvPr id="8" name="TextBox 7">
          <a:extLst>
            <a:ext uri="{FF2B5EF4-FFF2-40B4-BE49-F238E27FC236}">
              <a16:creationId xmlns:a16="http://schemas.microsoft.com/office/drawing/2014/main" id="{D358BD84-9B4F-990A-6FDB-26F9B056E48C}"/>
            </a:ext>
          </a:extLst>
        </xdr:cNvPr>
        <xdr:cNvSpPr txBox="1"/>
      </xdr:nvSpPr>
      <xdr:spPr>
        <a:xfrm>
          <a:off x="23502694" y="3757469"/>
          <a:ext cx="894006" cy="357332"/>
        </a:xfrm>
        <a:prstGeom prst="rect">
          <a:avLst/>
        </a:prstGeom>
        <a:solidFill>
          <a:srgbClr val="166C2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EPO-TEK</a:t>
          </a:r>
          <a:r>
            <a:rPr lang="en-US" sz="800" baseline="0">
              <a:solidFill>
                <a:schemeClr val="bg1"/>
              </a:solidFill>
            </a:rPr>
            <a:t>  301  </a:t>
          </a:r>
        </a:p>
        <a:p>
          <a:r>
            <a:rPr lang="en-US" sz="800" baseline="0">
              <a:solidFill>
                <a:schemeClr val="bg1"/>
              </a:solidFill>
            </a:rPr>
            <a:t>𝞺: </a:t>
          </a:r>
          <a:r>
            <a:rPr lang="en-US" sz="800" b="0" i="0" u="none" strike="noStrike">
              <a:solidFill>
                <a:schemeClr val="bg1"/>
              </a:solidFill>
              <a:effectLst/>
              <a:latin typeface="+mn-lt"/>
              <a:ea typeface="+mn-ea"/>
              <a:cs typeface="+mn-cs"/>
            </a:rPr>
            <a:t>9.4E+15</a:t>
          </a:r>
          <a:r>
            <a:rPr lang="en-US" sz="800">
              <a:solidFill>
                <a:schemeClr val="bg1"/>
              </a:solidFill>
            </a:rPr>
            <a:t> Ω·cm</a:t>
          </a:r>
        </a:p>
        <a:p>
          <a:endParaRPr lang="en-US" sz="800">
            <a:solidFill>
              <a:schemeClr val="bg1"/>
            </a:solidFill>
          </a:endParaRPr>
        </a:p>
      </xdr:txBody>
    </xdr:sp>
    <xdr:clientData/>
  </xdr:twoCellAnchor>
  <xdr:twoCellAnchor>
    <xdr:from>
      <xdr:col>13</xdr:col>
      <xdr:colOff>1543818</xdr:colOff>
      <xdr:row>21</xdr:row>
      <xdr:rowOff>10393</xdr:rowOff>
    </xdr:from>
    <xdr:to>
      <xdr:col>14</xdr:col>
      <xdr:colOff>812800</xdr:colOff>
      <xdr:row>22</xdr:row>
      <xdr:rowOff>165100</xdr:rowOff>
    </xdr:to>
    <xdr:sp macro="" textlink="">
      <xdr:nvSpPr>
        <xdr:cNvPr id="9" name="TextBox 8">
          <a:extLst>
            <a:ext uri="{FF2B5EF4-FFF2-40B4-BE49-F238E27FC236}">
              <a16:creationId xmlns:a16="http://schemas.microsoft.com/office/drawing/2014/main" id="{DFBBCEB4-95DA-0844-8CD7-D58B2FCDD0F8}"/>
            </a:ext>
          </a:extLst>
        </xdr:cNvPr>
        <xdr:cNvSpPr txBox="1"/>
      </xdr:nvSpPr>
      <xdr:spPr>
        <a:xfrm>
          <a:off x="25724618" y="4074393"/>
          <a:ext cx="881882" cy="345207"/>
        </a:xfrm>
        <a:prstGeom prst="rect">
          <a:avLst/>
        </a:prstGeom>
        <a:solidFill>
          <a:srgbClr val="145F8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EPO-TEK</a:t>
          </a:r>
          <a:r>
            <a:rPr lang="en-US" sz="800" baseline="0">
              <a:solidFill>
                <a:schemeClr val="bg1"/>
              </a:solidFill>
            </a:rPr>
            <a:t>  301-2</a:t>
          </a:r>
        </a:p>
        <a:p>
          <a:r>
            <a:rPr lang="en-US" sz="800" baseline="0">
              <a:solidFill>
                <a:schemeClr val="bg1"/>
              </a:solidFill>
            </a:rPr>
            <a:t>𝞺: </a:t>
          </a:r>
          <a:r>
            <a:rPr lang="en-US" sz="800" b="0" i="0" u="none" strike="noStrike">
              <a:solidFill>
                <a:schemeClr val="bg1"/>
              </a:solidFill>
              <a:effectLst/>
              <a:latin typeface="+mn-lt"/>
              <a:ea typeface="+mn-ea"/>
              <a:cs typeface="+mn-cs"/>
            </a:rPr>
            <a:t>2.0E+15</a:t>
          </a:r>
          <a:r>
            <a:rPr lang="en-US" sz="800">
              <a:solidFill>
                <a:schemeClr val="bg1"/>
              </a:solidFill>
            </a:rPr>
            <a:t> Ω·cm</a:t>
          </a:r>
        </a:p>
      </xdr:txBody>
    </xdr:sp>
    <xdr:clientData/>
  </xdr:twoCellAnchor>
  <xdr:twoCellAnchor>
    <xdr:from>
      <xdr:col>10</xdr:col>
      <xdr:colOff>806447</xdr:colOff>
      <xdr:row>24</xdr:row>
      <xdr:rowOff>0</xdr:rowOff>
    </xdr:from>
    <xdr:to>
      <xdr:col>10</xdr:col>
      <xdr:colOff>1739900</xdr:colOff>
      <xdr:row>25</xdr:row>
      <xdr:rowOff>152400</xdr:rowOff>
    </xdr:to>
    <xdr:sp macro="" textlink="">
      <xdr:nvSpPr>
        <xdr:cNvPr id="10" name="TextBox 9">
          <a:extLst>
            <a:ext uri="{FF2B5EF4-FFF2-40B4-BE49-F238E27FC236}">
              <a16:creationId xmlns:a16="http://schemas.microsoft.com/office/drawing/2014/main" id="{1F54B333-D3EF-374A-9A63-4E21F9C9FC6A}"/>
            </a:ext>
          </a:extLst>
        </xdr:cNvPr>
        <xdr:cNvSpPr txBox="1"/>
      </xdr:nvSpPr>
      <xdr:spPr>
        <a:xfrm>
          <a:off x="19513547" y="4635500"/>
          <a:ext cx="933453" cy="3429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EPO-TEK</a:t>
          </a:r>
          <a:r>
            <a:rPr lang="en-US" sz="800" baseline="0">
              <a:solidFill>
                <a:schemeClr val="bg1"/>
              </a:solidFill>
            </a:rPr>
            <a:t>  301-2FL</a:t>
          </a:r>
        </a:p>
        <a:p>
          <a:r>
            <a:rPr lang="en-US" sz="800" baseline="0">
              <a:solidFill>
                <a:schemeClr val="bg1"/>
              </a:solidFill>
            </a:rPr>
            <a:t>𝞺: </a:t>
          </a:r>
          <a:r>
            <a:rPr lang="en-US" sz="800" b="0" i="0" u="none" strike="noStrike">
              <a:solidFill>
                <a:schemeClr val="bg1"/>
              </a:solidFill>
              <a:effectLst/>
              <a:latin typeface="+mn-lt"/>
              <a:ea typeface="+mn-ea"/>
              <a:cs typeface="+mn-cs"/>
            </a:rPr>
            <a:t>3.0E+14</a:t>
          </a:r>
          <a:r>
            <a:rPr lang="en-US" sz="800">
              <a:solidFill>
                <a:schemeClr val="bg1"/>
              </a:solidFill>
            </a:rPr>
            <a:t> Ω·cm</a:t>
          </a:r>
        </a:p>
      </xdr:txBody>
    </xdr:sp>
    <xdr:clientData/>
  </xdr:twoCellAnchor>
  <xdr:twoCellAnchor>
    <xdr:from>
      <xdr:col>12</xdr:col>
      <xdr:colOff>808568</xdr:colOff>
      <xdr:row>38</xdr:row>
      <xdr:rowOff>93132</xdr:rowOff>
    </xdr:from>
    <xdr:to>
      <xdr:col>13</xdr:col>
      <xdr:colOff>228600</xdr:colOff>
      <xdr:row>39</xdr:row>
      <xdr:rowOff>165100</xdr:rowOff>
    </xdr:to>
    <xdr:sp macro="" textlink="">
      <xdr:nvSpPr>
        <xdr:cNvPr id="13" name="TextBox 12">
          <a:extLst>
            <a:ext uri="{FF2B5EF4-FFF2-40B4-BE49-F238E27FC236}">
              <a16:creationId xmlns:a16="http://schemas.microsoft.com/office/drawing/2014/main" id="{7A73DB35-F1CB-F645-82A3-89D27CFC253E}"/>
            </a:ext>
          </a:extLst>
        </xdr:cNvPr>
        <xdr:cNvSpPr txBox="1"/>
      </xdr:nvSpPr>
      <xdr:spPr>
        <a:xfrm>
          <a:off x="23478068" y="8310032"/>
          <a:ext cx="931332" cy="364068"/>
        </a:xfrm>
        <a:prstGeom prst="rect">
          <a:avLst/>
        </a:prstGeom>
        <a:solidFill>
          <a:srgbClr val="601A5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Gorilla</a:t>
          </a:r>
          <a:r>
            <a:rPr lang="en-US" sz="800" baseline="0">
              <a:solidFill>
                <a:schemeClr val="bg1"/>
              </a:solidFill>
            </a:rPr>
            <a:t> Glue</a:t>
          </a:r>
        </a:p>
        <a:p>
          <a:pPr marL="0" marR="0" lvl="0" indent="0" defTabSz="914400" eaLnBrk="1" fontAlgn="auto" latinLnBrk="0" hangingPunct="1">
            <a:lnSpc>
              <a:spcPct val="100000"/>
            </a:lnSpc>
            <a:spcBef>
              <a:spcPts val="0"/>
            </a:spcBef>
            <a:spcAft>
              <a:spcPts val="0"/>
            </a:spcAft>
            <a:buClrTx/>
            <a:buSzTx/>
            <a:buFontTx/>
            <a:buNone/>
            <a:tabLst/>
            <a:defRPr/>
          </a:pPr>
          <a:r>
            <a:rPr lang="en-US" sz="800" baseline="0">
              <a:solidFill>
                <a:schemeClr val="bg1"/>
              </a:solidFill>
            </a:rPr>
            <a:t>𝞺: </a:t>
          </a:r>
          <a:r>
            <a:rPr lang="en-US" sz="800" b="0" i="0" u="none" strike="noStrike">
              <a:solidFill>
                <a:schemeClr val="bg1"/>
              </a:solidFill>
              <a:effectLst/>
              <a:latin typeface="+mn-lt"/>
              <a:ea typeface="+mn-ea"/>
              <a:cs typeface="+mn-cs"/>
            </a:rPr>
            <a:t>2.3E+13</a:t>
          </a:r>
          <a:r>
            <a:rPr lang="en-US" sz="800">
              <a:solidFill>
                <a:schemeClr val="bg1"/>
              </a:solidFill>
            </a:rPr>
            <a:t> Ω·cm</a:t>
          </a:r>
        </a:p>
        <a:p>
          <a:endParaRPr lang="en-US" sz="800">
            <a:solidFill>
              <a:schemeClr val="bg1"/>
            </a:solidFill>
          </a:endParaRPr>
        </a:p>
      </xdr:txBody>
    </xdr:sp>
    <xdr:clientData/>
  </xdr:twoCellAnchor>
  <xdr:twoCellAnchor>
    <xdr:from>
      <xdr:col>13</xdr:col>
      <xdr:colOff>1516495</xdr:colOff>
      <xdr:row>23</xdr:row>
      <xdr:rowOff>97943</xdr:rowOff>
    </xdr:from>
    <xdr:to>
      <xdr:col>14</xdr:col>
      <xdr:colOff>787400</xdr:colOff>
      <xdr:row>25</xdr:row>
      <xdr:rowOff>76201</xdr:rowOff>
    </xdr:to>
    <xdr:sp macro="" textlink="">
      <xdr:nvSpPr>
        <xdr:cNvPr id="11" name="TextBox 10">
          <a:extLst>
            <a:ext uri="{FF2B5EF4-FFF2-40B4-BE49-F238E27FC236}">
              <a16:creationId xmlns:a16="http://schemas.microsoft.com/office/drawing/2014/main" id="{0CD4C7D8-0B85-764F-BFEE-700E0F78C800}"/>
            </a:ext>
          </a:extLst>
        </xdr:cNvPr>
        <xdr:cNvSpPr txBox="1"/>
      </xdr:nvSpPr>
      <xdr:spPr>
        <a:xfrm>
          <a:off x="25697295" y="4542943"/>
          <a:ext cx="883805" cy="359258"/>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EPO-TEK</a:t>
          </a:r>
          <a:r>
            <a:rPr lang="en-US" sz="800" baseline="0">
              <a:solidFill>
                <a:schemeClr val="bg1"/>
              </a:solidFill>
            </a:rPr>
            <a:t>  353ND</a:t>
          </a:r>
        </a:p>
        <a:p>
          <a:r>
            <a:rPr lang="en-US" sz="800" baseline="0">
              <a:solidFill>
                <a:schemeClr val="bg1"/>
              </a:solidFill>
            </a:rPr>
            <a:t>𝞺: </a:t>
          </a:r>
          <a:r>
            <a:rPr lang="en-US" sz="800" b="0" i="0" u="none" strike="noStrike">
              <a:solidFill>
                <a:schemeClr val="bg1"/>
              </a:solidFill>
              <a:effectLst/>
              <a:latin typeface="+mn-lt"/>
              <a:ea typeface="+mn-ea"/>
              <a:cs typeface="+mn-cs"/>
            </a:rPr>
            <a:t>1.3E+14</a:t>
          </a:r>
          <a:r>
            <a:rPr lang="en-US" sz="800">
              <a:solidFill>
                <a:schemeClr val="bg1"/>
              </a:solidFill>
            </a:rPr>
            <a:t> Ω·cm</a:t>
          </a:r>
        </a:p>
      </xdr:txBody>
    </xdr:sp>
    <xdr:clientData/>
  </xdr:twoCellAnchor>
  <xdr:twoCellAnchor>
    <xdr:from>
      <xdr:col>12</xdr:col>
      <xdr:colOff>802215</xdr:colOff>
      <xdr:row>28</xdr:row>
      <xdr:rowOff>126993</xdr:rowOff>
    </xdr:from>
    <xdr:to>
      <xdr:col>13</xdr:col>
      <xdr:colOff>177800</xdr:colOff>
      <xdr:row>30</xdr:row>
      <xdr:rowOff>12700</xdr:rowOff>
    </xdr:to>
    <xdr:sp macro="" textlink="">
      <xdr:nvSpPr>
        <xdr:cNvPr id="12" name="TextBox 11">
          <a:extLst>
            <a:ext uri="{FF2B5EF4-FFF2-40B4-BE49-F238E27FC236}">
              <a16:creationId xmlns:a16="http://schemas.microsoft.com/office/drawing/2014/main" id="{E4DCC31A-033B-6343-A4F8-59D1B6505A3D}"/>
            </a:ext>
          </a:extLst>
        </xdr:cNvPr>
        <xdr:cNvSpPr txBox="1"/>
      </xdr:nvSpPr>
      <xdr:spPr>
        <a:xfrm>
          <a:off x="23471715" y="5575293"/>
          <a:ext cx="886885" cy="342907"/>
        </a:xfrm>
        <a:prstGeom prst="rect">
          <a:avLst/>
        </a:prstGeom>
        <a:solidFill>
          <a:srgbClr val="27AA3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JBWeld</a:t>
          </a:r>
        </a:p>
        <a:p>
          <a:pPr marL="0" marR="0" lvl="0" indent="0" defTabSz="914400" eaLnBrk="1" fontAlgn="auto" latinLnBrk="0" hangingPunct="1">
            <a:lnSpc>
              <a:spcPct val="100000"/>
            </a:lnSpc>
            <a:spcBef>
              <a:spcPts val="0"/>
            </a:spcBef>
            <a:spcAft>
              <a:spcPts val="0"/>
            </a:spcAft>
            <a:buClrTx/>
            <a:buSzTx/>
            <a:buFontTx/>
            <a:buNone/>
            <a:tabLst/>
            <a:defRPr/>
          </a:pPr>
          <a:r>
            <a:rPr lang="en-US" sz="800" baseline="0">
              <a:solidFill>
                <a:schemeClr val="bg1"/>
              </a:solidFill>
            </a:rPr>
            <a:t>𝞺: </a:t>
          </a:r>
          <a:r>
            <a:rPr lang="en-US" sz="800" b="0" i="0" u="none" strike="noStrike">
              <a:solidFill>
                <a:schemeClr val="bg1"/>
              </a:solidFill>
              <a:effectLst/>
              <a:latin typeface="+mn-lt"/>
              <a:ea typeface="+mn-ea"/>
              <a:cs typeface="+mn-cs"/>
            </a:rPr>
            <a:t>9.2E+11</a:t>
          </a:r>
          <a:r>
            <a:rPr lang="en-US" sz="800">
              <a:solidFill>
                <a:schemeClr val="bg1"/>
              </a:solidFill>
            </a:rPr>
            <a:t> Ω·cm</a:t>
          </a:r>
        </a:p>
        <a:p>
          <a:endParaRPr lang="en-US" sz="800">
            <a:solidFill>
              <a:schemeClr val="bg1"/>
            </a:solidFill>
          </a:endParaRPr>
        </a:p>
      </xdr:txBody>
    </xdr:sp>
    <xdr:clientData/>
  </xdr:twoCellAnchor>
  <xdr:twoCellAnchor>
    <xdr:from>
      <xdr:col>13</xdr:col>
      <xdr:colOff>662515</xdr:colOff>
      <xdr:row>25</xdr:row>
      <xdr:rowOff>190493</xdr:rowOff>
    </xdr:from>
    <xdr:to>
      <xdr:col>13</xdr:col>
      <xdr:colOff>1536700</xdr:colOff>
      <xdr:row>27</xdr:row>
      <xdr:rowOff>139700</xdr:rowOff>
    </xdr:to>
    <xdr:sp macro="" textlink="">
      <xdr:nvSpPr>
        <xdr:cNvPr id="14" name="TextBox 13">
          <a:extLst>
            <a:ext uri="{FF2B5EF4-FFF2-40B4-BE49-F238E27FC236}">
              <a16:creationId xmlns:a16="http://schemas.microsoft.com/office/drawing/2014/main" id="{3E5E1F57-688A-9346-962F-593E74F4A73E}"/>
            </a:ext>
          </a:extLst>
        </xdr:cNvPr>
        <xdr:cNvSpPr txBox="1"/>
      </xdr:nvSpPr>
      <xdr:spPr>
        <a:xfrm>
          <a:off x="24843315" y="5016493"/>
          <a:ext cx="874185" cy="342907"/>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832HD-DG</a:t>
          </a:r>
        </a:p>
        <a:p>
          <a:pPr marL="0" marR="0" lvl="0" indent="0" defTabSz="914400" eaLnBrk="1" fontAlgn="auto" latinLnBrk="0" hangingPunct="1">
            <a:lnSpc>
              <a:spcPct val="100000"/>
            </a:lnSpc>
            <a:spcBef>
              <a:spcPts val="0"/>
            </a:spcBef>
            <a:spcAft>
              <a:spcPts val="0"/>
            </a:spcAft>
            <a:buClrTx/>
            <a:buSzTx/>
            <a:buFontTx/>
            <a:buNone/>
            <a:tabLst/>
            <a:defRPr/>
          </a:pPr>
          <a:r>
            <a:rPr lang="en-US" sz="800" baseline="0">
              <a:solidFill>
                <a:schemeClr val="bg1"/>
              </a:solidFill>
            </a:rPr>
            <a:t>𝞺: </a:t>
          </a:r>
          <a:r>
            <a:rPr lang="en-US" sz="800" b="0" i="0" u="none" strike="noStrike" baseline="0">
              <a:solidFill>
                <a:schemeClr val="bg1"/>
              </a:solidFill>
              <a:effectLst/>
              <a:latin typeface="+mn-lt"/>
              <a:ea typeface="+mn-ea"/>
              <a:cs typeface="+mn-cs"/>
            </a:rPr>
            <a:t>1.1</a:t>
          </a:r>
          <a:r>
            <a:rPr lang="en-US" sz="800" b="0" i="0" u="none" strike="noStrike">
              <a:solidFill>
                <a:schemeClr val="bg1"/>
              </a:solidFill>
              <a:effectLst/>
              <a:latin typeface="+mn-lt"/>
              <a:ea typeface="+mn-ea"/>
              <a:cs typeface="+mn-cs"/>
            </a:rPr>
            <a:t>E+11</a:t>
          </a:r>
          <a:r>
            <a:rPr lang="en-US" sz="800">
              <a:solidFill>
                <a:schemeClr val="bg1"/>
              </a:solidFill>
            </a:rPr>
            <a:t> Ω·cm</a:t>
          </a:r>
        </a:p>
        <a:p>
          <a:endParaRPr lang="en-US" sz="800">
            <a:solidFill>
              <a:schemeClr val="bg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74"/>
  <sheetViews>
    <sheetView topLeftCell="F8" zoomScale="110" zoomScaleNormal="110" workbookViewId="0">
      <selection activeCell="P13" sqref="P13"/>
    </sheetView>
  </sheetViews>
  <sheetFormatPr baseColWidth="10" defaultColWidth="8.83203125" defaultRowHeight="15" x14ac:dyDescent="0.2"/>
  <cols>
    <col min="1" max="1" width="30" bestFit="1" customWidth="1"/>
    <col min="2" max="2" width="26" bestFit="1" customWidth="1"/>
    <col min="3" max="3" width="26" customWidth="1"/>
    <col min="4" max="4" width="19.83203125" bestFit="1" customWidth="1"/>
    <col min="5" max="5" width="26" bestFit="1" customWidth="1"/>
    <col min="6" max="6" width="26" customWidth="1"/>
    <col min="7" max="7" width="19.83203125" bestFit="1" customWidth="1"/>
    <col min="8" max="8" width="26" bestFit="1" customWidth="1"/>
    <col min="9" max="9" width="26" customWidth="1"/>
    <col min="10" max="10" width="19.83203125" bestFit="1" customWidth="1"/>
    <col min="11" max="11" width="26" bestFit="1" customWidth="1"/>
    <col min="12" max="12" width="26" customWidth="1"/>
    <col min="13" max="13" width="19.83203125" bestFit="1" customWidth="1"/>
    <col min="14" max="14" width="21.1640625" bestFit="1" customWidth="1"/>
    <col min="15" max="15" width="20.1640625" bestFit="1" customWidth="1"/>
    <col min="16" max="16" width="21" bestFit="1" customWidth="1"/>
    <col min="17" max="17" width="17.6640625" bestFit="1" customWidth="1"/>
    <col min="18" max="18" width="28.5" bestFit="1" customWidth="1"/>
    <col min="19" max="19" width="23" bestFit="1" customWidth="1"/>
    <col min="20" max="20" width="23.1640625" bestFit="1" customWidth="1"/>
    <col min="21" max="21" width="20" bestFit="1" customWidth="1"/>
  </cols>
  <sheetData>
    <row r="1" spans="1:21" x14ac:dyDescent="0.2">
      <c r="A1" t="s">
        <v>0</v>
      </c>
    </row>
    <row r="3" spans="1:21" x14ac:dyDescent="0.2">
      <c r="A3" s="3" t="s">
        <v>1</v>
      </c>
      <c r="B3" t="s">
        <v>2</v>
      </c>
      <c r="D3" t="s">
        <v>3</v>
      </c>
      <c r="J3" s="3" t="s">
        <v>1</v>
      </c>
      <c r="K3" t="s">
        <v>2</v>
      </c>
      <c r="M3" t="s">
        <v>3</v>
      </c>
      <c r="Q3" t="s">
        <v>67</v>
      </c>
      <c r="R3" t="s">
        <v>68</v>
      </c>
      <c r="S3" t="s">
        <v>78</v>
      </c>
      <c r="T3" t="s">
        <v>77</v>
      </c>
      <c r="U3" s="70" t="s">
        <v>79</v>
      </c>
    </row>
    <row r="4" spans="1:21" x14ac:dyDescent="0.2">
      <c r="A4" s="4">
        <f>3.42*3.42</f>
        <v>11.696399999999999</v>
      </c>
      <c r="B4" s="5">
        <v>0.18</v>
      </c>
      <c r="C4" s="5"/>
      <c r="D4">
        <f>A4/B4</f>
        <v>64.97999999999999</v>
      </c>
      <c r="J4" s="4">
        <f>3.2*3.2</f>
        <v>10.240000000000002</v>
      </c>
      <c r="K4" s="5">
        <v>0.18</v>
      </c>
      <c r="L4" s="5"/>
      <c r="M4">
        <f>J4/K4</f>
        <v>56.8888888888889</v>
      </c>
      <c r="Q4" t="s">
        <v>69</v>
      </c>
      <c r="R4" s="7" t="s">
        <v>15</v>
      </c>
      <c r="S4" s="19">
        <v>9417391304347824</v>
      </c>
    </row>
    <row r="5" spans="1:21" x14ac:dyDescent="0.2">
      <c r="Q5" t="s">
        <v>70</v>
      </c>
      <c r="R5" s="7" t="s">
        <v>13</v>
      </c>
      <c r="S5" s="19">
        <v>1969090909090908.5</v>
      </c>
    </row>
    <row r="6" spans="1:21" x14ac:dyDescent="0.2">
      <c r="Q6" t="s">
        <v>71</v>
      </c>
      <c r="R6" s="8" t="s">
        <v>14</v>
      </c>
      <c r="S6" s="19">
        <v>298210188159706.19</v>
      </c>
    </row>
    <row r="7" spans="1:21" x14ac:dyDescent="0.2">
      <c r="A7" s="1"/>
      <c r="B7" s="1"/>
      <c r="C7" s="1"/>
      <c r="D7" s="1"/>
      <c r="E7" s="1"/>
      <c r="F7" s="1"/>
      <c r="G7" s="1"/>
      <c r="H7" s="1"/>
      <c r="I7" s="1"/>
      <c r="J7" s="1"/>
      <c r="K7" s="1"/>
      <c r="L7" s="1"/>
      <c r="M7" s="1"/>
      <c r="N7" s="1"/>
      <c r="O7" s="1"/>
      <c r="P7" s="1"/>
      <c r="Q7" t="s">
        <v>72</v>
      </c>
      <c r="R7" s="7" t="s">
        <v>16</v>
      </c>
      <c r="S7" s="19">
        <v>146923783287419.69</v>
      </c>
    </row>
    <row r="8" spans="1:21" x14ac:dyDescent="0.2">
      <c r="A8" s="6" t="s">
        <v>4</v>
      </c>
      <c r="B8" s="1"/>
      <c r="C8" s="1"/>
      <c r="D8" s="6" t="s">
        <v>5</v>
      </c>
      <c r="E8" s="1"/>
      <c r="F8" s="1"/>
      <c r="G8" s="6">
        <v>301</v>
      </c>
      <c r="H8" s="1"/>
      <c r="I8" s="1"/>
      <c r="J8" s="6" t="s">
        <v>6</v>
      </c>
      <c r="K8" s="1"/>
      <c r="L8" s="1"/>
      <c r="M8" s="6" t="s">
        <v>7</v>
      </c>
      <c r="N8" s="1"/>
      <c r="O8" s="1"/>
      <c r="P8" s="1"/>
      <c r="Q8" t="s">
        <v>73</v>
      </c>
      <c r="R8" s="9">
        <v>14000000000000</v>
      </c>
      <c r="S8" s="19">
        <v>11881307593594.307</v>
      </c>
    </row>
    <row r="9" spans="1:21" x14ac:dyDescent="0.2">
      <c r="A9" s="1" t="s">
        <v>8</v>
      </c>
      <c r="B9" s="1" t="s">
        <v>9</v>
      </c>
      <c r="C9" s="68" t="s">
        <v>10</v>
      </c>
      <c r="D9" s="1" t="s">
        <v>8</v>
      </c>
      <c r="E9" s="1" t="s">
        <v>9</v>
      </c>
      <c r="F9" s="68" t="s">
        <v>10</v>
      </c>
      <c r="G9" s="1" t="s">
        <v>8</v>
      </c>
      <c r="H9" s="1" t="s">
        <v>9</v>
      </c>
      <c r="I9" s="68" t="s">
        <v>10</v>
      </c>
      <c r="J9" s="1" t="s">
        <v>8</v>
      </c>
      <c r="K9" s="1" t="s">
        <v>9</v>
      </c>
      <c r="L9" s="68" t="s">
        <v>10</v>
      </c>
      <c r="M9" s="1" t="s">
        <v>8</v>
      </c>
      <c r="N9" s="1" t="s">
        <v>9</v>
      </c>
      <c r="O9" s="68" t="s">
        <v>10</v>
      </c>
      <c r="P9" s="1"/>
      <c r="Q9" t="s">
        <v>74</v>
      </c>
      <c r="R9" t="s">
        <v>75</v>
      </c>
    </row>
    <row r="10" spans="1:21" ht="16" x14ac:dyDescent="0.2">
      <c r="A10" s="2">
        <v>25.004000000000001</v>
      </c>
      <c r="B10" s="2">
        <v>23.3</v>
      </c>
      <c r="C10" s="12">
        <f>((A11-A10)/(B11-B10))*10^12*$D$4</f>
        <v>-902391699999999.38</v>
      </c>
      <c r="D10" s="2">
        <v>25.004000000000001</v>
      </c>
      <c r="E10" s="2">
        <v>30.6</v>
      </c>
      <c r="F10" s="12">
        <f>((D11-D10)/(E11-E10))*10^12*$D$4</f>
        <v>338396887500000.06</v>
      </c>
      <c r="G10" s="2">
        <v>25.004000000000001</v>
      </c>
      <c r="H10" s="2">
        <v>2.5</v>
      </c>
      <c r="I10" s="12">
        <f>((G11-G10)/(H11-H10))*10^12*$D$4</f>
        <v>8121525299999991</v>
      </c>
      <c r="J10" s="2">
        <v>25.004000000000001</v>
      </c>
      <c r="K10" s="2">
        <v>178.9</v>
      </c>
      <c r="L10" s="12">
        <f>((J11-J10)/(K11-K10))*10^12*$M$4</f>
        <v>82677416020671.891</v>
      </c>
      <c r="M10" s="2">
        <v>25.003</v>
      </c>
      <c r="N10" s="2">
        <v>352.5</v>
      </c>
      <c r="O10" s="12">
        <f>((M11-M10)/(N11-N10))*10^12*$M$4</f>
        <v>9282692196112.5645</v>
      </c>
      <c r="P10" s="1"/>
      <c r="Q10" t="s">
        <v>76</v>
      </c>
      <c r="R10" t="s">
        <v>75</v>
      </c>
    </row>
    <row r="11" spans="1:21" ht="16" x14ac:dyDescent="0.2">
      <c r="A11" s="2">
        <v>50.000999999999998</v>
      </c>
      <c r="B11" s="2">
        <v>21.5</v>
      </c>
      <c r="C11" s="12">
        <f t="shared" ref="C11:C13" si="0">((A12-A11)/(B12-B11))*10^12*$D$4</f>
        <v>1547204742857141.8</v>
      </c>
      <c r="D11" s="2">
        <v>50.000999999999998</v>
      </c>
      <c r="E11" s="2">
        <v>35.4</v>
      </c>
      <c r="F11" s="12">
        <f t="shared" ref="F11:F13" si="1">((D12-D11)/(E12-E11))*10^12*$D$4</f>
        <v>306521694339622.62</v>
      </c>
      <c r="G11" s="2">
        <v>50.000999999999998</v>
      </c>
      <c r="H11" s="2">
        <v>2.7</v>
      </c>
      <c r="I11" s="12">
        <f>((G12-G11)/(H12-H11))*10^12*$D$4</f>
        <v>1.0830433200000006E+16</v>
      </c>
      <c r="J11" s="2">
        <v>50.000999999999998</v>
      </c>
      <c r="K11" s="2">
        <v>196.1</v>
      </c>
      <c r="L11" s="12">
        <f t="shared" ref="L11:L12" si="2">((J12-J11)/(K12-K11))*10^12*$M$4</f>
        <v>100514424813506.08</v>
      </c>
      <c r="M11" s="2">
        <v>50.000999999999998</v>
      </c>
      <c r="N11" s="2">
        <v>505.7</v>
      </c>
      <c r="O11" s="12">
        <f t="shared" ref="O11:O13" si="3">((M12-M11)/(N12-N11))*10^12*$M$4</f>
        <v>10122375642546.463</v>
      </c>
      <c r="P11" s="15"/>
      <c r="Q11" s="1"/>
    </row>
    <row r="12" spans="1:21" ht="16" x14ac:dyDescent="0.2">
      <c r="A12" s="2">
        <v>100.003</v>
      </c>
      <c r="B12" s="2">
        <v>23.6</v>
      </c>
      <c r="C12" s="12">
        <f t="shared" si="0"/>
        <v>1476759109090909.8</v>
      </c>
      <c r="D12" s="2">
        <v>100.003</v>
      </c>
      <c r="E12" s="2">
        <v>46</v>
      </c>
      <c r="F12" s="12">
        <f t="shared" si="1"/>
        <v>306491043396226.38</v>
      </c>
      <c r="G12" s="2">
        <v>100.003</v>
      </c>
      <c r="H12" s="2">
        <v>3</v>
      </c>
      <c r="I12" s="12" t="e">
        <f>((G13-G12)/(H13-H12))*10^12*$D$4</f>
        <v>#DIV/0!</v>
      </c>
      <c r="J12" s="2">
        <v>100.003</v>
      </c>
      <c r="K12" s="2">
        <v>224.4</v>
      </c>
      <c r="L12" s="12">
        <f t="shared" si="2"/>
        <v>-507916190476191.12</v>
      </c>
      <c r="M12" s="2">
        <v>100</v>
      </c>
      <c r="N12" s="2">
        <v>786.7</v>
      </c>
      <c r="O12" s="12">
        <f t="shared" si="3"/>
        <v>13021408221408.229</v>
      </c>
      <c r="P12" s="1"/>
      <c r="Q12" s="1"/>
    </row>
    <row r="13" spans="1:21" ht="16" x14ac:dyDescent="0.2">
      <c r="A13" s="2">
        <v>150.001</v>
      </c>
      <c r="B13" s="2">
        <v>25.8</v>
      </c>
      <c r="C13" s="12">
        <f t="shared" si="0"/>
        <v>1353695850000000.2</v>
      </c>
      <c r="D13" s="2">
        <v>150</v>
      </c>
      <c r="E13" s="2">
        <v>56.6</v>
      </c>
      <c r="F13" s="12">
        <f t="shared" si="1"/>
        <v>264135775609755.94</v>
      </c>
      <c r="G13" s="2">
        <v>150.001</v>
      </c>
      <c r="H13" s="2">
        <v>3</v>
      </c>
      <c r="I13" s="12">
        <f t="shared" ref="I13" si="4">((G14-G13)/(H14-H13))*10^12*$D$4</f>
        <v>3609855599999999</v>
      </c>
      <c r="J13" s="2">
        <v>150.001</v>
      </c>
      <c r="K13" s="2">
        <v>218.8</v>
      </c>
      <c r="L13" s="12">
        <f>((J14-J13)/(K14-K13))*10^12*$M$4</f>
        <v>76666594788858.953</v>
      </c>
      <c r="M13" s="2">
        <v>149.99</v>
      </c>
      <c r="N13" s="2">
        <v>1005.1</v>
      </c>
      <c r="O13" s="12">
        <f t="shared" si="3"/>
        <v>27047399037455.508</v>
      </c>
      <c r="P13" s="1"/>
      <c r="Q13" s="1"/>
    </row>
    <row r="14" spans="1:21" ht="16" x14ac:dyDescent="0.2">
      <c r="A14" s="2">
        <v>199.999</v>
      </c>
      <c r="B14" s="2">
        <v>28.2</v>
      </c>
      <c r="C14" s="12"/>
      <c r="D14" s="2">
        <v>199.99799999999999</v>
      </c>
      <c r="E14" s="2">
        <v>68.900000000000006</v>
      </c>
      <c r="F14" s="12"/>
      <c r="G14" s="2">
        <v>199.999</v>
      </c>
      <c r="H14" s="2">
        <v>3.9</v>
      </c>
      <c r="I14" s="12"/>
      <c r="J14" s="2">
        <v>199.999</v>
      </c>
      <c r="K14" s="2">
        <v>255.9</v>
      </c>
      <c r="L14" s="12"/>
      <c r="M14" s="2">
        <v>175.23599999999999</v>
      </c>
      <c r="N14" s="2">
        <v>1058.2</v>
      </c>
      <c r="O14" s="12"/>
      <c r="P14" s="1"/>
      <c r="Q14" s="1"/>
    </row>
    <row r="15" spans="1:21" x14ac:dyDescent="0.2">
      <c r="A15" s="1"/>
      <c r="B15" s="1"/>
      <c r="C15" s="1"/>
      <c r="D15" s="1"/>
      <c r="E15" s="1"/>
      <c r="F15" s="1"/>
      <c r="G15" s="1"/>
      <c r="H15" s="1"/>
      <c r="J15" s="1"/>
      <c r="K15" s="1"/>
      <c r="L15" s="1"/>
      <c r="M15" s="1"/>
      <c r="N15" s="1"/>
      <c r="O15" s="1"/>
      <c r="P15" s="1"/>
      <c r="Q15" s="1"/>
    </row>
    <row r="16" spans="1:21" x14ac:dyDescent="0.2">
      <c r="A16" s="1" t="s">
        <v>11</v>
      </c>
      <c r="B16" s="10">
        <f>(1/0.033)*D4*10^12</f>
        <v>1969090909090908.5</v>
      </c>
      <c r="C16" s="11"/>
      <c r="D16" s="1"/>
      <c r="E16" s="10">
        <f>(1/0.2179)*D4*10^12</f>
        <v>298210188159706.19</v>
      </c>
      <c r="F16" s="11"/>
      <c r="G16" s="1"/>
      <c r="H16" s="10">
        <f>(1/0.0069)*D4*10^12</f>
        <v>9417391304347824</v>
      </c>
      <c r="I16" s="11"/>
      <c r="J16" s="1"/>
      <c r="K16" s="10">
        <f>(1/0.3872)*M4*10^12</f>
        <v>146923783287419.69</v>
      </c>
      <c r="L16" s="11"/>
      <c r="M16" s="1"/>
      <c r="N16" s="10">
        <f>(1/4.7881)*M4*10^12</f>
        <v>11881307593594.307</v>
      </c>
      <c r="O16" s="11"/>
      <c r="P16" s="1" t="s">
        <v>65</v>
      </c>
      <c r="Q16" s="11" t="s">
        <v>66</v>
      </c>
    </row>
    <row r="17" spans="1:19" x14ac:dyDescent="0.2">
      <c r="A17" s="1" t="s">
        <v>12</v>
      </c>
      <c r="B17" s="7" t="s">
        <v>13</v>
      </c>
      <c r="C17" s="7"/>
      <c r="E17" s="8" t="s">
        <v>14</v>
      </c>
      <c r="F17" s="8"/>
      <c r="H17" s="7" t="s">
        <v>15</v>
      </c>
      <c r="I17" s="7"/>
      <c r="K17" s="7" t="s">
        <v>16</v>
      </c>
      <c r="L17" s="7"/>
      <c r="N17" s="9">
        <v>14000000000000</v>
      </c>
      <c r="O17" s="9"/>
      <c r="Q17" s="9"/>
    </row>
    <row r="18" spans="1:19" x14ac:dyDescent="0.2">
      <c r="P18" t="s">
        <v>61</v>
      </c>
      <c r="Q18" t="s">
        <v>20</v>
      </c>
      <c r="R18" t="s">
        <v>62</v>
      </c>
      <c r="S18" t="s">
        <v>63</v>
      </c>
    </row>
    <row r="19" spans="1:19" x14ac:dyDescent="0.2">
      <c r="P19">
        <v>25.001999999999999</v>
      </c>
      <c r="Q19">
        <v>2200</v>
      </c>
      <c r="R19">
        <v>20.2</v>
      </c>
      <c r="S19" s="19">
        <v>902391700000.00024</v>
      </c>
    </row>
    <row r="20" spans="1:19" x14ac:dyDescent="0.2">
      <c r="P20">
        <v>49.999000000000002</v>
      </c>
      <c r="Q20" s="56">
        <v>4000</v>
      </c>
      <c r="R20" s="56">
        <v>57</v>
      </c>
      <c r="S20" s="19">
        <v>928322845714.28577</v>
      </c>
    </row>
    <row r="21" spans="1:19" x14ac:dyDescent="0.2">
      <c r="P21" s="55">
        <v>100.001</v>
      </c>
      <c r="Q21">
        <v>7500</v>
      </c>
      <c r="R21">
        <v>77.400000000000006</v>
      </c>
      <c r="S21" s="19">
        <v>1082913360000.0004</v>
      </c>
    </row>
    <row r="22" spans="1:19" x14ac:dyDescent="0.2">
      <c r="P22">
        <v>149.99700000000001</v>
      </c>
      <c r="Q22">
        <v>10500</v>
      </c>
      <c r="R22">
        <v>44.7</v>
      </c>
      <c r="S22" s="19">
        <v>984506072727.27258</v>
      </c>
    </row>
    <row r="23" spans="1:19" x14ac:dyDescent="0.2">
      <c r="P23">
        <v>199.995</v>
      </c>
      <c r="Q23">
        <v>13800</v>
      </c>
      <c r="R23">
        <v>35.9</v>
      </c>
      <c r="S23" s="60"/>
    </row>
    <row r="25" spans="1:19" x14ac:dyDescent="0.2">
      <c r="P25" t="s">
        <v>61</v>
      </c>
      <c r="Q25" t="s">
        <v>20</v>
      </c>
      <c r="R25" t="s">
        <v>64</v>
      </c>
      <c r="S25" t="s">
        <v>63</v>
      </c>
    </row>
    <row r="26" spans="1:19" x14ac:dyDescent="0.2">
      <c r="P26">
        <v>-25.001000000000001</v>
      </c>
      <c r="Q26">
        <v>-1100</v>
      </c>
      <c r="R26">
        <v>29.1</v>
      </c>
      <c r="S26" s="19">
        <v>1015271887500.0001</v>
      </c>
    </row>
    <row r="27" spans="1:19" ht="16" x14ac:dyDescent="0.2">
      <c r="I27" s="13"/>
      <c r="J27" s="13"/>
      <c r="K27" s="13"/>
      <c r="L27" s="13"/>
      <c r="M27" s="13"/>
      <c r="N27" s="13"/>
      <c r="O27" s="13"/>
      <c r="P27" s="55">
        <v>-50</v>
      </c>
      <c r="Q27">
        <v>-2700</v>
      </c>
      <c r="R27">
        <v>10.6</v>
      </c>
      <c r="S27" s="19">
        <v>1120367234482.7585</v>
      </c>
    </row>
    <row r="28" spans="1:19" ht="18" x14ac:dyDescent="0.2">
      <c r="I28" s="14"/>
      <c r="J28" s="13"/>
      <c r="K28" s="13"/>
      <c r="L28" s="14"/>
      <c r="M28" s="13"/>
      <c r="N28" s="13"/>
      <c r="O28" s="13"/>
      <c r="P28" s="13">
        <v>-100.001</v>
      </c>
      <c r="Q28" s="13">
        <v>-5600</v>
      </c>
      <c r="R28">
        <v>35.5</v>
      </c>
      <c r="S28" s="19">
        <v>1160264314285.7146</v>
      </c>
    </row>
    <row r="29" spans="1:19" ht="18" x14ac:dyDescent="0.2">
      <c r="I29" s="14"/>
      <c r="J29" s="13"/>
      <c r="K29" s="13"/>
      <c r="L29" s="14"/>
      <c r="M29" s="13"/>
      <c r="N29" s="13"/>
      <c r="O29" s="13"/>
      <c r="P29" s="13">
        <v>-149.99700000000001</v>
      </c>
      <c r="Q29" s="13">
        <v>-8400</v>
      </c>
      <c r="R29">
        <v>60.2</v>
      </c>
      <c r="S29" s="19">
        <v>1249615384615.3848</v>
      </c>
    </row>
    <row r="30" spans="1:19" ht="18" x14ac:dyDescent="0.2">
      <c r="E30" s="13"/>
      <c r="F30" s="13"/>
      <c r="G30" s="13"/>
      <c r="H30" s="13"/>
      <c r="I30" s="14"/>
      <c r="J30" s="13"/>
      <c r="K30" s="13"/>
      <c r="L30" s="14"/>
      <c r="M30" s="13"/>
      <c r="N30" s="13"/>
      <c r="O30" s="13"/>
      <c r="P30" s="13">
        <v>-199.99700000000001</v>
      </c>
      <c r="Q30" s="69">
        <v>-11000</v>
      </c>
      <c r="R30">
        <v>61.8</v>
      </c>
      <c r="S30" s="60"/>
    </row>
    <row r="31" spans="1:19" ht="18" x14ac:dyDescent="0.2">
      <c r="E31" s="14"/>
      <c r="F31" s="13"/>
      <c r="G31" s="13"/>
      <c r="H31" s="13"/>
      <c r="I31" s="14"/>
      <c r="J31" s="13"/>
      <c r="K31" s="13"/>
      <c r="L31" s="14"/>
      <c r="M31" s="13"/>
      <c r="N31" s="13"/>
      <c r="O31" s="13"/>
      <c r="P31" s="13"/>
      <c r="Q31" s="12"/>
    </row>
    <row r="32" spans="1:19" ht="18" x14ac:dyDescent="0.2">
      <c r="E32" s="14"/>
      <c r="F32" s="13"/>
      <c r="G32" s="13"/>
      <c r="H32" s="13"/>
      <c r="I32" s="14"/>
      <c r="J32" s="13"/>
      <c r="K32" s="13"/>
      <c r="L32" s="14"/>
      <c r="M32" s="13"/>
      <c r="N32" s="13"/>
      <c r="O32" s="13"/>
      <c r="P32" s="13"/>
      <c r="Q32" s="12"/>
    </row>
    <row r="33" spans="1:21" ht="29" customHeight="1" x14ac:dyDescent="0.2">
      <c r="E33" s="14"/>
      <c r="F33" s="13"/>
      <c r="G33" s="13"/>
      <c r="H33" s="13"/>
      <c r="I33" s="13"/>
      <c r="J33" s="12"/>
      <c r="L33" s="14"/>
      <c r="M33" s="13"/>
      <c r="N33" s="13"/>
      <c r="O33" s="13"/>
      <c r="P33" s="77" t="s">
        <v>103</v>
      </c>
      <c r="Q33" s="77"/>
      <c r="R33" s="77"/>
      <c r="S33" s="77"/>
      <c r="T33" s="77"/>
      <c r="U33" s="77"/>
    </row>
    <row r="34" spans="1:21" ht="24" customHeight="1" x14ac:dyDescent="0.2">
      <c r="E34" s="14"/>
      <c r="F34" s="13"/>
      <c r="G34" s="13"/>
      <c r="H34" s="13"/>
      <c r="I34" s="13"/>
      <c r="J34" s="12"/>
      <c r="P34" s="72" t="s">
        <v>67</v>
      </c>
      <c r="Q34" s="72" t="s">
        <v>104</v>
      </c>
      <c r="R34" s="72" t="s">
        <v>102</v>
      </c>
      <c r="S34" s="73" t="s">
        <v>105</v>
      </c>
      <c r="T34" s="72" t="s">
        <v>80</v>
      </c>
      <c r="U34" s="72" t="s">
        <v>81</v>
      </c>
    </row>
    <row r="35" spans="1:21" ht="23" customHeight="1" x14ac:dyDescent="0.2">
      <c r="E35" s="14"/>
      <c r="F35" s="13"/>
      <c r="G35" s="13"/>
      <c r="H35" s="13"/>
      <c r="I35" s="13"/>
      <c r="J35" s="12"/>
      <c r="P35" s="72" t="s">
        <v>82</v>
      </c>
      <c r="Q35" s="72" t="s">
        <v>83</v>
      </c>
      <c r="R35" s="74">
        <f>(1/0.0069)*10^12*D4</f>
        <v>9417391304347824</v>
      </c>
      <c r="S35" s="74">
        <f>AVERAGE(I10:I11,I13)</f>
        <v>7520604699999999</v>
      </c>
      <c r="T35" s="75" t="s">
        <v>96</v>
      </c>
      <c r="U35" s="75" t="s">
        <v>99</v>
      </c>
    </row>
    <row r="36" spans="1:21" ht="22" customHeight="1" x14ac:dyDescent="0.2">
      <c r="P36" s="72" t="s">
        <v>88</v>
      </c>
      <c r="Q36" s="72" t="s">
        <v>91</v>
      </c>
      <c r="R36" s="74">
        <f>(1/0.033)*10^12*D4</f>
        <v>1969090909090908.8</v>
      </c>
      <c r="S36" s="74">
        <f>AVERAGE(C10:C13)</f>
        <v>868817000487013</v>
      </c>
      <c r="T36" s="75" t="s">
        <v>95</v>
      </c>
      <c r="U36" s="75" t="s">
        <v>100</v>
      </c>
    </row>
    <row r="37" spans="1:21" ht="24" customHeight="1" x14ac:dyDescent="0.2">
      <c r="B37" s="13"/>
      <c r="C37" s="13"/>
      <c r="D37" s="13"/>
      <c r="E37" s="13"/>
      <c r="P37" s="72" t="s">
        <v>89</v>
      </c>
      <c r="Q37" s="76" t="s">
        <v>90</v>
      </c>
      <c r="R37" s="74">
        <f>(1/0.2179)*10^12*D4</f>
        <v>298210188159706.19</v>
      </c>
      <c r="S37" s="74">
        <f>AVERAGE(F10:F13)</f>
        <v>303886350211401.25</v>
      </c>
      <c r="T37" s="75" t="s">
        <v>94</v>
      </c>
      <c r="U37" s="75" t="s">
        <v>101</v>
      </c>
    </row>
    <row r="38" spans="1:21" ht="24" customHeight="1" x14ac:dyDescent="0.2">
      <c r="B38" s="14"/>
      <c r="C38" s="13"/>
      <c r="D38" s="13"/>
      <c r="E38" s="13"/>
      <c r="F38" s="13"/>
      <c r="G38" s="12"/>
      <c r="P38" s="72" t="s">
        <v>84</v>
      </c>
      <c r="Q38" s="72" t="s">
        <v>85</v>
      </c>
      <c r="R38" s="74">
        <f>(1/0.4293)*10^12*M4</f>
        <v>132515464451173.75</v>
      </c>
      <c r="S38" s="74">
        <f>AVERAGE(L10:L11,L13)</f>
        <v>86619478541012.312</v>
      </c>
      <c r="T38" s="75" t="s">
        <v>93</v>
      </c>
      <c r="U38" s="75" t="s">
        <v>98</v>
      </c>
    </row>
    <row r="39" spans="1:21" ht="23" customHeight="1" x14ac:dyDescent="0.2">
      <c r="B39" s="14"/>
      <c r="C39" s="13"/>
      <c r="D39" s="13"/>
      <c r="E39" s="13"/>
      <c r="F39" s="13"/>
      <c r="G39" s="12"/>
      <c r="P39" s="72" t="s">
        <v>74</v>
      </c>
      <c r="Q39" s="72" t="s">
        <v>75</v>
      </c>
      <c r="R39" s="74">
        <f>(1/2.072)*10^12*D4</f>
        <v>31361003861003.855</v>
      </c>
      <c r="S39" s="74">
        <f>AVERAGE(Q48:Q51)</f>
        <v>31244930708461.289</v>
      </c>
      <c r="T39" s="71" t="s">
        <v>106</v>
      </c>
      <c r="U39" s="75" t="s">
        <v>107</v>
      </c>
    </row>
    <row r="40" spans="1:21" ht="26" customHeight="1" x14ac:dyDescent="0.2">
      <c r="B40" s="14"/>
      <c r="C40" s="13"/>
      <c r="D40" s="13"/>
      <c r="E40" s="13"/>
      <c r="F40" s="13"/>
      <c r="G40" s="12"/>
      <c r="P40" s="72" t="s">
        <v>73</v>
      </c>
      <c r="Q40" s="74">
        <v>14000000000000</v>
      </c>
      <c r="R40" s="74">
        <f>(1/5.2312)*10^12*M4</f>
        <v>10874921411700.736</v>
      </c>
      <c r="S40" s="74">
        <f>AVERAGE(O10:O13)</f>
        <v>14868468774380.691</v>
      </c>
      <c r="T40" s="75" t="s">
        <v>92</v>
      </c>
      <c r="U40" s="75" t="s">
        <v>97</v>
      </c>
    </row>
    <row r="41" spans="1:21" ht="26" customHeight="1" x14ac:dyDescent="0.2">
      <c r="B41" s="14"/>
      <c r="C41" s="13"/>
      <c r="D41" s="13"/>
      <c r="E41" s="13"/>
      <c r="F41" s="13"/>
      <c r="G41" s="12"/>
      <c r="P41" s="72" t="s">
        <v>76</v>
      </c>
      <c r="Q41" s="72" t="s">
        <v>75</v>
      </c>
      <c r="R41" s="74">
        <f>(1/70.572)*10^12*D4</f>
        <v>920761775208.29773</v>
      </c>
      <c r="S41" s="74">
        <f>AVERAGE(S19:S22)</f>
        <v>974533494610.38977</v>
      </c>
      <c r="T41" s="75" t="s">
        <v>86</v>
      </c>
      <c r="U41" s="75" t="s">
        <v>87</v>
      </c>
    </row>
    <row r="42" spans="1:21" ht="18" x14ac:dyDescent="0.2">
      <c r="B42" s="14"/>
      <c r="C42" s="13"/>
      <c r="D42" s="13"/>
      <c r="E42" s="13"/>
      <c r="F42" s="13"/>
      <c r="G42" s="12"/>
    </row>
    <row r="44" spans="1:21" x14ac:dyDescent="0.2">
      <c r="A44" s="6" t="s">
        <v>49</v>
      </c>
    </row>
    <row r="45" spans="1:21" ht="16" x14ac:dyDescent="0.2">
      <c r="A45" s="13" t="s">
        <v>17</v>
      </c>
      <c r="B45" s="13"/>
      <c r="C45" s="13"/>
      <c r="D45" s="13"/>
      <c r="E45" s="13"/>
      <c r="H45" t="s">
        <v>45</v>
      </c>
    </row>
    <row r="46" spans="1:21" ht="18" x14ac:dyDescent="0.2">
      <c r="A46" s="14"/>
      <c r="B46" s="13" t="s">
        <v>18</v>
      </c>
      <c r="C46" s="13" t="s">
        <v>19</v>
      </c>
      <c r="D46" s="13" t="s">
        <v>20</v>
      </c>
      <c r="E46" s="13" t="s">
        <v>21</v>
      </c>
      <c r="F46" s="68" t="s">
        <v>10</v>
      </c>
      <c r="H46" s="78" t="s">
        <v>26</v>
      </c>
      <c r="I46" s="78"/>
      <c r="J46" s="78"/>
      <c r="K46" s="78"/>
      <c r="N46" t="s">
        <v>46</v>
      </c>
      <c r="O46" s="78" t="s">
        <v>26</v>
      </c>
      <c r="P46" s="78"/>
      <c r="Q46" s="78"/>
      <c r="R46" s="78"/>
    </row>
    <row r="47" spans="1:21" ht="18" x14ac:dyDescent="0.2">
      <c r="A47" s="14"/>
      <c r="B47" s="13">
        <v>-25</v>
      </c>
      <c r="C47" s="13">
        <v>-25.001000000000001</v>
      </c>
      <c r="D47" s="13">
        <v>10.4</v>
      </c>
      <c r="E47" s="13">
        <v>0.1</v>
      </c>
      <c r="F47" s="12">
        <f>((C48-C47)/(D48-D47))*10^12*$D$4</f>
        <v>773509542857142.88</v>
      </c>
      <c r="H47" s="54" t="s">
        <v>18</v>
      </c>
      <c r="I47" s="54" t="s">
        <v>19</v>
      </c>
      <c r="J47" s="54" t="s">
        <v>20</v>
      </c>
      <c r="K47" s="54" t="s">
        <v>21</v>
      </c>
      <c r="L47" s="54" t="s">
        <v>10</v>
      </c>
      <c r="N47" t="s">
        <v>19</v>
      </c>
      <c r="O47" t="s">
        <v>20</v>
      </c>
      <c r="P47" t="s">
        <v>21</v>
      </c>
      <c r="Q47" s="54" t="s">
        <v>10</v>
      </c>
    </row>
    <row r="48" spans="1:21" ht="18" x14ac:dyDescent="0.2">
      <c r="A48" s="14"/>
      <c r="B48" s="13">
        <v>-50</v>
      </c>
      <c r="C48" s="13">
        <v>-49.999000000000002</v>
      </c>
      <c r="D48" s="13">
        <v>8.3000000000000007</v>
      </c>
      <c r="E48" s="13">
        <v>0.1</v>
      </c>
      <c r="F48" s="12">
        <f t="shared" ref="F48:F50" si="5">((C49-C48)/(D49-D48))*10^12*$D$4</f>
        <v>2166043319999998.5</v>
      </c>
      <c r="G48" t="s">
        <v>45</v>
      </c>
      <c r="H48">
        <v>25</v>
      </c>
      <c r="I48">
        <v>25.001999999999999</v>
      </c>
      <c r="J48">
        <v>253.8</v>
      </c>
      <c r="K48">
        <v>2.6</v>
      </c>
      <c r="L48" s="19">
        <f>(I49-I48)/(J49-J48)*10^12*$L$65</f>
        <v>18333014221218.969</v>
      </c>
      <c r="N48">
        <v>25.003</v>
      </c>
      <c r="O48">
        <v>171.5</v>
      </c>
      <c r="P48">
        <v>0.1</v>
      </c>
      <c r="Q48" s="19">
        <f>(N49-N48)/(O49-O48)*10^12*$L$65</f>
        <v>30192751672862.438</v>
      </c>
    </row>
    <row r="49" spans="1:18" ht="18" x14ac:dyDescent="0.2">
      <c r="A49" s="14"/>
      <c r="B49" s="13">
        <v>-100</v>
      </c>
      <c r="C49" s="13">
        <v>-100</v>
      </c>
      <c r="D49" s="13">
        <v>6.8</v>
      </c>
      <c r="E49" s="13">
        <v>0.2</v>
      </c>
      <c r="F49" s="12">
        <f t="shared" si="5"/>
        <v>1249540407692308.2</v>
      </c>
      <c r="H49">
        <v>50</v>
      </c>
      <c r="I49" s="55">
        <v>49.999000000000002</v>
      </c>
      <c r="J49">
        <v>342.4</v>
      </c>
      <c r="K49">
        <v>8.8000000000000007</v>
      </c>
      <c r="L49" s="19">
        <f>(I50-I49)/(J50-J49)*10^12*$L$65</f>
        <v>19763168978102.18</v>
      </c>
      <c r="N49">
        <v>50.000999999999998</v>
      </c>
      <c r="O49">
        <v>225.3</v>
      </c>
      <c r="P49">
        <v>0.1</v>
      </c>
      <c r="Q49" s="19">
        <f t="shared" ref="Q49:Q51" si="6">(N50-N49)/(O50-O49)*10^12*$L$65</f>
        <v>30450468416119.961</v>
      </c>
    </row>
    <row r="50" spans="1:18" ht="18" x14ac:dyDescent="0.2">
      <c r="A50" s="14"/>
      <c r="B50" s="13">
        <v>-150</v>
      </c>
      <c r="C50" s="13">
        <v>-149.99700000000001</v>
      </c>
      <c r="D50" s="13">
        <v>4.2</v>
      </c>
      <c r="E50" s="13">
        <v>0.1</v>
      </c>
      <c r="F50" s="12">
        <f t="shared" si="5"/>
        <v>955588235294117.5</v>
      </c>
      <c r="H50">
        <v>100</v>
      </c>
      <c r="I50" s="55">
        <v>100</v>
      </c>
      <c r="J50">
        <v>506.8</v>
      </c>
      <c r="K50">
        <v>13.5</v>
      </c>
      <c r="L50" s="19">
        <f t="shared" ref="L50:L51" si="7">(I51-I50)/(J51-J50)*10^12*$L$65</f>
        <v>22798632000000.012</v>
      </c>
      <c r="N50">
        <v>100.002</v>
      </c>
      <c r="O50">
        <v>332</v>
      </c>
      <c r="P50">
        <v>0.3</v>
      </c>
      <c r="Q50" s="19">
        <f t="shared" si="6"/>
        <v>31945624778761.062</v>
      </c>
    </row>
    <row r="51" spans="1:18" ht="18" x14ac:dyDescent="0.2">
      <c r="A51" s="14"/>
      <c r="B51" s="13">
        <v>-200</v>
      </c>
      <c r="C51" s="13">
        <v>-199.99700000000001</v>
      </c>
      <c r="D51" s="13">
        <v>0.8</v>
      </c>
      <c r="E51" s="13">
        <v>0.1</v>
      </c>
      <c r="F51" s="12"/>
      <c r="H51">
        <v>150</v>
      </c>
      <c r="I51">
        <v>149.99700000000001</v>
      </c>
      <c r="J51">
        <v>649.29999999999995</v>
      </c>
      <c r="K51" s="56">
        <v>14.2</v>
      </c>
      <c r="L51" s="19">
        <f t="shared" si="7"/>
        <v>32040138461538.422</v>
      </c>
      <c r="N51">
        <v>150</v>
      </c>
      <c r="O51">
        <v>433.7</v>
      </c>
      <c r="P51">
        <v>0.1</v>
      </c>
      <c r="Q51" s="19">
        <f t="shared" si="6"/>
        <v>32390877966101.695</v>
      </c>
    </row>
    <row r="52" spans="1:18" x14ac:dyDescent="0.2">
      <c r="H52">
        <v>200</v>
      </c>
      <c r="I52">
        <v>199.995</v>
      </c>
      <c r="J52">
        <v>750.7</v>
      </c>
      <c r="K52" s="56">
        <v>28</v>
      </c>
      <c r="L52" s="19"/>
      <c r="N52">
        <v>199.99700000000001</v>
      </c>
      <c r="O52">
        <v>534</v>
      </c>
      <c r="P52">
        <v>0.2</v>
      </c>
      <c r="Q52" s="60"/>
    </row>
    <row r="54" spans="1:18" x14ac:dyDescent="0.2">
      <c r="H54" t="s">
        <v>48</v>
      </c>
      <c r="N54" t="s">
        <v>47</v>
      </c>
      <c r="O54" s="78" t="s">
        <v>27</v>
      </c>
      <c r="P54" s="78"/>
      <c r="Q54" s="78"/>
      <c r="R54" s="78"/>
    </row>
    <row r="55" spans="1:18" x14ac:dyDescent="0.2">
      <c r="A55" s="6" t="s">
        <v>50</v>
      </c>
      <c r="H55" s="78" t="s">
        <v>27</v>
      </c>
      <c r="I55" s="78"/>
      <c r="J55" s="78"/>
      <c r="K55" s="78"/>
      <c r="N55" t="s">
        <v>19</v>
      </c>
      <c r="O55" t="s">
        <v>20</v>
      </c>
      <c r="P55" t="s">
        <v>21</v>
      </c>
      <c r="Q55" s="54" t="s">
        <v>10</v>
      </c>
    </row>
    <row r="56" spans="1:18" ht="16" x14ac:dyDescent="0.2">
      <c r="A56" s="16" t="s">
        <v>17</v>
      </c>
      <c r="B56" s="16"/>
      <c r="C56" s="16"/>
      <c r="D56" s="16"/>
      <c r="E56" s="16"/>
      <c r="H56" s="54" t="s">
        <v>18</v>
      </c>
      <c r="I56" s="54" t="s">
        <v>19</v>
      </c>
      <c r="J56" s="54" t="s">
        <v>20</v>
      </c>
      <c r="K56" s="54" t="s">
        <v>21</v>
      </c>
      <c r="L56" s="54" t="s">
        <v>10</v>
      </c>
      <c r="N56">
        <v>-25</v>
      </c>
      <c r="O56">
        <v>50.8</v>
      </c>
      <c r="P56">
        <v>0.1</v>
      </c>
      <c r="Q56" s="19">
        <f>(N57-N56)/(O57-O56)*10^12*$L$65</f>
        <v>33287602868852.461</v>
      </c>
    </row>
    <row r="57" spans="1:18" ht="16" x14ac:dyDescent="0.2">
      <c r="A57" s="17"/>
      <c r="B57" s="16" t="s">
        <v>18</v>
      </c>
      <c r="C57" s="16" t="s">
        <v>19</v>
      </c>
      <c r="D57" s="16" t="s">
        <v>20</v>
      </c>
      <c r="E57" s="16" t="s">
        <v>21</v>
      </c>
      <c r="F57" s="68" t="s">
        <v>10</v>
      </c>
      <c r="H57" s="57">
        <v>-25</v>
      </c>
      <c r="I57" s="57">
        <v>-25.001000000000001</v>
      </c>
      <c r="J57" s="57">
        <v>34.299999999999997</v>
      </c>
      <c r="K57" s="57">
        <v>1.8</v>
      </c>
      <c r="L57" s="19">
        <f>(I58-I57)/(J58-J57)*10^12*$L$65</f>
        <v>25302726168224.297</v>
      </c>
      <c r="N57">
        <v>-49.999000000000002</v>
      </c>
      <c r="O57">
        <v>2</v>
      </c>
      <c r="P57">
        <v>0.1</v>
      </c>
      <c r="Q57" s="19">
        <f t="shared" ref="Q57:Q59" si="8">(N58-N57)/(O58-O57)*10^12*$L$65</f>
        <v>32852679069767.434</v>
      </c>
    </row>
    <row r="58" spans="1:18" ht="16" x14ac:dyDescent="0.2">
      <c r="A58" s="17"/>
      <c r="B58" s="16">
        <v>-25</v>
      </c>
      <c r="C58" s="16">
        <v>-25</v>
      </c>
      <c r="D58" s="16">
        <v>26.2</v>
      </c>
      <c r="E58" s="16">
        <v>0.1</v>
      </c>
      <c r="F58" s="12">
        <f>((C59-C58)/(D59-D58))*10^12*$D$4</f>
        <v>416521800000000.12</v>
      </c>
      <c r="H58" s="57">
        <v>-50</v>
      </c>
      <c r="I58" s="59">
        <v>-50</v>
      </c>
      <c r="J58" s="57">
        <v>-29.9</v>
      </c>
      <c r="K58" s="57">
        <v>2.9</v>
      </c>
      <c r="L58" s="19">
        <f t="shared" ref="L58:L59" si="9">(I59-I58)/(J59-J58)*10^12*$L$65</f>
        <v>25827225596184.422</v>
      </c>
      <c r="N58">
        <v>-100.001</v>
      </c>
      <c r="O58">
        <v>-96.9</v>
      </c>
      <c r="P58">
        <v>0.1</v>
      </c>
      <c r="Q58" s="19">
        <f>(N59-N58)/(O59-O58)*10^12*$L$65</f>
        <v>34233299051633.301</v>
      </c>
    </row>
    <row r="59" spans="1:18" ht="16" x14ac:dyDescent="0.2">
      <c r="A59" s="17"/>
      <c r="B59" s="16">
        <v>-50</v>
      </c>
      <c r="C59" s="16">
        <v>-49.999000000000002</v>
      </c>
      <c r="D59" s="16">
        <v>22.3</v>
      </c>
      <c r="E59" s="16">
        <v>0.2</v>
      </c>
      <c r="F59" s="12">
        <f t="shared" ref="F59:F61" si="10">((C60-C59)/(D60-D59))*10^12*$D$4</f>
        <v>357047248351648.25</v>
      </c>
      <c r="H59">
        <v>-100</v>
      </c>
      <c r="I59" s="55">
        <v>-100.001</v>
      </c>
      <c r="J59">
        <v>-155.69999999999999</v>
      </c>
      <c r="K59" s="56">
        <v>5</v>
      </c>
      <c r="L59" s="19">
        <f t="shared" si="9"/>
        <v>28472743908851.879</v>
      </c>
      <c r="N59">
        <v>-149.99700000000001</v>
      </c>
      <c r="O59">
        <v>-191.8</v>
      </c>
      <c r="P59">
        <v>0</v>
      </c>
      <c r="Q59" s="19">
        <f t="shared" si="8"/>
        <v>35704010769230.75</v>
      </c>
    </row>
    <row r="60" spans="1:18" ht="16" x14ac:dyDescent="0.2">
      <c r="A60" s="17"/>
      <c r="B60" s="16">
        <v>-100</v>
      </c>
      <c r="C60" s="16">
        <v>-100.001</v>
      </c>
      <c r="D60" s="16">
        <v>13.2</v>
      </c>
      <c r="E60" s="16">
        <v>0.1</v>
      </c>
      <c r="F60" s="12">
        <f t="shared" si="10"/>
        <v>360971120000000</v>
      </c>
      <c r="H60">
        <v>-150</v>
      </c>
      <c r="I60">
        <v>-149.99700000000001</v>
      </c>
      <c r="J60">
        <v>-269.8</v>
      </c>
      <c r="K60" s="56">
        <v>7.7</v>
      </c>
      <c r="L60" s="19">
        <f>(I61-I60)/(J61-J60)*10^12*$L$65</f>
        <v>29536363636363.629</v>
      </c>
      <c r="N60">
        <v>-199.99799999999999</v>
      </c>
      <c r="O60">
        <v>-282.8</v>
      </c>
      <c r="P60">
        <v>0.1</v>
      </c>
      <c r="Q60" s="60"/>
    </row>
    <row r="61" spans="1:18" ht="16" x14ac:dyDescent="0.2">
      <c r="A61" s="17"/>
      <c r="B61" s="16">
        <v>-150</v>
      </c>
      <c r="C61" s="16">
        <v>-149.99700000000001</v>
      </c>
      <c r="D61" s="16">
        <v>4.2</v>
      </c>
      <c r="E61" s="16">
        <v>0.1</v>
      </c>
      <c r="F61" s="12">
        <f t="shared" si="10"/>
        <v>349361825806451.38</v>
      </c>
      <c r="H61">
        <v>-200</v>
      </c>
      <c r="I61">
        <v>-199.99700000000001</v>
      </c>
      <c r="J61">
        <v>-379.8</v>
      </c>
      <c r="K61">
        <v>6.4</v>
      </c>
      <c r="L61" s="19"/>
    </row>
    <row r="62" spans="1:18" ht="16" x14ac:dyDescent="0.2">
      <c r="A62" s="17"/>
      <c r="B62" s="16">
        <v>-200</v>
      </c>
      <c r="C62" s="16">
        <v>-199.99799999999999</v>
      </c>
      <c r="D62" s="16">
        <v>-5.0999999999999996</v>
      </c>
      <c r="E62" s="16">
        <v>0.1</v>
      </c>
      <c r="F62" s="12"/>
    </row>
    <row r="64" spans="1:18" x14ac:dyDescent="0.2">
      <c r="A64" s="6" t="s">
        <v>51</v>
      </c>
      <c r="L64" t="s">
        <v>3</v>
      </c>
    </row>
    <row r="65" spans="1:12" ht="16" x14ac:dyDescent="0.2">
      <c r="A65" s="16" t="s">
        <v>17</v>
      </c>
      <c r="B65" s="16"/>
      <c r="C65" s="16"/>
      <c r="D65" s="16"/>
      <c r="E65" s="16"/>
      <c r="L65">
        <v>64.97999999999999</v>
      </c>
    </row>
    <row r="66" spans="1:12" ht="16" x14ac:dyDescent="0.2">
      <c r="A66" s="17"/>
      <c r="B66" s="16" t="s">
        <v>18</v>
      </c>
      <c r="C66" s="16" t="s">
        <v>19</v>
      </c>
      <c r="D66" s="16" t="s">
        <v>20</v>
      </c>
      <c r="E66" s="16" t="s">
        <v>21</v>
      </c>
      <c r="F66" s="68" t="s">
        <v>10</v>
      </c>
    </row>
    <row r="67" spans="1:12" ht="16" x14ac:dyDescent="0.2">
      <c r="A67" s="17"/>
      <c r="B67" s="16">
        <v>-25</v>
      </c>
      <c r="C67" s="16">
        <v>-25.001000000000001</v>
      </c>
      <c r="D67" s="16">
        <v>-0.1</v>
      </c>
      <c r="E67" s="16">
        <v>0.1</v>
      </c>
      <c r="F67" s="12">
        <f>((C68-C67)/(D68-D67))*10^12*$D$4</f>
        <v>8122175099999999</v>
      </c>
    </row>
    <row r="68" spans="1:12" ht="16" x14ac:dyDescent="0.2">
      <c r="A68" s="17"/>
      <c r="B68" s="16">
        <v>-50</v>
      </c>
      <c r="C68" s="16">
        <v>-50</v>
      </c>
      <c r="D68" s="16">
        <v>-0.3</v>
      </c>
      <c r="E68" s="16">
        <v>0</v>
      </c>
      <c r="F68" s="12">
        <f t="shared" ref="F68:F70" si="11">((C69-C68)/(D69-D68))*10^12*$D$4</f>
        <v>6497999999999999</v>
      </c>
    </row>
    <row r="69" spans="1:12" ht="16" x14ac:dyDescent="0.2">
      <c r="A69" s="17"/>
      <c r="B69" s="16">
        <v>-100</v>
      </c>
      <c r="C69" s="16">
        <v>-100</v>
      </c>
      <c r="D69" s="16">
        <v>-0.8</v>
      </c>
      <c r="E69" s="16">
        <v>0.2</v>
      </c>
      <c r="F69" s="12">
        <f t="shared" si="11"/>
        <v>3609783400000000.5</v>
      </c>
    </row>
    <row r="70" spans="1:12" ht="16" x14ac:dyDescent="0.2">
      <c r="A70" s="17"/>
      <c r="B70" s="16">
        <v>-150</v>
      </c>
      <c r="C70" s="16">
        <v>-149.99700000000001</v>
      </c>
      <c r="D70" s="16">
        <v>-1.7</v>
      </c>
      <c r="E70" s="16">
        <v>0.1</v>
      </c>
      <c r="F70" s="12">
        <f t="shared" si="11"/>
        <v>3609999999999999</v>
      </c>
    </row>
    <row r="71" spans="1:12" ht="16" x14ac:dyDescent="0.2">
      <c r="A71" s="17"/>
      <c r="B71" s="16">
        <v>-200</v>
      </c>
      <c r="C71" s="16">
        <v>-199.99700000000001</v>
      </c>
      <c r="D71" s="16">
        <v>-2.6</v>
      </c>
      <c r="E71" s="16">
        <v>0.1</v>
      </c>
      <c r="F71" s="12"/>
    </row>
    <row r="73" spans="1:12" x14ac:dyDescent="0.2">
      <c r="A73" s="6" t="s">
        <v>52</v>
      </c>
    </row>
    <row r="74" spans="1:12" ht="16" x14ac:dyDescent="0.2">
      <c r="A74" s="16" t="s">
        <v>17</v>
      </c>
      <c r="B74" s="16"/>
      <c r="C74" s="16"/>
      <c r="D74" s="16"/>
      <c r="E74" s="16"/>
    </row>
    <row r="75" spans="1:12" ht="16" x14ac:dyDescent="0.2">
      <c r="A75" s="17"/>
      <c r="B75" s="16" t="s">
        <v>18</v>
      </c>
      <c r="C75" s="16" t="s">
        <v>19</v>
      </c>
      <c r="D75" s="16" t="s">
        <v>20</v>
      </c>
      <c r="E75" s="16" t="s">
        <v>21</v>
      </c>
      <c r="F75" s="68" t="s">
        <v>10</v>
      </c>
    </row>
    <row r="76" spans="1:12" ht="16" x14ac:dyDescent="0.2">
      <c r="A76" s="17"/>
      <c r="B76" s="16">
        <v>-25</v>
      </c>
      <c r="C76" s="16">
        <v>-25</v>
      </c>
      <c r="D76" s="16">
        <v>75.7</v>
      </c>
      <c r="E76" s="16">
        <v>0.3</v>
      </c>
      <c r="F76" s="12">
        <f>((C77-C76)/(D77-D76))*10^12*$M$4</f>
        <v>39286335174953.969</v>
      </c>
    </row>
    <row r="77" spans="1:12" ht="16" x14ac:dyDescent="0.2">
      <c r="A77" s="17"/>
      <c r="B77" s="16">
        <v>-50</v>
      </c>
      <c r="C77" s="16">
        <v>-49.999000000000002</v>
      </c>
      <c r="D77" s="16">
        <v>39.5</v>
      </c>
      <c r="E77" s="16">
        <v>0.3</v>
      </c>
      <c r="F77" s="12">
        <f t="shared" ref="F77:F79" si="12">((C78-C77)/(D78-D77))*10^12*$M$4</f>
        <v>61836985507246.383</v>
      </c>
    </row>
    <row r="78" spans="1:12" ht="16" x14ac:dyDescent="0.2">
      <c r="A78" s="17"/>
      <c r="B78" s="16">
        <v>-100</v>
      </c>
      <c r="C78" s="16">
        <v>-100</v>
      </c>
      <c r="D78" s="16">
        <v>-6.5</v>
      </c>
      <c r="E78" s="16">
        <v>0.3</v>
      </c>
      <c r="F78" s="12">
        <f t="shared" si="12"/>
        <v>101581206349206.39</v>
      </c>
    </row>
    <row r="79" spans="1:12" ht="16" x14ac:dyDescent="0.2">
      <c r="A79" s="17"/>
      <c r="B79" s="16">
        <v>-150</v>
      </c>
      <c r="C79" s="16">
        <v>-149.99700000000001</v>
      </c>
      <c r="D79" s="16">
        <v>-34.5</v>
      </c>
      <c r="E79" s="16">
        <v>0.5</v>
      </c>
      <c r="F79" s="12">
        <f t="shared" si="12"/>
        <v>-167320261437908.53</v>
      </c>
    </row>
    <row r="80" spans="1:12" ht="16" x14ac:dyDescent="0.2">
      <c r="A80" s="17"/>
      <c r="B80" s="16">
        <v>-200</v>
      </c>
      <c r="C80" s="16">
        <v>-199.99700000000001</v>
      </c>
      <c r="D80" s="16">
        <v>-17.5</v>
      </c>
      <c r="E80" s="16">
        <v>0.1</v>
      </c>
      <c r="F80" s="18"/>
    </row>
    <row r="82" spans="1:6" x14ac:dyDescent="0.2">
      <c r="A82" s="6" t="s">
        <v>53</v>
      </c>
    </row>
    <row r="83" spans="1:6" ht="16" x14ac:dyDescent="0.2">
      <c r="A83" s="16" t="s">
        <v>17</v>
      </c>
      <c r="B83" s="16"/>
      <c r="C83" s="16"/>
      <c r="D83" s="16"/>
      <c r="E83" s="16"/>
    </row>
    <row r="84" spans="1:6" ht="16" x14ac:dyDescent="0.2">
      <c r="A84" s="17"/>
      <c r="B84" s="16" t="s">
        <v>18</v>
      </c>
      <c r="C84" s="16" t="s">
        <v>19</v>
      </c>
      <c r="D84" s="16" t="s">
        <v>20</v>
      </c>
      <c r="E84" s="16" t="s">
        <v>21</v>
      </c>
      <c r="F84" s="68" t="s">
        <v>10</v>
      </c>
    </row>
    <row r="85" spans="1:6" ht="16" x14ac:dyDescent="0.2">
      <c r="A85" s="17"/>
      <c r="B85" s="16">
        <v>-25</v>
      </c>
      <c r="C85" s="16">
        <v>-25.001000000000001</v>
      </c>
      <c r="D85" s="16">
        <v>-13.7</v>
      </c>
      <c r="E85" s="16">
        <v>0.1</v>
      </c>
      <c r="F85" s="12">
        <f>((C86-C85)/(D86-D85))*10^12*$M$4</f>
        <v>8561760652886.4824</v>
      </c>
    </row>
    <row r="86" spans="1:6" ht="16" x14ac:dyDescent="0.2">
      <c r="A86" s="17"/>
      <c r="B86" s="16">
        <v>-50</v>
      </c>
      <c r="C86" s="16">
        <v>-49.999000000000002</v>
      </c>
      <c r="D86" s="16">
        <v>-179.8</v>
      </c>
      <c r="E86" s="16">
        <v>0.2</v>
      </c>
      <c r="F86" s="12">
        <f t="shared" ref="F86:F88" si="13">((C87-C86)/(D87-D86))*10^12*$M$4</f>
        <v>7357737540955.3389</v>
      </c>
    </row>
    <row r="87" spans="1:6" ht="16" x14ac:dyDescent="0.2">
      <c r="A87" s="17"/>
      <c r="B87" s="16">
        <v>-100</v>
      </c>
      <c r="C87" s="16">
        <v>-100</v>
      </c>
      <c r="D87" s="16">
        <v>-566.4</v>
      </c>
      <c r="E87" s="16">
        <v>0.1</v>
      </c>
      <c r="F87" s="12">
        <f t="shared" si="13"/>
        <v>5959027661357.9209</v>
      </c>
    </row>
    <row r="88" spans="1:6" ht="16" x14ac:dyDescent="0.2">
      <c r="A88" s="17"/>
      <c r="B88" s="16">
        <v>-150</v>
      </c>
      <c r="C88" s="16">
        <v>-149.98599999999999</v>
      </c>
      <c r="D88" s="16">
        <v>-1043.5999999999999</v>
      </c>
      <c r="E88" s="16">
        <v>0.4</v>
      </c>
      <c r="F88" s="12">
        <f t="shared" si="13"/>
        <v>-25407807807807.441</v>
      </c>
    </row>
    <row r="89" spans="1:6" ht="16" x14ac:dyDescent="0.2">
      <c r="A89" s="17"/>
      <c r="B89" s="16">
        <v>-200</v>
      </c>
      <c r="C89" s="16">
        <v>-143.376</v>
      </c>
      <c r="D89" s="16">
        <v>-1058.4000000000001</v>
      </c>
      <c r="E89" s="16">
        <v>0</v>
      </c>
      <c r="F89" s="18"/>
    </row>
    <row r="129" spans="1:18" x14ac:dyDescent="0.2">
      <c r="A129" s="79" t="s">
        <v>58</v>
      </c>
    </row>
    <row r="130" spans="1:18" x14ac:dyDescent="0.2">
      <c r="A130" s="79"/>
      <c r="R130" s="79" t="s">
        <v>58</v>
      </c>
    </row>
    <row r="131" spans="1:18" x14ac:dyDescent="0.2">
      <c r="A131" s="79"/>
      <c r="C131" t="s">
        <v>56</v>
      </c>
      <c r="F131" t="s">
        <v>59</v>
      </c>
      <c r="I131" t="s">
        <v>55</v>
      </c>
      <c r="R131" s="79"/>
    </row>
    <row r="132" spans="1:18" ht="16" x14ac:dyDescent="0.2">
      <c r="A132" s="79"/>
      <c r="C132" s="53" t="s">
        <v>36</v>
      </c>
      <c r="D132" s="53"/>
      <c r="E132" s="53"/>
      <c r="F132" s="54" t="s">
        <v>19</v>
      </c>
      <c r="G132" s="54" t="s">
        <v>20</v>
      </c>
      <c r="H132" s="61" t="s">
        <v>10</v>
      </c>
      <c r="I132" s="78" t="s">
        <v>27</v>
      </c>
      <c r="J132" s="78"/>
      <c r="K132" s="78"/>
      <c r="N132" t="s">
        <v>54</v>
      </c>
      <c r="O132" s="53" t="s">
        <v>29</v>
      </c>
      <c r="R132" s="79"/>
    </row>
    <row r="133" spans="1:18" ht="16" x14ac:dyDescent="0.2">
      <c r="A133" s="79"/>
      <c r="B133" s="54"/>
      <c r="C133" s="54" t="s">
        <v>19</v>
      </c>
      <c r="D133" s="54" t="s">
        <v>20</v>
      </c>
      <c r="E133" s="54" t="s">
        <v>10</v>
      </c>
      <c r="F133">
        <v>30.001000000000001</v>
      </c>
      <c r="G133">
        <v>18.5</v>
      </c>
      <c r="H133" s="62">
        <v>92255327327327.344</v>
      </c>
      <c r="I133" s="54"/>
      <c r="J133" s="54" t="s">
        <v>19</v>
      </c>
      <c r="K133" s="54" t="s">
        <v>20</v>
      </c>
      <c r="L133" s="54" t="s">
        <v>10</v>
      </c>
      <c r="N133" s="53"/>
      <c r="O133" s="53"/>
      <c r="P133" s="53"/>
      <c r="R133" s="79"/>
    </row>
    <row r="134" spans="1:18" ht="16" x14ac:dyDescent="0.2">
      <c r="A134" s="79"/>
      <c r="C134">
        <v>30.001000000000001</v>
      </c>
      <c r="D134">
        <v>100.6</v>
      </c>
      <c r="E134" s="19">
        <v>16965442898166.562</v>
      </c>
      <c r="F134">
        <v>40.002000000000002</v>
      </c>
      <c r="G134">
        <v>20</v>
      </c>
      <c r="H134" s="62">
        <v>113783466666666.7</v>
      </c>
      <c r="I134" s="63"/>
      <c r="J134" s="64">
        <v>10.000999999999999</v>
      </c>
      <c r="K134" s="65">
        <v>101.5</v>
      </c>
      <c r="L134" s="19">
        <v>5605377120963.3291</v>
      </c>
      <c r="N134" s="54" t="s">
        <v>19</v>
      </c>
      <c r="O134" s="54" t="s">
        <v>20</v>
      </c>
      <c r="P134" s="54"/>
      <c r="Q134" s="54" t="s">
        <v>10</v>
      </c>
      <c r="R134" s="79"/>
    </row>
    <row r="135" spans="1:18" ht="16" x14ac:dyDescent="0.2">
      <c r="A135" s="79"/>
      <c r="C135">
        <v>40.002000000000002</v>
      </c>
      <c r="D135">
        <v>105.9</v>
      </c>
      <c r="E135" s="19">
        <v>21488851117406.363</v>
      </c>
      <c r="F135" s="55">
        <v>50</v>
      </c>
      <c r="G135">
        <v>21.4</v>
      </c>
      <c r="H135" s="62">
        <v>132917964693665.67</v>
      </c>
      <c r="I135" s="66"/>
      <c r="J135" s="64">
        <v>20</v>
      </c>
      <c r="K135" s="66">
        <v>106.9</v>
      </c>
      <c r="L135" s="19">
        <v>10643384263590.064</v>
      </c>
      <c r="N135" s="64">
        <v>10.000999999999999</v>
      </c>
      <c r="O135" s="65">
        <v>13.9</v>
      </c>
      <c r="P135" s="65"/>
      <c r="Q135" s="19">
        <v>46752876258992.789</v>
      </c>
      <c r="R135" s="79"/>
    </row>
    <row r="136" spans="1:18" ht="16" x14ac:dyDescent="0.2">
      <c r="A136" s="79"/>
      <c r="C136" s="55">
        <v>50</v>
      </c>
      <c r="D136">
        <v>110.2</v>
      </c>
      <c r="E136" s="19">
        <v>25811655575720.914</v>
      </c>
      <c r="F136">
        <v>60.000999999999998</v>
      </c>
      <c r="G136">
        <v>22.6</v>
      </c>
      <c r="H136" s="62">
        <v>151034965585054.12</v>
      </c>
      <c r="I136" s="57"/>
      <c r="J136" s="57">
        <v>30.001000000000001</v>
      </c>
      <c r="K136" s="57">
        <v>108.5</v>
      </c>
      <c r="L136" s="58">
        <v>15730171018945.219</v>
      </c>
      <c r="N136" s="64">
        <v>20</v>
      </c>
      <c r="O136" s="66">
        <v>16.2</v>
      </c>
      <c r="P136" s="66"/>
      <c r="Q136" s="19">
        <v>80222222222222.219</v>
      </c>
      <c r="R136" s="79"/>
    </row>
    <row r="137" spans="1:18" x14ac:dyDescent="0.2">
      <c r="A137" s="79"/>
      <c r="C137">
        <v>60.000999999999998</v>
      </c>
      <c r="D137">
        <v>115</v>
      </c>
      <c r="E137" s="19">
        <v>29681654106280.195</v>
      </c>
      <c r="J137">
        <v>40.002000000000002</v>
      </c>
      <c r="K137">
        <v>120.2</v>
      </c>
      <c r="L137" s="19">
        <v>18932357182473.66</v>
      </c>
      <c r="N137">
        <v>30.001000000000001</v>
      </c>
      <c r="O137">
        <v>19.100000000000001</v>
      </c>
      <c r="Q137" s="19">
        <v>102066229319371.7</v>
      </c>
      <c r="R137" s="79"/>
    </row>
    <row r="138" spans="1:18" x14ac:dyDescent="0.2">
      <c r="A138" s="79"/>
      <c r="C138">
        <v>70.001999999999995</v>
      </c>
      <c r="D138">
        <v>119.2</v>
      </c>
      <c r="E138" s="19">
        <v>33408859060402.688</v>
      </c>
      <c r="J138" s="55">
        <v>50</v>
      </c>
      <c r="K138">
        <v>126.6</v>
      </c>
      <c r="L138" s="19">
        <v>22467965595927.684</v>
      </c>
      <c r="N138">
        <v>40.002000000000002</v>
      </c>
      <c r="O138">
        <v>20.3</v>
      </c>
      <c r="Q138" s="19">
        <v>128045810837438.39</v>
      </c>
      <c r="R138" s="79"/>
    </row>
    <row r="139" spans="1:18" x14ac:dyDescent="0.2">
      <c r="A139" s="79"/>
      <c r="C139">
        <v>79.998999999999995</v>
      </c>
      <c r="D139">
        <v>124</v>
      </c>
      <c r="E139" s="19">
        <v>36702050179211.477</v>
      </c>
      <c r="J139">
        <v>60.000999999999998</v>
      </c>
      <c r="K139">
        <v>132.69999999999999</v>
      </c>
      <c r="L139" s="19">
        <v>25722609059700.25</v>
      </c>
      <c r="N139" s="55">
        <v>50</v>
      </c>
      <c r="O139">
        <v>22.9</v>
      </c>
      <c r="Q139" s="19">
        <v>141877729257641.91</v>
      </c>
      <c r="R139" s="79"/>
    </row>
    <row r="140" spans="1:18" x14ac:dyDescent="0.2">
      <c r="A140" s="79"/>
      <c r="C140">
        <v>90.001000000000005</v>
      </c>
      <c r="D140">
        <v>130.80000000000001</v>
      </c>
      <c r="E140" s="19">
        <v>39144165817193.344</v>
      </c>
      <c r="F140" t="s">
        <v>60</v>
      </c>
      <c r="G140" t="s">
        <v>29</v>
      </c>
      <c r="J140">
        <v>70.001999999999995</v>
      </c>
      <c r="K140">
        <v>139.1</v>
      </c>
      <c r="L140" s="19">
        <v>28629302659956.871</v>
      </c>
      <c r="N140">
        <v>60.000999999999998</v>
      </c>
      <c r="O140">
        <v>25.7</v>
      </c>
      <c r="P140" s="56"/>
      <c r="Q140" s="19">
        <v>151706808560311.25</v>
      </c>
      <c r="R140" s="79"/>
    </row>
    <row r="141" spans="1:18" x14ac:dyDescent="0.2">
      <c r="A141" s="79"/>
      <c r="C141">
        <v>100.001</v>
      </c>
      <c r="D141">
        <v>137.1</v>
      </c>
      <c r="E141" s="19">
        <v>41494863441121.664</v>
      </c>
      <c r="F141" s="55">
        <v>-50</v>
      </c>
      <c r="G141">
        <v>8.1999999999999993</v>
      </c>
      <c r="H141">
        <v>-346883468834688.38</v>
      </c>
      <c r="J141">
        <v>79.998999999999995</v>
      </c>
      <c r="K141">
        <v>147.30000000000001</v>
      </c>
      <c r="L141" s="19">
        <v>30896498453647.129</v>
      </c>
      <c r="N141">
        <v>70.001999999999995</v>
      </c>
      <c r="O141">
        <v>28.3</v>
      </c>
      <c r="Q141" s="19">
        <v>160732507420494.66</v>
      </c>
      <c r="R141" s="79"/>
    </row>
    <row r="142" spans="1:18" x14ac:dyDescent="0.2">
      <c r="A142" s="79"/>
      <c r="C142">
        <v>109.999</v>
      </c>
      <c r="D142">
        <v>142.69999999999999</v>
      </c>
      <c r="E142" s="19">
        <v>43852283734329.992</v>
      </c>
      <c r="F142" s="55">
        <v>-100</v>
      </c>
      <c r="G142">
        <v>4.3</v>
      </c>
      <c r="H142">
        <v>-1322997416020672.2</v>
      </c>
      <c r="J142">
        <v>90.001000000000005</v>
      </c>
      <c r="K142">
        <v>154.5</v>
      </c>
      <c r="L142" s="19">
        <v>33139526788924.855</v>
      </c>
      <c r="N142">
        <v>79.998999999999995</v>
      </c>
      <c r="O142">
        <v>31.1</v>
      </c>
      <c r="P142" s="56"/>
      <c r="Q142" s="19">
        <v>167149036012861.72</v>
      </c>
      <c r="R142" s="79"/>
    </row>
    <row r="143" spans="1:18" x14ac:dyDescent="0.2">
      <c r="A143" s="79"/>
      <c r="C143">
        <v>119.999</v>
      </c>
      <c r="D143">
        <v>146.6</v>
      </c>
      <c r="E143" s="19">
        <v>46566233136274.07</v>
      </c>
      <c r="F143">
        <v>-149.99600000000001</v>
      </c>
      <c r="G143">
        <v>1.3</v>
      </c>
      <c r="H143">
        <v>-6563927521367523</v>
      </c>
      <c r="J143">
        <v>100.001</v>
      </c>
      <c r="K143">
        <v>162.9</v>
      </c>
      <c r="L143" s="19">
        <v>34922932951367.582</v>
      </c>
      <c r="N143">
        <v>90.001000000000005</v>
      </c>
      <c r="O143">
        <v>33.700000000000003</v>
      </c>
      <c r="Q143" s="19">
        <v>173539020178041.5</v>
      </c>
      <c r="R143" s="79"/>
    </row>
    <row r="144" spans="1:18" x14ac:dyDescent="0.2">
      <c r="A144" s="79"/>
      <c r="B144" s="54"/>
      <c r="F144">
        <v>-199.99600000000001</v>
      </c>
      <c r="G144">
        <v>-1.4</v>
      </c>
      <c r="H144">
        <v>8126821587301591</v>
      </c>
      <c r="J144">
        <v>109.999</v>
      </c>
      <c r="K144">
        <v>171.3</v>
      </c>
      <c r="L144" s="19">
        <v>36530769929298.836</v>
      </c>
      <c r="N144">
        <v>100.001</v>
      </c>
      <c r="O144">
        <v>36.5</v>
      </c>
      <c r="P144" s="56"/>
      <c r="Q144" s="19">
        <v>178029177534246.53</v>
      </c>
      <c r="R144" s="79"/>
    </row>
    <row r="145" spans="1:18" ht="16" x14ac:dyDescent="0.2">
      <c r="A145" s="79"/>
      <c r="B145" s="57"/>
      <c r="C145" s="54" t="s">
        <v>19</v>
      </c>
      <c r="D145" s="54" t="s">
        <v>20</v>
      </c>
      <c r="E145" s="54" t="s">
        <v>10</v>
      </c>
      <c r="J145" s="55">
        <v>120</v>
      </c>
      <c r="K145">
        <v>178.2</v>
      </c>
      <c r="L145" s="19">
        <v>38309016086793.875</v>
      </c>
      <c r="N145">
        <v>109.999</v>
      </c>
      <c r="O145">
        <v>38.9</v>
      </c>
      <c r="Q145" s="19">
        <v>183746401542416.41</v>
      </c>
      <c r="R145" s="79"/>
    </row>
    <row r="146" spans="1:18" ht="16" x14ac:dyDescent="0.2">
      <c r="A146" s="79"/>
      <c r="B146" t="s">
        <v>57</v>
      </c>
      <c r="C146" s="57">
        <v>-29.998999999999999</v>
      </c>
      <c r="D146" s="57">
        <v>81.5</v>
      </c>
      <c r="E146" s="58">
        <v>-20939997273346.969</v>
      </c>
      <c r="J146" t="s">
        <v>52</v>
      </c>
      <c r="N146" s="55">
        <v>120</v>
      </c>
      <c r="O146">
        <v>41.4</v>
      </c>
      <c r="P146" s="56"/>
      <c r="Q146" s="19">
        <v>188347826086956.5</v>
      </c>
      <c r="R146" s="79"/>
    </row>
    <row r="147" spans="1:18" x14ac:dyDescent="0.2">
      <c r="A147" s="79"/>
      <c r="B147" s="53" t="s">
        <v>41</v>
      </c>
      <c r="C147">
        <v>-39.999000000000002</v>
      </c>
      <c r="D147">
        <v>82.2</v>
      </c>
      <c r="E147" s="19">
        <v>-27682465531224.66</v>
      </c>
      <c r="I147" s="78" t="s">
        <v>29</v>
      </c>
      <c r="J147" s="78"/>
      <c r="K147" s="78"/>
      <c r="L147" s="78"/>
      <c r="O147" t="s">
        <v>51</v>
      </c>
      <c r="R147" s="79"/>
    </row>
    <row r="148" spans="1:18" x14ac:dyDescent="0.2">
      <c r="A148" s="79"/>
      <c r="C148" s="55">
        <v>-50</v>
      </c>
      <c r="D148">
        <v>78.400000000000006</v>
      </c>
      <c r="E148" s="19">
        <v>-36281179138322</v>
      </c>
      <c r="I148" s="54"/>
      <c r="J148" s="54" t="s">
        <v>19</v>
      </c>
      <c r="K148" s="54" t="s">
        <v>20</v>
      </c>
      <c r="L148" s="54" t="s">
        <v>10</v>
      </c>
      <c r="N148" s="78" t="s">
        <v>31</v>
      </c>
      <c r="O148" s="78"/>
      <c r="P148" s="78"/>
      <c r="Q148" s="78"/>
      <c r="R148" s="79"/>
    </row>
    <row r="149" spans="1:18" x14ac:dyDescent="0.2">
      <c r="A149" s="79"/>
      <c r="C149">
        <v>-60.000999999999998</v>
      </c>
      <c r="D149">
        <v>74.599999999999994</v>
      </c>
      <c r="E149" s="19">
        <v>-45755901102174.57</v>
      </c>
      <c r="I149" s="66"/>
      <c r="J149" s="66">
        <v>-9.9979999999999993</v>
      </c>
      <c r="K149" s="66">
        <v>81.599999999999994</v>
      </c>
      <c r="L149" s="19">
        <v>-6970283224400.873</v>
      </c>
      <c r="N149" s="54"/>
      <c r="O149" s="54" t="s">
        <v>19</v>
      </c>
      <c r="P149" s="54" t="s">
        <v>20</v>
      </c>
      <c r="Q149" s="54" t="s">
        <v>10</v>
      </c>
      <c r="R149" s="79"/>
    </row>
    <row r="150" spans="1:18" x14ac:dyDescent="0.2">
      <c r="A150" s="79"/>
      <c r="C150">
        <v>-70.001999999999995</v>
      </c>
      <c r="D150">
        <v>70.099999999999994</v>
      </c>
      <c r="E150" s="19">
        <v>-56809358059914.422</v>
      </c>
      <c r="I150" s="66"/>
      <c r="J150" s="66">
        <v>-19.998999999999999</v>
      </c>
      <c r="K150" s="66">
        <v>73.8</v>
      </c>
      <c r="L150" s="19">
        <v>-15416272207166.518</v>
      </c>
      <c r="N150" s="66"/>
      <c r="O150" s="66">
        <v>-9.9979999999999993</v>
      </c>
      <c r="P150">
        <v>4.5999999999999996</v>
      </c>
      <c r="Q150" s="19">
        <v>-141232617391304.31</v>
      </c>
      <c r="R150" s="79"/>
    </row>
    <row r="151" spans="1:18" x14ac:dyDescent="0.2">
      <c r="A151" s="79"/>
      <c r="C151" s="55">
        <v>-80</v>
      </c>
      <c r="D151">
        <v>65.900000000000006</v>
      </c>
      <c r="E151" s="19">
        <v>-69060866632945.555</v>
      </c>
      <c r="J151">
        <v>-29.998999999999999</v>
      </c>
      <c r="K151" s="7">
        <v>67.3</v>
      </c>
      <c r="L151" s="19">
        <v>-25358243354796.109</v>
      </c>
      <c r="N151" s="66"/>
      <c r="O151" s="66">
        <v>-19.998999999999999</v>
      </c>
      <c r="P151" s="66">
        <v>3.3</v>
      </c>
      <c r="Q151" s="19">
        <v>-393798490909090.88</v>
      </c>
      <c r="R151" s="79"/>
    </row>
    <row r="152" spans="1:18" x14ac:dyDescent="0.2">
      <c r="A152" s="79"/>
      <c r="C152" s="55">
        <v>-90</v>
      </c>
      <c r="D152">
        <v>61.5</v>
      </c>
      <c r="E152" s="19">
        <v>-83252032520325.219</v>
      </c>
      <c r="J152">
        <v>-39.999000000000002</v>
      </c>
      <c r="K152">
        <v>60.3</v>
      </c>
      <c r="L152" s="19">
        <v>-37736296296296.312</v>
      </c>
      <c r="O152">
        <v>-29.998999999999999</v>
      </c>
      <c r="P152" s="67">
        <v>1</v>
      </c>
      <c r="Q152" s="19">
        <v>-1949335019999999.8</v>
      </c>
      <c r="R152" s="79"/>
    </row>
    <row r="153" spans="1:18" x14ac:dyDescent="0.2">
      <c r="A153" s="79"/>
      <c r="C153" s="55">
        <v>-100</v>
      </c>
      <c r="D153">
        <v>57.7</v>
      </c>
      <c r="E153" s="19">
        <v>-98594261505873.297</v>
      </c>
      <c r="J153" s="55">
        <v>-50</v>
      </c>
      <c r="K153">
        <v>50.3</v>
      </c>
      <c r="L153" s="19">
        <v>-56549591340843.836</v>
      </c>
      <c r="O153">
        <v>-39.999000000000002</v>
      </c>
      <c r="P153">
        <v>-1.4</v>
      </c>
      <c r="Q153" s="19">
        <v>1856525014285714.2</v>
      </c>
      <c r="R153" s="79"/>
    </row>
    <row r="154" spans="1:18" x14ac:dyDescent="0.2">
      <c r="A154" s="79"/>
      <c r="C154" s="55">
        <v>-110</v>
      </c>
      <c r="D154">
        <v>53.8</v>
      </c>
      <c r="E154" s="19">
        <v>-116315572077653.89</v>
      </c>
      <c r="J154">
        <v>-60.000999999999998</v>
      </c>
      <c r="K154">
        <v>43.3</v>
      </c>
      <c r="L154" s="19">
        <v>-78831182961252.266</v>
      </c>
      <c r="O154" s="55">
        <v>-50</v>
      </c>
      <c r="P154">
        <v>-4.2</v>
      </c>
      <c r="Q154" s="19">
        <v>773571428571428.38</v>
      </c>
      <c r="R154" s="79"/>
    </row>
    <row r="155" spans="1:18" x14ac:dyDescent="0.2">
      <c r="A155" s="79"/>
      <c r="C155">
        <v>-119.996</v>
      </c>
      <c r="D155">
        <v>48.8</v>
      </c>
      <c r="E155" s="19">
        <v>-139886047358834.28</v>
      </c>
      <c r="J155">
        <v>-70.001999999999995</v>
      </c>
      <c r="K155">
        <v>37.4</v>
      </c>
      <c r="L155" s="19">
        <v>-106479572192513.38</v>
      </c>
      <c r="O155">
        <v>-60.000999999999998</v>
      </c>
      <c r="P155" s="56">
        <v>-7</v>
      </c>
      <c r="Q155" s="19">
        <v>556980711428571.31</v>
      </c>
      <c r="R155" s="79"/>
    </row>
    <row r="156" spans="1:18" x14ac:dyDescent="0.2">
      <c r="A156" s="79"/>
      <c r="J156" s="55">
        <v>-80</v>
      </c>
      <c r="K156">
        <v>32.799999999999997</v>
      </c>
      <c r="L156" s="19">
        <v>-138753387533875.39</v>
      </c>
      <c r="O156" s="55">
        <v>-70</v>
      </c>
      <c r="P156">
        <v>-9.5</v>
      </c>
      <c r="Q156" s="19">
        <v>478799999999999.94</v>
      </c>
      <c r="R156" s="79"/>
    </row>
    <row r="157" spans="1:18" x14ac:dyDescent="0.2">
      <c r="A157" s="79"/>
      <c r="C157" s="53"/>
      <c r="D157" s="53"/>
      <c r="E157" s="53"/>
      <c r="J157" s="55">
        <v>-90</v>
      </c>
      <c r="K157">
        <v>31.5</v>
      </c>
      <c r="L157" s="19">
        <v>-162539682539682.59</v>
      </c>
      <c r="O157" s="55">
        <v>-80</v>
      </c>
      <c r="P157">
        <v>-11.7</v>
      </c>
      <c r="Q157" s="19">
        <v>444307692307692.25</v>
      </c>
      <c r="R157" s="79"/>
    </row>
    <row r="158" spans="1:18" x14ac:dyDescent="0.2">
      <c r="A158" s="79"/>
      <c r="J158" s="55">
        <v>-100</v>
      </c>
      <c r="K158" s="56">
        <v>28</v>
      </c>
      <c r="L158" s="19">
        <v>-203174603174603.22</v>
      </c>
      <c r="O158" s="55">
        <v>-90</v>
      </c>
      <c r="P158">
        <v>-14.4</v>
      </c>
      <c r="Q158" s="19">
        <v>406124999999999.94</v>
      </c>
      <c r="R158" s="79"/>
    </row>
    <row r="159" spans="1:18" x14ac:dyDescent="0.2">
      <c r="A159" s="79"/>
      <c r="J159" s="55">
        <v>-110</v>
      </c>
      <c r="K159">
        <v>26.7</v>
      </c>
      <c r="L159" s="19">
        <v>-234373699542238.94</v>
      </c>
      <c r="O159" s="55">
        <v>-100</v>
      </c>
      <c r="P159" s="56">
        <v>-16.899999999999999</v>
      </c>
      <c r="Q159" s="19">
        <v>384497041420118.31</v>
      </c>
      <c r="R159" s="79"/>
    </row>
    <row r="160" spans="1:18" x14ac:dyDescent="0.2">
      <c r="A160" s="79"/>
      <c r="J160">
        <v>-119.997</v>
      </c>
      <c r="K160">
        <v>26.6</v>
      </c>
      <c r="L160" s="19">
        <v>-256635187969924.81</v>
      </c>
      <c r="O160" s="55">
        <v>-110</v>
      </c>
      <c r="P160" s="56">
        <v>-19</v>
      </c>
      <c r="Q160" s="19">
        <v>376199999999999.94</v>
      </c>
      <c r="R160" s="79"/>
    </row>
    <row r="161" spans="1:18" x14ac:dyDescent="0.2">
      <c r="A161" s="79"/>
      <c r="O161">
        <v>-119.997</v>
      </c>
      <c r="P161">
        <v>-21.5</v>
      </c>
      <c r="Q161" s="19">
        <v>362670002790697.62</v>
      </c>
      <c r="R161" s="79"/>
    </row>
    <row r="162" spans="1:18" x14ac:dyDescent="0.2">
      <c r="R162" s="79"/>
    </row>
    <row r="171" spans="1:18" x14ac:dyDescent="0.2">
      <c r="I171" s="19"/>
    </row>
    <row r="172" spans="1:18" x14ac:dyDescent="0.2">
      <c r="I172" s="19"/>
    </row>
    <row r="173" spans="1:18" x14ac:dyDescent="0.2">
      <c r="I173" s="19"/>
    </row>
    <row r="174" spans="1:18" x14ac:dyDescent="0.2">
      <c r="I174" s="19"/>
    </row>
  </sheetData>
  <mergeCells count="10">
    <mergeCell ref="P33:U33"/>
    <mergeCell ref="I147:L147"/>
    <mergeCell ref="N148:Q148"/>
    <mergeCell ref="A129:A161"/>
    <mergeCell ref="H46:K46"/>
    <mergeCell ref="H55:K55"/>
    <mergeCell ref="O46:R46"/>
    <mergeCell ref="O54:R54"/>
    <mergeCell ref="I132:K132"/>
    <mergeCell ref="R130:R16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7C5A-20D3-432B-B253-5F0A22AB7714}">
  <dimension ref="A1:W117"/>
  <sheetViews>
    <sheetView tabSelected="1" topLeftCell="C86" workbookViewId="0">
      <selection activeCell="V34" sqref="V34"/>
    </sheetView>
  </sheetViews>
  <sheetFormatPr baseColWidth="10" defaultColWidth="9.1640625" defaultRowHeight="15" x14ac:dyDescent="0.2"/>
  <cols>
    <col min="1" max="1" width="37" style="20" bestFit="1" customWidth="1"/>
    <col min="2" max="3" width="12.6640625" style="20" bestFit="1" customWidth="1"/>
    <col min="4" max="4" width="18.6640625" style="20" bestFit="1" customWidth="1"/>
    <col min="5" max="5" width="10.83203125" style="20" bestFit="1" customWidth="1"/>
    <col min="6" max="6" width="16.5" style="20" bestFit="1" customWidth="1"/>
    <col min="7" max="7" width="9.1640625" style="21"/>
    <col min="8" max="8" width="12" style="20" bestFit="1" customWidth="1"/>
    <col min="9" max="9" width="18.6640625" style="20" bestFit="1" customWidth="1"/>
    <col min="10" max="10" width="19.6640625" style="20" bestFit="1" customWidth="1"/>
    <col min="11" max="11" width="20.83203125" style="20" bestFit="1" customWidth="1"/>
    <col min="12" max="12" width="14.1640625" style="20" bestFit="1" customWidth="1"/>
    <col min="13" max="13" width="18.6640625" style="20" bestFit="1" customWidth="1"/>
    <col min="14" max="16384" width="9.1640625" style="20"/>
  </cols>
  <sheetData>
    <row r="1" spans="1:22" x14ac:dyDescent="0.2">
      <c r="A1" s="20" t="s">
        <v>22</v>
      </c>
      <c r="H1" s="20" t="s">
        <v>23</v>
      </c>
    </row>
    <row r="3" spans="1:22" x14ac:dyDescent="0.2">
      <c r="A3" s="20" t="s">
        <v>24</v>
      </c>
    </row>
    <row r="5" spans="1:22" x14ac:dyDescent="0.2">
      <c r="A5" s="20" t="s">
        <v>25</v>
      </c>
      <c r="I5" s="81" t="s">
        <v>26</v>
      </c>
      <c r="J5" s="81"/>
      <c r="K5" s="81"/>
      <c r="L5" s="81"/>
    </row>
    <row r="6" spans="1:22" x14ac:dyDescent="0.2">
      <c r="A6" s="20" t="s">
        <v>18</v>
      </c>
      <c r="B6" s="20" t="s">
        <v>19</v>
      </c>
      <c r="C6" s="20" t="s">
        <v>20</v>
      </c>
      <c r="D6" s="20" t="s">
        <v>21</v>
      </c>
      <c r="E6" s="20" t="s">
        <v>10</v>
      </c>
      <c r="I6" s="23" t="s">
        <v>18</v>
      </c>
      <c r="J6" s="23" t="s">
        <v>19</v>
      </c>
      <c r="K6" s="23" t="s">
        <v>20</v>
      </c>
      <c r="L6" s="23" t="s">
        <v>21</v>
      </c>
      <c r="M6" s="23" t="s">
        <v>10</v>
      </c>
      <c r="N6" s="23"/>
    </row>
    <row r="7" spans="1:22" x14ac:dyDescent="0.2">
      <c r="A7" s="20">
        <v>25</v>
      </c>
      <c r="B7" s="20">
        <v>25.004000000000001</v>
      </c>
      <c r="C7" s="20">
        <v>19.600000000000001</v>
      </c>
      <c r="D7" s="20">
        <v>0.1</v>
      </c>
      <c r="E7" s="24">
        <v>82900000000000</v>
      </c>
      <c r="I7" s="20">
        <v>25</v>
      </c>
      <c r="J7" s="20">
        <v>25.001999999999999</v>
      </c>
      <c r="K7" s="20">
        <v>12.8</v>
      </c>
      <c r="L7" s="20">
        <v>2.2000000000000002</v>
      </c>
      <c r="M7" s="25">
        <v>126924215624999.97</v>
      </c>
    </row>
    <row r="8" spans="1:22" x14ac:dyDescent="0.2">
      <c r="A8" s="20">
        <v>50</v>
      </c>
      <c r="B8" s="20">
        <v>50.000999999999998</v>
      </c>
      <c r="C8" s="20">
        <v>17.600000000000001</v>
      </c>
      <c r="D8" s="20">
        <v>0.2</v>
      </c>
      <c r="E8" s="24">
        <v>184000000000000</v>
      </c>
      <c r="I8" s="20">
        <v>50</v>
      </c>
      <c r="J8" s="26">
        <v>50</v>
      </c>
      <c r="K8" s="20">
        <v>19.600000000000001</v>
      </c>
      <c r="L8" s="20">
        <v>0.8</v>
      </c>
      <c r="M8" s="25">
        <v>165765306122448.94</v>
      </c>
    </row>
    <row r="9" spans="1:22" x14ac:dyDescent="0.2">
      <c r="A9" s="20">
        <v>100</v>
      </c>
      <c r="B9" s="20">
        <v>100.003</v>
      </c>
      <c r="C9" s="20">
        <v>22.6</v>
      </c>
      <c r="D9" s="20">
        <v>0.1</v>
      </c>
      <c r="E9" s="24">
        <v>288000000000000</v>
      </c>
      <c r="I9" s="20">
        <v>100</v>
      </c>
      <c r="J9" s="20">
        <v>100.001</v>
      </c>
      <c r="K9" s="20">
        <v>34.799999999999997</v>
      </c>
      <c r="L9" s="20">
        <v>3.2</v>
      </c>
      <c r="M9" s="25">
        <v>186726005172413.78</v>
      </c>
    </row>
    <row r="10" spans="1:22" x14ac:dyDescent="0.2">
      <c r="A10" s="20">
        <v>150</v>
      </c>
      <c r="B10" s="20">
        <v>150</v>
      </c>
      <c r="C10" s="20">
        <v>28.1</v>
      </c>
      <c r="D10" s="20">
        <v>0.1</v>
      </c>
      <c r="E10" s="24">
        <v>347000000000000</v>
      </c>
      <c r="I10" s="20">
        <v>150</v>
      </c>
      <c r="J10" s="20">
        <v>149.999</v>
      </c>
      <c r="K10" s="20">
        <v>47.2</v>
      </c>
      <c r="L10" s="27">
        <v>0.8</v>
      </c>
      <c r="M10" s="25">
        <v>206502860593220.28</v>
      </c>
    </row>
    <row r="11" spans="1:22" x14ac:dyDescent="0.2">
      <c r="A11" s="20">
        <v>200</v>
      </c>
      <c r="B11" s="20">
        <v>199.99799999999999</v>
      </c>
      <c r="C11" s="20">
        <v>34.299999999999997</v>
      </c>
      <c r="D11" s="20">
        <v>0.2</v>
      </c>
      <c r="E11" s="24">
        <v>379000000000000</v>
      </c>
      <c r="I11" s="20">
        <v>200</v>
      </c>
      <c r="J11" s="20">
        <v>199.99700000000001</v>
      </c>
      <c r="K11" s="20">
        <v>60.4</v>
      </c>
      <c r="L11" s="27">
        <v>1</v>
      </c>
      <c r="M11" s="25">
        <v>215162335430463.56</v>
      </c>
    </row>
    <row r="12" spans="1:22" x14ac:dyDescent="0.2">
      <c r="L12" s="27"/>
      <c r="M12" s="25"/>
      <c r="S12" s="25"/>
    </row>
    <row r="13" spans="1:22" x14ac:dyDescent="0.2">
      <c r="A13" s="20" t="s">
        <v>17</v>
      </c>
      <c r="L13" s="27"/>
      <c r="M13" s="25"/>
      <c r="S13" s="25"/>
    </row>
    <row r="14" spans="1:22" x14ac:dyDescent="0.2">
      <c r="A14" s="20" t="s">
        <v>18</v>
      </c>
      <c r="B14" s="20" t="s">
        <v>19</v>
      </c>
      <c r="C14" s="20" t="s">
        <v>20</v>
      </c>
      <c r="D14" s="20" t="s">
        <v>21</v>
      </c>
      <c r="E14" s="20" t="s">
        <v>10</v>
      </c>
      <c r="I14" s="81" t="s">
        <v>27</v>
      </c>
      <c r="J14" s="81"/>
      <c r="K14" s="81"/>
      <c r="L14" s="81"/>
    </row>
    <row r="15" spans="1:22" x14ac:dyDescent="0.2">
      <c r="A15" s="20">
        <v>-25</v>
      </c>
      <c r="B15" s="20">
        <v>-25.001000000000001</v>
      </c>
      <c r="C15" s="20">
        <v>11.6</v>
      </c>
      <c r="D15" s="20">
        <v>0.1</v>
      </c>
      <c r="E15" s="24">
        <v>-141000000000000</v>
      </c>
      <c r="I15" s="23" t="s">
        <v>18</v>
      </c>
      <c r="J15" s="23" t="s">
        <v>19</v>
      </c>
      <c r="K15" s="23" t="s">
        <v>20</v>
      </c>
      <c r="L15" s="23" t="s">
        <v>21</v>
      </c>
      <c r="M15" s="23" t="s">
        <v>10</v>
      </c>
      <c r="O15" s="23"/>
      <c r="P15" s="23"/>
    </row>
    <row r="16" spans="1:22" x14ac:dyDescent="0.2">
      <c r="A16" s="20">
        <v>-50</v>
      </c>
      <c r="B16" s="20">
        <v>-49.999000000000002</v>
      </c>
      <c r="C16" s="20">
        <v>9.3000000000000007</v>
      </c>
      <c r="D16" s="20">
        <v>0.2</v>
      </c>
      <c r="E16" s="24">
        <v>-348000000000000</v>
      </c>
      <c r="H16" s="28"/>
      <c r="I16" s="20">
        <v>-25</v>
      </c>
      <c r="J16" s="20">
        <v>-25.001000000000001</v>
      </c>
      <c r="K16" s="20">
        <v>4.0999999999999996</v>
      </c>
      <c r="L16" s="20">
        <v>0.7</v>
      </c>
      <c r="M16" s="25">
        <v>-396235360975609.75</v>
      </c>
      <c r="V16" s="23"/>
    </row>
    <row r="17" spans="1:15" x14ac:dyDescent="0.2">
      <c r="A17" s="20">
        <v>-100</v>
      </c>
      <c r="B17" s="20">
        <v>-100.001</v>
      </c>
      <c r="C17" s="20">
        <v>5</v>
      </c>
      <c r="D17" s="20">
        <v>0.1</v>
      </c>
      <c r="E17" s="24">
        <v>-1310000000000000</v>
      </c>
      <c r="I17" s="20">
        <v>-50</v>
      </c>
      <c r="J17" s="26">
        <v>-50</v>
      </c>
      <c r="K17" s="20">
        <v>-2.4</v>
      </c>
      <c r="L17" s="20">
        <v>0.9</v>
      </c>
      <c r="M17" s="25">
        <v>1353750000000000</v>
      </c>
      <c r="O17" s="26"/>
    </row>
    <row r="18" spans="1:15" x14ac:dyDescent="0.2">
      <c r="A18" s="20">
        <v>-150</v>
      </c>
      <c r="B18" s="20">
        <v>-149.99700000000001</v>
      </c>
      <c r="C18" s="20">
        <v>0.2</v>
      </c>
      <c r="D18" s="20">
        <v>0.1</v>
      </c>
      <c r="E18" s="24">
        <v>-4.4E+16</v>
      </c>
      <c r="I18" s="20">
        <v>-100</v>
      </c>
      <c r="J18" s="26">
        <v>-100</v>
      </c>
      <c r="K18" s="20">
        <v>-15.8</v>
      </c>
      <c r="L18" s="20">
        <v>0.9</v>
      </c>
      <c r="M18" s="25">
        <v>411265822784810.06</v>
      </c>
    </row>
    <row r="19" spans="1:15" x14ac:dyDescent="0.2">
      <c r="A19" s="20">
        <v>-200</v>
      </c>
      <c r="B19" s="20">
        <v>-199.99700000000001</v>
      </c>
      <c r="C19" s="20">
        <v>-4.8</v>
      </c>
      <c r="D19" s="20">
        <v>0.1</v>
      </c>
      <c r="E19" s="24">
        <v>2700000000000000</v>
      </c>
      <c r="I19" s="20">
        <v>-150</v>
      </c>
      <c r="J19" s="20">
        <v>-149.99600000000001</v>
      </c>
      <c r="K19" s="20">
        <v>-29.8</v>
      </c>
      <c r="L19" s="27">
        <v>0.7</v>
      </c>
      <c r="M19" s="25">
        <v>327071814765100.62</v>
      </c>
    </row>
    <row r="20" spans="1:15" x14ac:dyDescent="0.2">
      <c r="I20" s="20">
        <v>-200</v>
      </c>
      <c r="J20" s="20">
        <v>-199.99600000000001</v>
      </c>
      <c r="K20" s="20">
        <v>-47.8</v>
      </c>
      <c r="L20" s="20">
        <v>2.6</v>
      </c>
      <c r="M20" s="25">
        <v>271877407531380.75</v>
      </c>
    </row>
    <row r="23" spans="1:15" x14ac:dyDescent="0.2">
      <c r="A23" s="48" t="s">
        <v>28</v>
      </c>
    </row>
    <row r="25" spans="1:15" x14ac:dyDescent="0.2">
      <c r="A25" s="20" t="s">
        <v>25</v>
      </c>
      <c r="I25" s="22" t="s">
        <v>29</v>
      </c>
      <c r="J25" s="22"/>
      <c r="K25" s="22"/>
      <c r="L25" s="22"/>
    </row>
    <row r="26" spans="1:15" x14ac:dyDescent="0.2">
      <c r="A26" s="20" t="s">
        <v>18</v>
      </c>
      <c r="B26" s="20" t="s">
        <v>19</v>
      </c>
      <c r="C26" s="20" t="s">
        <v>20</v>
      </c>
      <c r="D26" s="20" t="s">
        <v>21</v>
      </c>
      <c r="E26" s="20" t="s">
        <v>10</v>
      </c>
      <c r="I26" s="23" t="s">
        <v>18</v>
      </c>
      <c r="J26" s="23" t="s">
        <v>19</v>
      </c>
      <c r="K26" s="23" t="s">
        <v>20</v>
      </c>
      <c r="L26" s="23" t="s">
        <v>21</v>
      </c>
      <c r="M26" s="23" t="s">
        <v>10</v>
      </c>
    </row>
    <row r="27" spans="1:15" x14ac:dyDescent="0.2">
      <c r="A27" s="20">
        <v>25</v>
      </c>
      <c r="B27" s="20">
        <v>25.004000000000001</v>
      </c>
      <c r="C27" s="48">
        <v>25.8</v>
      </c>
      <c r="D27" s="20">
        <v>0.1</v>
      </c>
      <c r="E27" s="52">
        <v>62900000000000</v>
      </c>
      <c r="I27" s="29">
        <v>10</v>
      </c>
      <c r="J27" s="30">
        <v>10.000999999999999</v>
      </c>
      <c r="K27" s="31">
        <v>13.9</v>
      </c>
      <c r="L27" s="31">
        <v>1</v>
      </c>
      <c r="M27" s="25">
        <v>46752876258992.789</v>
      </c>
    </row>
    <row r="28" spans="1:15" x14ac:dyDescent="0.2">
      <c r="A28" s="20">
        <v>50</v>
      </c>
      <c r="B28" s="20">
        <v>50.000999999999998</v>
      </c>
      <c r="C28" s="48">
        <v>28.4</v>
      </c>
      <c r="D28" s="20">
        <v>0.1</v>
      </c>
      <c r="E28" s="52">
        <v>115000000000000</v>
      </c>
      <c r="I28" s="32">
        <v>20</v>
      </c>
      <c r="J28" s="30">
        <v>20</v>
      </c>
      <c r="K28" s="32">
        <v>16.2</v>
      </c>
      <c r="L28" s="32">
        <v>0.7</v>
      </c>
      <c r="M28" s="25">
        <v>80222222222222.219</v>
      </c>
    </row>
    <row r="29" spans="1:15" x14ac:dyDescent="0.2">
      <c r="A29" s="20">
        <v>100</v>
      </c>
      <c r="B29" s="20">
        <v>100.003</v>
      </c>
      <c r="C29" s="48">
        <v>34</v>
      </c>
      <c r="D29" s="20">
        <v>0.1</v>
      </c>
      <c r="E29" s="52">
        <v>191000000000000</v>
      </c>
      <c r="I29" s="20">
        <v>30</v>
      </c>
      <c r="J29" s="20">
        <v>30.001000000000001</v>
      </c>
      <c r="K29" s="20">
        <v>19.100000000000001</v>
      </c>
      <c r="L29" s="20">
        <v>0.9</v>
      </c>
      <c r="M29" s="25">
        <v>102066229319371.7</v>
      </c>
    </row>
    <row r="30" spans="1:15" x14ac:dyDescent="0.2">
      <c r="A30" s="20">
        <v>150</v>
      </c>
      <c r="B30" s="20">
        <v>150.001</v>
      </c>
      <c r="C30" s="48">
        <v>38.700000000000003</v>
      </c>
      <c r="D30" s="20">
        <v>0.2</v>
      </c>
      <c r="E30" s="52">
        <v>252000000000000</v>
      </c>
      <c r="I30" s="20">
        <v>40</v>
      </c>
      <c r="J30" s="20">
        <v>40.002000000000002</v>
      </c>
      <c r="K30" s="20">
        <v>20.3</v>
      </c>
      <c r="L30" s="20">
        <v>0.6</v>
      </c>
      <c r="M30" s="25">
        <v>128045810837438.39</v>
      </c>
    </row>
    <row r="31" spans="1:15" x14ac:dyDescent="0.2">
      <c r="A31" s="20">
        <v>200</v>
      </c>
      <c r="B31" s="20">
        <v>199.999</v>
      </c>
      <c r="C31" s="48">
        <v>44.7</v>
      </c>
      <c r="D31" s="20">
        <v>0.1</v>
      </c>
      <c r="E31" s="52">
        <v>291000000000000</v>
      </c>
      <c r="I31" s="20">
        <v>50</v>
      </c>
      <c r="J31" s="26">
        <v>50</v>
      </c>
      <c r="K31" s="20">
        <v>22.9</v>
      </c>
      <c r="L31" s="20">
        <v>0.6</v>
      </c>
      <c r="M31" s="25">
        <v>141877729257641.91</v>
      </c>
    </row>
    <row r="32" spans="1:15" x14ac:dyDescent="0.2">
      <c r="I32" s="20">
        <v>60</v>
      </c>
      <c r="J32" s="20">
        <v>60.000999999999998</v>
      </c>
      <c r="K32" s="20">
        <v>25.7</v>
      </c>
      <c r="L32" s="27">
        <v>0.6</v>
      </c>
      <c r="M32" s="25">
        <v>151706808560311.25</v>
      </c>
    </row>
    <row r="33" spans="1:13" x14ac:dyDescent="0.2">
      <c r="A33" s="20" t="s">
        <v>17</v>
      </c>
      <c r="I33" s="20">
        <v>70</v>
      </c>
      <c r="J33" s="20">
        <v>70.001999999999995</v>
      </c>
      <c r="K33" s="20">
        <v>28.3</v>
      </c>
      <c r="L33" s="20">
        <v>0.6</v>
      </c>
      <c r="M33" s="25">
        <v>160732507420494.66</v>
      </c>
    </row>
    <row r="34" spans="1:13" x14ac:dyDescent="0.2">
      <c r="A34" s="20" t="s">
        <v>18</v>
      </c>
      <c r="B34" s="20" t="s">
        <v>19</v>
      </c>
      <c r="C34" s="20" t="s">
        <v>20</v>
      </c>
      <c r="D34" s="20" t="s">
        <v>21</v>
      </c>
      <c r="E34" s="20" t="s">
        <v>10</v>
      </c>
      <c r="I34" s="20">
        <v>80</v>
      </c>
      <c r="J34" s="20">
        <v>79.998999999999995</v>
      </c>
      <c r="K34" s="20">
        <v>31.1</v>
      </c>
      <c r="L34" s="27">
        <v>1.1000000000000001</v>
      </c>
      <c r="M34" s="25">
        <v>167149036012861.72</v>
      </c>
    </row>
    <row r="35" spans="1:13" x14ac:dyDescent="0.2">
      <c r="A35" s="20">
        <v>-25</v>
      </c>
      <c r="B35" s="20">
        <v>-25.001000000000001</v>
      </c>
      <c r="C35" s="20">
        <v>15.5</v>
      </c>
      <c r="D35" s="20">
        <v>0.1</v>
      </c>
      <c r="E35" s="24">
        <v>-105000000000000</v>
      </c>
      <c r="I35" s="20">
        <v>90</v>
      </c>
      <c r="J35" s="20">
        <v>90.001000000000005</v>
      </c>
      <c r="K35" s="20">
        <v>33.700000000000003</v>
      </c>
      <c r="L35" s="20">
        <v>0.8</v>
      </c>
      <c r="M35" s="25">
        <v>173539020178041.5</v>
      </c>
    </row>
    <row r="36" spans="1:13" x14ac:dyDescent="0.2">
      <c r="A36" s="20">
        <v>-50</v>
      </c>
      <c r="B36" s="20">
        <v>-49.999000000000002</v>
      </c>
      <c r="C36" s="20">
        <v>13.6</v>
      </c>
      <c r="D36" s="20">
        <v>0.1</v>
      </c>
      <c r="E36" s="24">
        <v>-238000000000000</v>
      </c>
      <c r="I36" s="20">
        <v>100</v>
      </c>
      <c r="J36" s="20">
        <v>100.001</v>
      </c>
      <c r="K36" s="20">
        <v>36.5</v>
      </c>
      <c r="L36" s="27">
        <v>0.8</v>
      </c>
      <c r="M36" s="25">
        <v>178029177534246.53</v>
      </c>
    </row>
    <row r="37" spans="1:13" x14ac:dyDescent="0.2">
      <c r="A37" s="20">
        <v>-100</v>
      </c>
      <c r="B37" s="20">
        <v>-100</v>
      </c>
      <c r="C37" s="20">
        <v>8.6999999999999993</v>
      </c>
      <c r="D37" s="20">
        <v>0.1</v>
      </c>
      <c r="E37" s="24">
        <v>-750000000000000</v>
      </c>
      <c r="I37" s="20">
        <v>110</v>
      </c>
      <c r="J37" s="20">
        <v>109.999</v>
      </c>
      <c r="K37" s="20">
        <v>38.9</v>
      </c>
      <c r="L37" s="20">
        <v>1.2</v>
      </c>
      <c r="M37" s="25">
        <v>183746401542416.41</v>
      </c>
    </row>
    <row r="38" spans="1:13" x14ac:dyDescent="0.2">
      <c r="A38" s="20">
        <v>-150</v>
      </c>
      <c r="B38" s="20">
        <v>-149.99700000000001</v>
      </c>
      <c r="C38" s="20">
        <v>3.9</v>
      </c>
      <c r="D38" s="20">
        <v>0.4</v>
      </c>
      <c r="E38" s="24">
        <v>-2490000000000000</v>
      </c>
      <c r="I38" s="20">
        <v>120</v>
      </c>
      <c r="J38" s="26">
        <v>120</v>
      </c>
      <c r="K38" s="20">
        <v>41.4</v>
      </c>
      <c r="L38" s="27">
        <v>0.7</v>
      </c>
      <c r="M38" s="25">
        <v>188347826086956.5</v>
      </c>
    </row>
    <row r="39" spans="1:13" x14ac:dyDescent="0.2">
      <c r="A39" s="20">
        <v>-200</v>
      </c>
      <c r="B39" s="20">
        <v>-199.99700000000001</v>
      </c>
      <c r="C39" s="20">
        <v>-1.1000000000000001</v>
      </c>
      <c r="D39" s="20">
        <v>0.1</v>
      </c>
      <c r="E39" s="24">
        <v>1.15E+16</v>
      </c>
    </row>
    <row r="41" spans="1:13" x14ac:dyDescent="0.2">
      <c r="A41" s="20" t="s">
        <v>30</v>
      </c>
      <c r="I41" s="22" t="s">
        <v>31</v>
      </c>
      <c r="J41" s="22"/>
      <c r="K41" s="22"/>
      <c r="L41" s="22"/>
    </row>
    <row r="42" spans="1:13" x14ac:dyDescent="0.2">
      <c r="A42" s="20" t="s">
        <v>18</v>
      </c>
      <c r="B42" s="20" t="s">
        <v>19</v>
      </c>
      <c r="C42" s="20" t="s">
        <v>20</v>
      </c>
      <c r="D42" s="20" t="s">
        <v>21</v>
      </c>
      <c r="E42" s="20" t="s">
        <v>10</v>
      </c>
      <c r="I42" s="23" t="s">
        <v>18</v>
      </c>
      <c r="J42" s="23" t="s">
        <v>19</v>
      </c>
      <c r="K42" s="23" t="s">
        <v>20</v>
      </c>
      <c r="L42" s="23" t="s">
        <v>21</v>
      </c>
      <c r="M42" s="23" t="s">
        <v>10</v>
      </c>
    </row>
    <row r="43" spans="1:13" x14ac:dyDescent="0.2">
      <c r="A43" s="20">
        <v>10</v>
      </c>
      <c r="B43" s="20">
        <v>10.003</v>
      </c>
      <c r="C43" s="20">
        <v>23.1</v>
      </c>
      <c r="D43" s="20">
        <v>0</v>
      </c>
      <c r="E43" s="24">
        <v>28200000000000</v>
      </c>
      <c r="I43" s="32">
        <v>-10</v>
      </c>
      <c r="J43" s="32">
        <v>-9.9979999999999993</v>
      </c>
      <c r="K43" s="20">
        <v>4.5999999999999996</v>
      </c>
      <c r="L43" s="20">
        <v>1.4</v>
      </c>
      <c r="M43" s="25">
        <v>-141232617391304.31</v>
      </c>
    </row>
    <row r="44" spans="1:13" x14ac:dyDescent="0.2">
      <c r="A44" s="20">
        <v>20</v>
      </c>
      <c r="B44" s="20">
        <v>20.001999999999999</v>
      </c>
      <c r="C44" s="20">
        <v>22.9</v>
      </c>
      <c r="D44" s="20">
        <v>0.1</v>
      </c>
      <c r="E44" s="24">
        <v>56900000000000</v>
      </c>
      <c r="I44" s="32">
        <v>-20</v>
      </c>
      <c r="J44" s="32">
        <v>-19.998999999999999</v>
      </c>
      <c r="K44" s="32">
        <v>3.3</v>
      </c>
      <c r="L44" s="32">
        <v>1.5</v>
      </c>
      <c r="M44" s="25">
        <v>-393798490909090.88</v>
      </c>
    </row>
    <row r="45" spans="1:13" x14ac:dyDescent="0.2">
      <c r="A45" s="20">
        <v>30</v>
      </c>
      <c r="B45" s="20">
        <v>30.001999999999999</v>
      </c>
      <c r="C45" s="20">
        <v>23.7</v>
      </c>
      <c r="D45" s="20">
        <v>0.1</v>
      </c>
      <c r="E45" s="24">
        <v>82100000000000</v>
      </c>
      <c r="I45" s="20">
        <v>-30</v>
      </c>
      <c r="J45" s="20">
        <v>-29.998999999999999</v>
      </c>
      <c r="K45" s="33">
        <v>1</v>
      </c>
      <c r="L45" s="34">
        <v>1.4</v>
      </c>
      <c r="M45" s="25">
        <v>-1949335019999999.8</v>
      </c>
    </row>
    <row r="46" spans="1:13" x14ac:dyDescent="0.2">
      <c r="A46" s="20">
        <v>40</v>
      </c>
      <c r="B46" s="20">
        <v>40.003</v>
      </c>
      <c r="C46" s="20">
        <v>24.4</v>
      </c>
      <c r="D46" s="20">
        <v>0.1</v>
      </c>
      <c r="E46" s="24">
        <v>106000000000000</v>
      </c>
      <c r="I46" s="20">
        <v>-40</v>
      </c>
      <c r="J46" s="20">
        <v>-39.999000000000002</v>
      </c>
      <c r="K46" s="20">
        <v>-1.4</v>
      </c>
      <c r="L46" s="20">
        <v>0.7</v>
      </c>
      <c r="M46" s="25">
        <v>1856525014285714.2</v>
      </c>
    </row>
    <row r="47" spans="1:13" x14ac:dyDescent="0.2">
      <c r="A47" s="20">
        <v>50</v>
      </c>
      <c r="B47" s="20">
        <v>50.000999999999998</v>
      </c>
      <c r="C47" s="20">
        <v>25.3</v>
      </c>
      <c r="D47" s="20">
        <v>0.1</v>
      </c>
      <c r="E47" s="24">
        <v>129000000000000</v>
      </c>
      <c r="I47" s="20">
        <v>-50</v>
      </c>
      <c r="J47" s="26">
        <v>-50</v>
      </c>
      <c r="K47" s="20">
        <v>-4.2</v>
      </c>
      <c r="L47" s="20">
        <v>1.2</v>
      </c>
      <c r="M47" s="25">
        <v>773571428571428.38</v>
      </c>
    </row>
    <row r="48" spans="1:13" x14ac:dyDescent="0.2">
      <c r="A48" s="20">
        <v>60</v>
      </c>
      <c r="B48" s="20">
        <v>60.003</v>
      </c>
      <c r="C48" s="20">
        <v>26.2</v>
      </c>
      <c r="D48" s="20">
        <v>0.1</v>
      </c>
      <c r="E48" s="24">
        <v>149000000000000</v>
      </c>
      <c r="I48" s="20">
        <v>-60</v>
      </c>
      <c r="J48" s="20">
        <v>-60.000999999999998</v>
      </c>
      <c r="K48" s="27">
        <v>-7</v>
      </c>
      <c r="L48" s="20">
        <v>1.6</v>
      </c>
      <c r="M48" s="25">
        <v>556980711428571.31</v>
      </c>
    </row>
    <row r="49" spans="1:23" x14ac:dyDescent="0.2">
      <c r="A49" s="20">
        <v>70</v>
      </c>
      <c r="B49" s="20">
        <v>70.003</v>
      </c>
      <c r="C49" s="20">
        <v>27.2</v>
      </c>
      <c r="D49" s="20">
        <v>0</v>
      </c>
      <c r="E49" s="24">
        <v>168000000000000</v>
      </c>
      <c r="I49" s="20">
        <v>-70</v>
      </c>
      <c r="J49" s="26">
        <v>-70</v>
      </c>
      <c r="K49" s="20">
        <v>-9.5</v>
      </c>
      <c r="L49" s="27">
        <v>1.5</v>
      </c>
      <c r="M49" s="25">
        <v>478799999999999.94</v>
      </c>
      <c r="P49" s="80" t="s">
        <v>32</v>
      </c>
      <c r="Q49" s="80"/>
      <c r="R49" s="80"/>
      <c r="S49" s="80"/>
      <c r="T49" s="80"/>
      <c r="U49" s="80"/>
      <c r="V49" s="80"/>
      <c r="W49" s="80"/>
    </row>
    <row r="50" spans="1:23" x14ac:dyDescent="0.2">
      <c r="A50" s="20">
        <v>80</v>
      </c>
      <c r="B50" s="20">
        <v>80.001000000000005</v>
      </c>
      <c r="C50" s="20">
        <v>28.3</v>
      </c>
      <c r="D50" s="20">
        <v>0</v>
      </c>
      <c r="E50" s="24">
        <v>184000000000000</v>
      </c>
      <c r="H50" s="36"/>
      <c r="I50" s="20">
        <v>-80</v>
      </c>
      <c r="J50" s="26">
        <v>-80</v>
      </c>
      <c r="K50" s="20">
        <v>-11.7</v>
      </c>
      <c r="L50" s="20">
        <v>0.7</v>
      </c>
      <c r="M50" s="25">
        <v>444307692307692.25</v>
      </c>
      <c r="P50" s="80"/>
      <c r="Q50" s="80"/>
      <c r="R50" s="80"/>
      <c r="S50" s="80"/>
      <c r="T50" s="80"/>
      <c r="U50" s="80"/>
      <c r="V50" s="80"/>
      <c r="W50" s="80"/>
    </row>
    <row r="51" spans="1:23" x14ac:dyDescent="0.2">
      <c r="A51" s="20">
        <v>90</v>
      </c>
      <c r="B51" s="20">
        <v>90.001999999999995</v>
      </c>
      <c r="C51" s="20">
        <v>29.2</v>
      </c>
      <c r="D51" s="20">
        <v>0.1</v>
      </c>
      <c r="E51" s="24">
        <v>200000000000000</v>
      </c>
      <c r="H51" s="36"/>
      <c r="I51" s="20">
        <v>-90</v>
      </c>
      <c r="J51" s="26">
        <v>-90</v>
      </c>
      <c r="K51" s="20">
        <v>-14.4</v>
      </c>
      <c r="L51" s="20">
        <v>1.6</v>
      </c>
      <c r="M51" s="25">
        <v>406124999999999.94</v>
      </c>
      <c r="P51" s="80"/>
      <c r="Q51" s="80"/>
      <c r="R51" s="80"/>
      <c r="S51" s="80"/>
      <c r="T51" s="80"/>
      <c r="U51" s="80"/>
      <c r="V51" s="80"/>
      <c r="W51" s="80"/>
    </row>
    <row r="52" spans="1:23" x14ac:dyDescent="0.2">
      <c r="A52" s="20">
        <v>100</v>
      </c>
      <c r="B52" s="20">
        <v>100.003</v>
      </c>
      <c r="C52" s="20">
        <v>30</v>
      </c>
      <c r="D52" s="20">
        <v>0.8</v>
      </c>
      <c r="E52" s="24">
        <v>216000000000000</v>
      </c>
      <c r="I52" s="20">
        <v>-100</v>
      </c>
      <c r="J52" s="26">
        <v>-100</v>
      </c>
      <c r="K52" s="27">
        <v>-16.899999999999999</v>
      </c>
      <c r="L52" s="27">
        <v>1.8</v>
      </c>
      <c r="M52" s="25">
        <v>384497041420118.31</v>
      </c>
      <c r="P52" s="80"/>
      <c r="Q52" s="80"/>
      <c r="R52" s="80"/>
      <c r="S52" s="80"/>
      <c r="T52" s="80"/>
      <c r="U52" s="80"/>
      <c r="V52" s="80"/>
      <c r="W52" s="80"/>
    </row>
    <row r="53" spans="1:23" x14ac:dyDescent="0.2">
      <c r="A53" s="20">
        <v>110</v>
      </c>
      <c r="B53" s="20">
        <v>110.001</v>
      </c>
      <c r="C53" s="20">
        <v>29.7</v>
      </c>
      <c r="D53" s="20">
        <v>3.3</v>
      </c>
      <c r="E53" s="24">
        <v>241000000000000</v>
      </c>
      <c r="H53" s="37"/>
      <c r="I53" s="20">
        <v>-110</v>
      </c>
      <c r="J53" s="26">
        <v>-110</v>
      </c>
      <c r="K53" s="27">
        <v>-19</v>
      </c>
      <c r="L53" s="20">
        <v>1.4</v>
      </c>
      <c r="M53" s="25">
        <v>376199999999999.94</v>
      </c>
      <c r="P53" s="80"/>
      <c r="Q53" s="80"/>
      <c r="R53" s="80"/>
      <c r="S53" s="80"/>
      <c r="T53" s="80"/>
      <c r="U53" s="80"/>
      <c r="V53" s="80"/>
      <c r="W53" s="80"/>
    </row>
    <row r="54" spans="1:23" x14ac:dyDescent="0.2">
      <c r="A54" s="20">
        <v>120</v>
      </c>
      <c r="B54" s="20">
        <v>120.001</v>
      </c>
      <c r="C54" s="20">
        <v>32</v>
      </c>
      <c r="D54" s="20">
        <v>0.1</v>
      </c>
      <c r="E54" s="24">
        <v>244000000000000</v>
      </c>
      <c r="H54" s="38"/>
      <c r="I54" s="20">
        <v>-120</v>
      </c>
      <c r="J54" s="20">
        <v>-119.997</v>
      </c>
      <c r="K54" s="20">
        <v>-21.5</v>
      </c>
      <c r="L54" s="20">
        <v>1.4</v>
      </c>
      <c r="M54" s="25">
        <v>362670002790697.62</v>
      </c>
      <c r="P54" s="80"/>
      <c r="Q54" s="80"/>
      <c r="R54" s="80"/>
      <c r="S54" s="80"/>
      <c r="T54" s="80"/>
      <c r="U54" s="80"/>
      <c r="V54" s="80"/>
      <c r="W54" s="80"/>
    </row>
    <row r="55" spans="1:23" x14ac:dyDescent="0.2">
      <c r="H55" s="23"/>
      <c r="P55" s="80"/>
      <c r="Q55" s="80"/>
      <c r="R55" s="80"/>
      <c r="S55" s="80"/>
      <c r="T55" s="80"/>
      <c r="U55" s="80"/>
      <c r="V55" s="80"/>
      <c r="W55" s="80"/>
    </row>
    <row r="56" spans="1:23" x14ac:dyDescent="0.2">
      <c r="A56" s="20" t="s">
        <v>33</v>
      </c>
      <c r="H56" s="23"/>
      <c r="P56" s="80"/>
      <c r="Q56" s="80"/>
      <c r="R56" s="80"/>
      <c r="S56" s="80"/>
      <c r="T56" s="80"/>
      <c r="U56" s="80"/>
      <c r="V56" s="80"/>
      <c r="W56" s="80"/>
    </row>
    <row r="57" spans="1:23" x14ac:dyDescent="0.2">
      <c r="A57" s="20" t="s">
        <v>18</v>
      </c>
      <c r="B57" s="20" t="s">
        <v>19</v>
      </c>
      <c r="C57" s="20" t="s">
        <v>20</v>
      </c>
      <c r="D57" s="20" t="s">
        <v>21</v>
      </c>
      <c r="E57" s="20" t="s">
        <v>10</v>
      </c>
      <c r="H57" s="23"/>
      <c r="J57" s="39"/>
      <c r="K57" s="40"/>
      <c r="L57" s="41"/>
      <c r="P57" s="80"/>
      <c r="Q57" s="80"/>
      <c r="R57" s="80"/>
      <c r="S57" s="80"/>
      <c r="T57" s="80"/>
      <c r="U57" s="80"/>
      <c r="V57" s="80"/>
      <c r="W57" s="80"/>
    </row>
    <row r="58" spans="1:23" x14ac:dyDescent="0.2">
      <c r="A58" s="20">
        <v>-10</v>
      </c>
      <c r="B58" s="20">
        <v>-9.9969999999999999</v>
      </c>
      <c r="C58" s="20">
        <v>15.8</v>
      </c>
      <c r="D58" s="20">
        <v>0.1</v>
      </c>
      <c r="E58" s="24">
        <v>-41000000000000</v>
      </c>
      <c r="H58" s="23"/>
      <c r="I58" s="23"/>
      <c r="J58" s="23"/>
      <c r="K58" s="42"/>
      <c r="P58" s="80"/>
      <c r="Q58" s="80"/>
      <c r="R58" s="80"/>
      <c r="S58" s="80"/>
      <c r="T58" s="80"/>
      <c r="U58" s="80"/>
      <c r="V58" s="80"/>
      <c r="W58" s="80"/>
    </row>
    <row r="59" spans="1:23" x14ac:dyDescent="0.2">
      <c r="A59" s="20">
        <v>-20</v>
      </c>
      <c r="B59" s="20">
        <v>-19.998999999999999</v>
      </c>
      <c r="C59" s="20">
        <v>15.3</v>
      </c>
      <c r="D59" s="20">
        <v>0.1</v>
      </c>
      <c r="E59" s="24">
        <v>-84700000000000</v>
      </c>
      <c r="I59" s="81" t="s">
        <v>34</v>
      </c>
      <c r="J59" s="81"/>
      <c r="K59" s="81"/>
      <c r="L59" s="81"/>
      <c r="P59" s="80"/>
      <c r="Q59" s="80"/>
      <c r="R59" s="80"/>
      <c r="S59" s="80"/>
      <c r="T59" s="80"/>
      <c r="U59" s="80"/>
      <c r="V59" s="80"/>
      <c r="W59" s="80"/>
    </row>
    <row r="60" spans="1:23" x14ac:dyDescent="0.2">
      <c r="A60" s="20">
        <v>-30</v>
      </c>
      <c r="B60" s="20">
        <v>-29.998999999999999</v>
      </c>
      <c r="C60" s="20">
        <v>14.4</v>
      </c>
      <c r="D60" s="20">
        <v>0.2</v>
      </c>
      <c r="E60" s="24">
        <v>-135000000000000</v>
      </c>
      <c r="I60" s="23" t="s">
        <v>18</v>
      </c>
      <c r="J60" s="23" t="s">
        <v>19</v>
      </c>
      <c r="K60" s="23" t="s">
        <v>20</v>
      </c>
      <c r="L60" s="23" t="s">
        <v>21</v>
      </c>
      <c r="M60" s="23" t="s">
        <v>10</v>
      </c>
      <c r="N60" s="23"/>
      <c r="P60" s="80"/>
      <c r="Q60" s="80"/>
      <c r="R60" s="80"/>
      <c r="S60" s="80"/>
      <c r="T60" s="80"/>
      <c r="U60" s="80"/>
      <c r="V60" s="80"/>
      <c r="W60" s="80"/>
    </row>
    <row r="61" spans="1:23" x14ac:dyDescent="0.2">
      <c r="A61" s="20">
        <v>-40</v>
      </c>
      <c r="B61" s="20">
        <v>-39.999000000000002</v>
      </c>
      <c r="C61" s="20">
        <v>13</v>
      </c>
      <c r="D61" s="20">
        <v>0.2</v>
      </c>
      <c r="E61" s="24">
        <v>-200000000000000</v>
      </c>
      <c r="I61" s="20">
        <v>25</v>
      </c>
      <c r="J61" s="20">
        <v>25.001999999999999</v>
      </c>
      <c r="K61" s="48">
        <v>25.1</v>
      </c>
      <c r="L61" s="20">
        <v>0.8</v>
      </c>
      <c r="M61" s="51">
        <v>64726293227091.617</v>
      </c>
      <c r="P61" s="80"/>
      <c r="Q61" s="80"/>
      <c r="R61" s="80"/>
      <c r="S61" s="80"/>
      <c r="T61" s="80"/>
      <c r="U61" s="80"/>
      <c r="V61" s="80"/>
      <c r="W61" s="80"/>
    </row>
    <row r="62" spans="1:23" x14ac:dyDescent="0.2">
      <c r="A62" s="20">
        <v>-50</v>
      </c>
      <c r="B62" s="20">
        <v>-49.999000000000002</v>
      </c>
      <c r="C62" s="20">
        <v>11.9</v>
      </c>
      <c r="D62" s="20">
        <v>0.1</v>
      </c>
      <c r="E62" s="24">
        <v>-273000000000000</v>
      </c>
      <c r="I62" s="20">
        <v>50</v>
      </c>
      <c r="J62" s="26">
        <v>50</v>
      </c>
      <c r="K62" s="48">
        <v>28.4</v>
      </c>
      <c r="L62" s="20">
        <v>0.8</v>
      </c>
      <c r="M62" s="51">
        <v>114401408450704.2</v>
      </c>
      <c r="P62" s="80"/>
      <c r="Q62" s="80"/>
      <c r="R62" s="80"/>
      <c r="S62" s="80"/>
      <c r="T62" s="80"/>
      <c r="U62" s="80"/>
      <c r="V62" s="80"/>
      <c r="W62" s="80"/>
    </row>
    <row r="63" spans="1:23" x14ac:dyDescent="0.2">
      <c r="A63" s="20">
        <v>-60</v>
      </c>
      <c r="B63" s="20">
        <v>-60</v>
      </c>
      <c r="C63" s="20">
        <v>10.8</v>
      </c>
      <c r="D63" s="20">
        <v>0</v>
      </c>
      <c r="E63" s="24">
        <v>-360000000000000</v>
      </c>
      <c r="I63" s="20">
        <v>100</v>
      </c>
      <c r="J63" s="20">
        <v>100.001</v>
      </c>
      <c r="K63" s="48">
        <v>34.1</v>
      </c>
      <c r="L63" s="20">
        <v>0.8</v>
      </c>
      <c r="M63" s="51">
        <v>190559090322580.62</v>
      </c>
      <c r="P63" s="80"/>
      <c r="Q63" s="80"/>
      <c r="R63" s="80"/>
      <c r="S63" s="80"/>
      <c r="T63" s="80"/>
      <c r="U63" s="80"/>
      <c r="V63" s="80"/>
      <c r="W63" s="80"/>
    </row>
    <row r="64" spans="1:23" x14ac:dyDescent="0.2">
      <c r="A64" s="20">
        <v>-70</v>
      </c>
      <c r="B64" s="20">
        <v>-70</v>
      </c>
      <c r="C64" s="20">
        <v>9.6999999999999993</v>
      </c>
      <c r="D64" s="20">
        <v>0.1</v>
      </c>
      <c r="E64" s="24">
        <v>-469000000000000</v>
      </c>
      <c r="I64" s="20">
        <v>150</v>
      </c>
      <c r="J64" s="20">
        <v>149.999</v>
      </c>
      <c r="K64" s="48">
        <v>39.1</v>
      </c>
      <c r="L64" s="27">
        <v>0.7</v>
      </c>
      <c r="M64" s="51">
        <v>249282225575447.53</v>
      </c>
      <c r="P64" s="80"/>
      <c r="Q64" s="80"/>
      <c r="R64" s="80"/>
      <c r="S64" s="80"/>
      <c r="T64" s="80"/>
      <c r="U64" s="80"/>
      <c r="V64" s="80"/>
      <c r="W64" s="80"/>
    </row>
    <row r="65" spans="1:23" x14ac:dyDescent="0.2">
      <c r="A65" s="20">
        <v>-80</v>
      </c>
      <c r="B65" s="20">
        <v>-80</v>
      </c>
      <c r="C65" s="20">
        <v>8.8000000000000007</v>
      </c>
      <c r="D65" s="20">
        <v>0.1</v>
      </c>
      <c r="E65" s="24">
        <v>-594000000000000</v>
      </c>
      <c r="I65" s="20">
        <v>200</v>
      </c>
      <c r="J65" s="20">
        <v>199.99700000000001</v>
      </c>
      <c r="K65" s="48">
        <v>45.2</v>
      </c>
      <c r="L65" s="27">
        <v>0.7</v>
      </c>
      <c r="M65" s="51">
        <v>287517811061946.88</v>
      </c>
      <c r="P65" s="80"/>
      <c r="Q65" s="80"/>
      <c r="R65" s="80"/>
      <c r="S65" s="80"/>
      <c r="T65" s="80"/>
      <c r="U65" s="80"/>
      <c r="V65" s="80"/>
      <c r="W65" s="80"/>
    </row>
    <row r="66" spans="1:23" ht="15" customHeight="1" x14ac:dyDescent="0.2">
      <c r="A66" s="20">
        <v>-90</v>
      </c>
      <c r="B66" s="20">
        <v>-90</v>
      </c>
      <c r="C66" s="20">
        <v>7.6</v>
      </c>
      <c r="D66" s="20">
        <v>0.1</v>
      </c>
      <c r="E66" s="24">
        <v>-767000000000000</v>
      </c>
      <c r="P66" s="35"/>
      <c r="Q66" s="35"/>
      <c r="R66" s="35"/>
      <c r="S66" s="35"/>
      <c r="T66" s="35"/>
      <c r="U66" s="35"/>
      <c r="V66" s="35"/>
      <c r="W66" s="35"/>
    </row>
    <row r="67" spans="1:23" x14ac:dyDescent="0.2">
      <c r="A67" s="20">
        <v>-100</v>
      </c>
      <c r="B67" s="20">
        <v>-100</v>
      </c>
      <c r="C67" s="20">
        <v>6.7</v>
      </c>
      <c r="D67" s="20">
        <v>0.1</v>
      </c>
      <c r="E67" s="24">
        <v>-973000000000000</v>
      </c>
      <c r="J67" s="81" t="s">
        <v>35</v>
      </c>
      <c r="K67" s="81"/>
      <c r="P67" s="35"/>
      <c r="Q67" s="35"/>
      <c r="R67" s="35"/>
      <c r="S67" s="35"/>
      <c r="T67" s="35"/>
      <c r="U67" s="35"/>
      <c r="V67" s="35"/>
      <c r="W67" s="35"/>
    </row>
    <row r="68" spans="1:23" x14ac:dyDescent="0.2">
      <c r="A68" s="20">
        <v>-110</v>
      </c>
      <c r="B68" s="20">
        <v>-110</v>
      </c>
      <c r="C68" s="20">
        <v>5.8</v>
      </c>
      <c r="D68" s="20">
        <v>0.1</v>
      </c>
      <c r="E68" s="24">
        <v>-1240000000000000</v>
      </c>
      <c r="I68" s="81" t="s">
        <v>36</v>
      </c>
      <c r="J68" s="81"/>
      <c r="K68" s="81"/>
      <c r="L68" s="81"/>
      <c r="P68" s="35"/>
      <c r="Q68" s="35"/>
      <c r="R68" s="35"/>
      <c r="S68" s="35"/>
      <c r="T68" s="35"/>
      <c r="U68" s="35"/>
      <c r="V68" s="35"/>
      <c r="W68" s="35"/>
    </row>
    <row r="69" spans="1:23" x14ac:dyDescent="0.2">
      <c r="A69" s="20">
        <v>-120</v>
      </c>
      <c r="B69" s="20">
        <v>-119.996</v>
      </c>
      <c r="C69" s="20">
        <v>4.7</v>
      </c>
      <c r="D69" s="20">
        <v>0.1</v>
      </c>
      <c r="E69" s="24">
        <v>-1660000000000000</v>
      </c>
      <c r="I69" s="23" t="s">
        <v>18</v>
      </c>
      <c r="J69" s="23" t="s">
        <v>19</v>
      </c>
      <c r="K69" s="23" t="s">
        <v>20</v>
      </c>
      <c r="L69" s="23" t="s">
        <v>21</v>
      </c>
      <c r="M69" s="23" t="s">
        <v>10</v>
      </c>
      <c r="P69" s="35"/>
      <c r="Q69" s="35"/>
      <c r="R69" s="35"/>
      <c r="S69" s="35"/>
      <c r="T69" s="35"/>
      <c r="U69" s="35"/>
      <c r="V69" s="35"/>
      <c r="W69" s="35"/>
    </row>
    <row r="70" spans="1:23" ht="15" customHeight="1" x14ac:dyDescent="0.2">
      <c r="I70" s="20">
        <v>25</v>
      </c>
      <c r="J70" s="20">
        <v>25.001999999999999</v>
      </c>
      <c r="K70" s="20">
        <v>19.5</v>
      </c>
      <c r="L70" s="20">
        <v>1.1000000000000001</v>
      </c>
      <c r="M70" s="25">
        <v>83314356923076.906</v>
      </c>
      <c r="P70" s="35"/>
      <c r="Q70" s="35"/>
      <c r="R70" s="35"/>
      <c r="S70" s="35"/>
      <c r="T70" s="35"/>
      <c r="U70" s="35"/>
      <c r="V70" s="35"/>
      <c r="W70" s="35"/>
    </row>
    <row r="71" spans="1:23" x14ac:dyDescent="0.2">
      <c r="I71" s="20">
        <v>50</v>
      </c>
      <c r="J71" s="26">
        <v>50</v>
      </c>
      <c r="K71" s="20">
        <v>22.7</v>
      </c>
      <c r="L71" s="20">
        <v>1.1000000000000001</v>
      </c>
      <c r="M71" s="25">
        <v>143127753303964.75</v>
      </c>
      <c r="P71" s="35"/>
      <c r="Q71" s="35"/>
      <c r="R71" s="35"/>
      <c r="S71" s="35"/>
      <c r="T71" s="35"/>
      <c r="U71" s="35"/>
      <c r="V71" s="35"/>
      <c r="W71" s="35"/>
    </row>
    <row r="72" spans="1:23" x14ac:dyDescent="0.2">
      <c r="I72" s="20">
        <v>100</v>
      </c>
      <c r="J72" s="20">
        <v>100.001</v>
      </c>
      <c r="K72" s="20">
        <v>28.9</v>
      </c>
      <c r="L72" s="20">
        <v>1.4</v>
      </c>
      <c r="M72" s="25">
        <v>224846539100346.03</v>
      </c>
      <c r="P72" s="35"/>
      <c r="Q72" s="35"/>
      <c r="R72" s="35"/>
      <c r="S72" s="35"/>
      <c r="T72" s="35"/>
      <c r="U72" s="35"/>
      <c r="V72" s="35"/>
      <c r="W72" s="35"/>
    </row>
    <row r="73" spans="1:23" x14ac:dyDescent="0.2">
      <c r="I73" s="20">
        <v>150</v>
      </c>
      <c r="J73" s="20">
        <v>149.999</v>
      </c>
      <c r="K73" s="20">
        <v>35.299999999999997</v>
      </c>
      <c r="L73" s="27">
        <v>1.1000000000000001</v>
      </c>
      <c r="M73" s="25">
        <v>276117139376770.47</v>
      </c>
      <c r="P73" s="35"/>
      <c r="Q73" s="35"/>
      <c r="R73" s="35"/>
      <c r="S73" s="35"/>
      <c r="T73" s="35"/>
      <c r="U73" s="35"/>
      <c r="V73" s="35"/>
      <c r="W73" s="35"/>
    </row>
    <row r="74" spans="1:23" ht="15" customHeight="1" x14ac:dyDescent="0.2">
      <c r="I74" s="20">
        <v>200</v>
      </c>
      <c r="J74" s="20">
        <v>199.99600000000001</v>
      </c>
      <c r="K74" s="20">
        <v>41.8</v>
      </c>
      <c r="L74" s="27">
        <v>1.2</v>
      </c>
      <c r="M74" s="25">
        <v>310902872727272.69</v>
      </c>
      <c r="P74" s="35"/>
      <c r="Q74" s="35"/>
      <c r="R74" s="35"/>
      <c r="S74" s="35"/>
      <c r="T74" s="35"/>
      <c r="U74" s="35"/>
      <c r="V74" s="35"/>
      <c r="W74" s="35"/>
    </row>
    <row r="75" spans="1:23" x14ac:dyDescent="0.2">
      <c r="P75" s="35"/>
      <c r="Q75" s="35"/>
      <c r="R75" s="35"/>
      <c r="S75" s="35"/>
      <c r="T75" s="35"/>
      <c r="U75" s="35"/>
      <c r="V75" s="35"/>
      <c r="W75" s="35"/>
    </row>
    <row r="76" spans="1:23" x14ac:dyDescent="0.2">
      <c r="P76" s="35"/>
      <c r="Q76" s="35"/>
      <c r="R76" s="35"/>
      <c r="S76" s="35"/>
      <c r="T76" s="35"/>
      <c r="U76" s="35"/>
      <c r="V76" s="35"/>
      <c r="W76" s="35"/>
    </row>
    <row r="77" spans="1:23" x14ac:dyDescent="0.2">
      <c r="P77" s="35"/>
      <c r="Q77" s="35"/>
      <c r="R77" s="35"/>
      <c r="S77" s="35"/>
      <c r="T77" s="35"/>
      <c r="U77" s="35"/>
      <c r="V77" s="35"/>
      <c r="W77" s="35"/>
    </row>
    <row r="78" spans="1:23" x14ac:dyDescent="0.2">
      <c r="P78" s="35"/>
      <c r="Q78" s="35"/>
      <c r="R78" s="35"/>
      <c r="S78" s="35"/>
      <c r="T78" s="35"/>
      <c r="U78" s="35"/>
      <c r="V78" s="35"/>
      <c r="W78" s="35"/>
    </row>
    <row r="79" spans="1:23" x14ac:dyDescent="0.2">
      <c r="P79" s="35"/>
      <c r="Q79" s="35"/>
      <c r="R79" s="35"/>
      <c r="S79" s="35"/>
      <c r="T79" s="35"/>
      <c r="U79" s="35"/>
      <c r="V79" s="35"/>
      <c r="W79" s="35"/>
    </row>
    <row r="80" spans="1:23" x14ac:dyDescent="0.2">
      <c r="P80" s="35"/>
      <c r="Q80" s="35"/>
      <c r="R80" s="35"/>
      <c r="S80" s="35"/>
      <c r="T80" s="35"/>
      <c r="U80" s="35"/>
      <c r="V80" s="35"/>
      <c r="W80" s="35"/>
    </row>
    <row r="81" spans="8:23" x14ac:dyDescent="0.2">
      <c r="P81" s="35"/>
      <c r="Q81" s="35"/>
      <c r="R81" s="35"/>
      <c r="S81" s="35"/>
      <c r="T81" s="35"/>
      <c r="U81" s="35"/>
      <c r="V81" s="35"/>
      <c r="W81" s="35"/>
    </row>
    <row r="82" spans="8:23" x14ac:dyDescent="0.2">
      <c r="P82" s="35"/>
      <c r="Q82" s="35"/>
      <c r="R82" s="35"/>
      <c r="S82" s="35"/>
      <c r="T82" s="35"/>
      <c r="U82" s="35"/>
      <c r="V82" s="35"/>
      <c r="W82" s="35"/>
    </row>
    <row r="88" spans="8:23" x14ac:dyDescent="0.2">
      <c r="H88" s="43"/>
      <c r="I88" s="44"/>
      <c r="J88" s="45"/>
      <c r="K88" s="46"/>
      <c r="L88" s="46"/>
      <c r="M88" s="46"/>
      <c r="N88" s="46"/>
    </row>
    <row r="89" spans="8:23" x14ac:dyDescent="0.2">
      <c r="H89" s="82"/>
      <c r="I89" s="82"/>
      <c r="J89" s="82"/>
      <c r="K89" s="81" t="s">
        <v>37</v>
      </c>
      <c r="L89" s="81"/>
      <c r="M89" s="81"/>
      <c r="N89" s="81"/>
    </row>
    <row r="91" spans="8:23" ht="15" customHeight="1" x14ac:dyDescent="0.2">
      <c r="H91" s="84" t="s">
        <v>38</v>
      </c>
      <c r="I91" s="85"/>
      <c r="J91" s="85"/>
      <c r="K91" s="85"/>
      <c r="L91" s="85"/>
      <c r="M91" s="86"/>
      <c r="N91" s="20" t="s">
        <v>39</v>
      </c>
      <c r="O91" s="83" t="s">
        <v>40</v>
      </c>
      <c r="P91" s="83"/>
      <c r="Q91" s="83"/>
    </row>
    <row r="92" spans="8:23" x14ac:dyDescent="0.2">
      <c r="H92" s="87"/>
      <c r="I92" s="88"/>
      <c r="J92" s="88"/>
      <c r="K92" s="88"/>
      <c r="L92" s="88"/>
      <c r="M92" s="89"/>
      <c r="O92" s="83"/>
      <c r="P92" s="83"/>
      <c r="Q92" s="83"/>
    </row>
    <row r="94" spans="8:23" x14ac:dyDescent="0.2">
      <c r="I94" s="23" t="s">
        <v>18</v>
      </c>
      <c r="J94" s="23" t="s">
        <v>19</v>
      </c>
      <c r="K94" s="23" t="s">
        <v>20</v>
      </c>
      <c r="L94" s="23" t="s">
        <v>21</v>
      </c>
      <c r="M94" s="23" t="s">
        <v>10</v>
      </c>
    </row>
    <row r="95" spans="8:23" x14ac:dyDescent="0.2">
      <c r="I95" s="20">
        <v>25</v>
      </c>
      <c r="J95" s="20">
        <v>25.001999999999999</v>
      </c>
      <c r="K95" s="49">
        <v>23.9</v>
      </c>
      <c r="L95" s="20">
        <v>1.1000000000000001</v>
      </c>
      <c r="M95" s="51">
        <v>67976148953974.883</v>
      </c>
      <c r="N95" s="47"/>
    </row>
    <row r="96" spans="8:23" x14ac:dyDescent="0.2">
      <c r="I96" s="20">
        <v>50</v>
      </c>
      <c r="J96" s="26">
        <v>50</v>
      </c>
      <c r="K96" s="48">
        <v>30.9</v>
      </c>
      <c r="L96" s="27">
        <v>0.8</v>
      </c>
      <c r="M96" s="51">
        <v>105145631067961.16</v>
      </c>
      <c r="N96" s="47"/>
    </row>
    <row r="97" spans="8:18" x14ac:dyDescent="0.2">
      <c r="I97" s="20">
        <v>100</v>
      </c>
      <c r="J97" s="20">
        <v>100.001</v>
      </c>
      <c r="K97" s="48">
        <v>40.1</v>
      </c>
      <c r="L97" s="20">
        <v>0.7</v>
      </c>
      <c r="M97" s="51">
        <v>162046508229426.41</v>
      </c>
    </row>
    <row r="98" spans="8:18" x14ac:dyDescent="0.2">
      <c r="I98" s="20">
        <v>150</v>
      </c>
      <c r="J98" s="20">
        <v>149.99799999999999</v>
      </c>
      <c r="K98" s="50">
        <v>47.5</v>
      </c>
      <c r="L98" s="27">
        <v>1</v>
      </c>
      <c r="M98" s="51">
        <v>205197263999999.97</v>
      </c>
    </row>
    <row r="99" spans="8:18" x14ac:dyDescent="0.2">
      <c r="I99" s="20">
        <v>200</v>
      </c>
      <c r="J99" s="20">
        <v>199.99600000000001</v>
      </c>
      <c r="K99" s="48">
        <v>47.6</v>
      </c>
      <c r="L99" s="27">
        <v>2.4</v>
      </c>
      <c r="M99" s="51">
        <v>273019749579831.91</v>
      </c>
    </row>
    <row r="106" spans="8:18" x14ac:dyDescent="0.2">
      <c r="H106" s="43"/>
      <c r="I106" s="44"/>
      <c r="J106" s="45"/>
      <c r="K106" s="46"/>
      <c r="L106" s="46"/>
      <c r="M106" s="46"/>
      <c r="N106" s="46"/>
    </row>
    <row r="107" spans="8:18" x14ac:dyDescent="0.2">
      <c r="H107" s="82"/>
      <c r="I107" s="82"/>
      <c r="J107" s="82"/>
      <c r="K107" s="81" t="s">
        <v>41</v>
      </c>
      <c r="L107" s="81"/>
      <c r="M107" s="81"/>
    </row>
    <row r="109" spans="8:18" ht="15" customHeight="1" x14ac:dyDescent="0.2">
      <c r="H109" s="84" t="s">
        <v>42</v>
      </c>
      <c r="I109" s="85"/>
      <c r="J109" s="85"/>
      <c r="K109" s="85"/>
      <c r="L109" s="85"/>
      <c r="M109" s="86"/>
      <c r="N109" s="20" t="s">
        <v>39</v>
      </c>
      <c r="O109" s="83" t="s">
        <v>43</v>
      </c>
      <c r="P109" s="83"/>
      <c r="Q109" s="83"/>
      <c r="R109" s="83"/>
    </row>
    <row r="110" spans="8:18" x14ac:dyDescent="0.2">
      <c r="H110" s="87"/>
      <c r="I110" s="88"/>
      <c r="J110" s="88"/>
      <c r="K110" s="88"/>
      <c r="L110" s="88"/>
      <c r="M110" s="89"/>
      <c r="O110" s="83"/>
      <c r="P110" s="83"/>
      <c r="Q110" s="83"/>
      <c r="R110" s="83"/>
    </row>
    <row r="112" spans="8:18" x14ac:dyDescent="0.2">
      <c r="I112" s="23" t="s">
        <v>18</v>
      </c>
      <c r="J112" s="23" t="s">
        <v>19</v>
      </c>
      <c r="K112" s="23" t="s">
        <v>20</v>
      </c>
      <c r="L112" s="23" t="s">
        <v>21</v>
      </c>
      <c r="M112" s="23" t="s">
        <v>10</v>
      </c>
      <c r="O112" s="83" t="s">
        <v>44</v>
      </c>
      <c r="P112" s="83"/>
      <c r="Q112" s="83"/>
      <c r="R112" s="83"/>
    </row>
    <row r="113" spans="9:18" x14ac:dyDescent="0.2">
      <c r="I113" s="20">
        <v>25</v>
      </c>
      <c r="J113" s="20">
        <v>25.001999999999999</v>
      </c>
      <c r="K113" s="33">
        <v>4</v>
      </c>
      <c r="L113" s="20">
        <v>0.7</v>
      </c>
      <c r="M113" s="19">
        <v>406157489999999.94</v>
      </c>
      <c r="N113" s="47"/>
      <c r="O113" s="83"/>
      <c r="P113" s="83"/>
      <c r="Q113" s="83"/>
      <c r="R113" s="83"/>
    </row>
    <row r="114" spans="9:18" x14ac:dyDescent="0.2">
      <c r="I114" s="20">
        <v>50</v>
      </c>
      <c r="J114" s="26">
        <v>50</v>
      </c>
      <c r="K114" s="20">
        <v>2.9</v>
      </c>
      <c r="L114" s="27">
        <v>0.7</v>
      </c>
      <c r="M114" s="19">
        <v>1120344827586206.9</v>
      </c>
      <c r="N114" s="47"/>
    </row>
    <row r="115" spans="9:18" x14ac:dyDescent="0.2">
      <c r="I115" s="20">
        <v>100</v>
      </c>
      <c r="J115" s="20">
        <v>100.001</v>
      </c>
      <c r="K115" s="20">
        <v>3.7</v>
      </c>
      <c r="L115" s="20">
        <v>0.7</v>
      </c>
      <c r="M115" s="19">
        <v>1756233778378378</v>
      </c>
      <c r="O115" s="81"/>
      <c r="P115" s="81"/>
      <c r="Q115" s="81"/>
      <c r="R115" s="81"/>
    </row>
    <row r="116" spans="9:18" x14ac:dyDescent="0.2">
      <c r="I116" s="20">
        <v>150</v>
      </c>
      <c r="J116" s="20">
        <v>149.99799999999999</v>
      </c>
      <c r="K116" s="27">
        <v>4.3</v>
      </c>
      <c r="L116" s="27">
        <v>0.7</v>
      </c>
      <c r="M116" s="19">
        <v>2266713962790697.5</v>
      </c>
      <c r="O116" s="81"/>
      <c r="P116" s="81"/>
      <c r="Q116" s="81"/>
      <c r="R116" s="81"/>
    </row>
    <row r="117" spans="9:18" x14ac:dyDescent="0.2">
      <c r="I117" s="20">
        <v>200</v>
      </c>
      <c r="J117" s="20">
        <v>199.99600000000001</v>
      </c>
      <c r="K117" s="20">
        <v>4.5999999999999996</v>
      </c>
      <c r="L117" s="27">
        <v>0.6</v>
      </c>
      <c r="M117" s="19">
        <v>2825160886956522</v>
      </c>
    </row>
  </sheetData>
  <mergeCells count="16">
    <mergeCell ref="I68:L68"/>
    <mergeCell ref="H89:J89"/>
    <mergeCell ref="K89:N89"/>
    <mergeCell ref="O112:R113"/>
    <mergeCell ref="O115:R116"/>
    <mergeCell ref="H91:M92"/>
    <mergeCell ref="O91:Q92"/>
    <mergeCell ref="H107:J107"/>
    <mergeCell ref="K107:M107"/>
    <mergeCell ref="H109:M110"/>
    <mergeCell ref="O109:R110"/>
    <mergeCell ref="P49:W65"/>
    <mergeCell ref="I5:L5"/>
    <mergeCell ref="I14:L14"/>
    <mergeCell ref="J67:K67"/>
    <mergeCell ref="I59:L5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Combined</vt:lpstr>
      <vt:lpstr>301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Gonzalez, Gumaro</cp:lastModifiedBy>
  <cp:revision/>
  <dcterms:created xsi:type="dcterms:W3CDTF">2025-05-12T18:54:22Z</dcterms:created>
  <dcterms:modified xsi:type="dcterms:W3CDTF">2025-05-30T02:03:06Z</dcterms:modified>
  <cp:category/>
  <cp:contentStatus/>
</cp:coreProperties>
</file>