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F22AE771-4812-D24E-9C71-BB3646671397}" xr6:coauthVersionLast="47" xr6:coauthVersionMax="47" xr10:uidLastSave="{00000000-0000-0000-0000-000000000000}"/>
  <bookViews>
    <workbookView xWindow="0" yWindow="0" windowWidth="22320" windowHeight="23040" activeTab="5" xr2:uid="{0720D1D3-3B17-7448-8608-D1733749D666}"/>
  </bookViews>
  <sheets>
    <sheet name="832HD0" sheetId="1" r:id="rId1"/>
    <sheet name="353ND" sheetId="2" r:id="rId2"/>
    <sheet name="301" sheetId="3" r:id="rId3"/>
    <sheet name="Empty " sheetId="6" r:id="rId4"/>
    <sheet name="Keithley" sheetId="8" r:id="rId5"/>
    <sheet name="Combined" sheetId="9" r:id="rId6"/>
    <sheet name="832HD" sheetId="5" r:id="rId7"/>
    <sheet name="301-2"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6" i="9" l="1"/>
  <c r="AA46" i="9"/>
  <c r="T13" i="9" l="1"/>
  <c r="I2" i="9"/>
  <c r="L2" i="9" s="1"/>
  <c r="B2" i="9"/>
  <c r="E2" i="9" s="1"/>
  <c r="Z42" i="9" s="1"/>
  <c r="B50" i="9"/>
  <c r="F20" i="1"/>
  <c r="L20" i="1"/>
  <c r="L12" i="1"/>
  <c r="T12" i="9" l="1"/>
  <c r="M67" i="9"/>
  <c r="Z44" i="9"/>
  <c r="Z43" i="9"/>
  <c r="AF74" i="9"/>
  <c r="T9" i="9"/>
  <c r="Z45" i="9"/>
  <c r="U72" i="9"/>
  <c r="AB73" i="9"/>
  <c r="T8" i="9"/>
  <c r="T18" i="9"/>
  <c r="M72" i="9"/>
  <c r="L17" i="9"/>
  <c r="L11" i="9"/>
  <c r="E69" i="9"/>
  <c r="L10" i="9"/>
  <c r="E33" i="9"/>
  <c r="E68" i="9"/>
  <c r="U66" i="9"/>
  <c r="E32" i="9"/>
  <c r="E9" i="9"/>
  <c r="E31" i="9"/>
  <c r="E26" i="9"/>
  <c r="L15" i="9"/>
  <c r="E65" i="9"/>
  <c r="M65" i="9"/>
  <c r="L9" i="9"/>
  <c r="M71" i="9"/>
  <c r="M66" i="9"/>
  <c r="T17" i="9"/>
  <c r="T11" i="9"/>
  <c r="U71" i="9"/>
  <c r="U65" i="9"/>
  <c r="AB76" i="9"/>
  <c r="L14" i="9"/>
  <c r="L16" i="9"/>
  <c r="T16" i="9"/>
  <c r="T10" i="9"/>
  <c r="E30" i="9"/>
  <c r="E73" i="9"/>
  <c r="E67" i="9"/>
  <c r="M70" i="9"/>
  <c r="M64" i="9"/>
  <c r="U70" i="9"/>
  <c r="AB64" i="9"/>
  <c r="AB75" i="9"/>
  <c r="E8" i="9"/>
  <c r="L13" i="9"/>
  <c r="L18" i="9"/>
  <c r="T15" i="9"/>
  <c r="E29" i="9"/>
  <c r="E72" i="9"/>
  <c r="E66" i="9"/>
  <c r="M69" i="9"/>
  <c r="U64" i="9"/>
  <c r="U69" i="9"/>
  <c r="AB67" i="9"/>
  <c r="AB74" i="9"/>
  <c r="E10" i="9"/>
  <c r="L12" i="9"/>
  <c r="L8" i="9"/>
  <c r="T14" i="9"/>
  <c r="E25" i="9"/>
  <c r="E28" i="9"/>
  <c r="E71" i="9"/>
  <c r="M63" i="9"/>
  <c r="M68" i="9"/>
  <c r="U74" i="9"/>
  <c r="U68" i="9"/>
  <c r="AB66" i="9"/>
  <c r="AF64" i="9"/>
  <c r="AF73" i="9"/>
  <c r="E27" i="9"/>
  <c r="E70" i="9"/>
  <c r="M73" i="9"/>
  <c r="U73" i="9"/>
  <c r="U67" i="9"/>
  <c r="AB65" i="9"/>
  <c r="AF67" i="9"/>
  <c r="AF72" i="9"/>
  <c r="AF66" i="9"/>
  <c r="AF65" i="9"/>
  <c r="AF75" i="9"/>
  <c r="F123" i="3"/>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AA43" i="9" l="1"/>
  <c r="AA44" i="9"/>
  <c r="AA42" i="9"/>
  <c r="AA45" i="9"/>
  <c r="F25" i="2"/>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<sst xmlns="http://schemas.openxmlformats.org/spreadsheetml/2006/main" count="551" uniqueCount="141">
  <si>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</si>
  <si>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</si>
  <si>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</si>
  <si>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</si>
  <si>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</si>
  <si>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</si>
  <si>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</si>
  <si>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</si>
  <si>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</si>
  <si>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</si>
  <si>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</si>
  <si>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</si>
  <si>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</si>
  <si>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</si>
  <si>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</si>
  <si>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</si>
  <si>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</si>
  <si>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</si>
  <si>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</si>
  <si>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</si>
  <si>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</si>
  <si>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</si>
  <si>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</si>
  <si>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</si>
  <si>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</si>
  <si>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</si>
  <si>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</si>
  <si>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</si>
  <si>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</si>
  <si>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</si>
  <si>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</si>
  <si>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</si>
  <si>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</si>
  <si>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</si>
  <si>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</si>
  <si>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</si>
  <si>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</si>
  <si>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</si>
  <si>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</si>
  <si>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</si>
  <si>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</si>
  <si>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</si>
  <si>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</si>
  <si>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</si>
  <si>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</si>
  <si>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</si>
  <si>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</si>
  <si>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</si>
  <si>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</si>
  <si>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</si>
  <si>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</si>
  <si>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</si>
  <si>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</si>
  <si>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</si>
  <si>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</si>
  <si>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</si>
  <si>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</si>
  <si>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</si>
  <si>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</si>
  <si>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</si>
  <si>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</si>
  <si>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</si>
  <si>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</si>
  <si>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</si>
  <si>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</si>
  <si>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</si>
  <si>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</si>
  <si>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</si>
  <si>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</si>
  <si>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</si>
  <si>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</si>
  <si>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</si>
  <si>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</si>
  <si>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</si>
  <si>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</si>
  <si>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</si>
  <si>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</si>
  <si>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</si>
  <si>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</si>
  <si>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</si>
  <si>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</si>
  <si>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</si>
  <si>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</si>
  <si>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</si>
  <si>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</si>
  <si>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</si>
  <si>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</si>
  <si>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</si>
  <si>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</si>
  <si>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</si>
  <si>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</si>
  <si>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</si>
  <si>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</si>
  <si>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</si>
  <si>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</si>
  <si>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</si>
  <si>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</si>
  <si>
    <t>(Area/thickness) (cm)</t>
  </si>
  <si>
    <t xml:space="preserve">Voltage Obs (V) </t>
  </si>
  <si>
    <t>StdDev (pA)</t>
  </si>
  <si>
    <t>Resistivity (Ohm cm)</t>
  </si>
  <si>
    <t>StdDev</t>
  </si>
  <si>
    <t>JB</t>
  </si>
  <si>
    <t>JB(-)</t>
  </si>
  <si>
    <t>Trendline</t>
  </si>
  <si>
    <t>Actual Resistivity (Ohm cm)</t>
  </si>
  <si>
    <t>y = 2E+11x + 2E+14</t>
  </si>
  <si>
    <t>y = 9E+08x + 3E+14</t>
  </si>
  <si>
    <t xml:space="preserve">Product </t>
  </si>
  <si>
    <t>MG Chemicals 832HD</t>
  </si>
  <si>
    <t>Gorilla Glue</t>
  </si>
  <si>
    <t>JB Weld</t>
  </si>
  <si>
    <t>N/A</t>
  </si>
  <si>
    <t>Slope (+) Sweep</t>
  </si>
  <si>
    <t>Slope (-) Sweep</t>
  </si>
  <si>
    <t>y = 3E+11x + 1E+14</t>
  </si>
  <si>
    <t>y = 6E+10x + 1E+14</t>
  </si>
  <si>
    <t>y = -1E+11x + 9E+13</t>
  </si>
  <si>
    <t>y = 2E+11x + 9E+13</t>
  </si>
  <si>
    <t>y = 1E+11x + 1E+13</t>
  </si>
  <si>
    <t>y = -4E+10x + 2E+13</t>
  </si>
  <si>
    <t>y = 9E+08x + 9E+11</t>
  </si>
  <si>
    <t>y = -2E+09x + 1E+12</t>
  </si>
  <si>
    <t>y = 70.572x + 449.93</t>
  </si>
  <si>
    <t>y = 59.714x + 350.03</t>
  </si>
  <si>
    <t>y = 3.1638x + 181.02</t>
  </si>
  <si>
    <t>y = 2.2411x + 67.726</t>
  </si>
  <si>
    <t>y = 0.7031x + 92.173</t>
  </si>
  <si>
    <t>y = 0.5755x + 88.737</t>
  </si>
  <si>
    <t>y = 0.4163x + 99.196</t>
  </si>
  <si>
    <t>y = 0.5202x + 84.195</t>
  </si>
  <si>
    <t>y = 0.2527x + 10.906</t>
  </si>
  <si>
    <t>y = 0.2458x + 7.921</t>
  </si>
  <si>
    <t>EPO-TEK 301</t>
  </si>
  <si>
    <t>EPO-TEK 353ND</t>
  </si>
  <si>
    <t>≥1.8E+13</t>
  </si>
  <si>
    <t>≥1.0E+13</t>
  </si>
  <si>
    <t>Actual (Ω·cm)</t>
  </si>
  <si>
    <t>Measured (Ω·cm) (1/R)*pico*(A/L)</t>
  </si>
  <si>
    <t xml:space="preserve">AVG Resistivity (Ω·cm) </t>
  </si>
  <si>
    <t>Manual Resistivity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</si>
</sst>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5"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
      <sz val="11"/>
      <color theme="1"/>
      <name val="Aptos Display"/>
      <scheme val="major"/>
    </font>
    <font>
      <sz val="12"/>
      <color rgb="FF1F2328"/>
      <name val="Helvetica"/>
      <family val="2"/>
    </font>
    <font>
      <sz val="9"/>
      <color rgb="FF595959"/>
      <name val="Aptos Narrow"/>
      <scheme val="minor"/>
    </font>
    <font>
      <sz val="11"/>
      <color rgb="FF000000"/>
      <name val="Aptos Narrow"/>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0" fontId="11" fillId="8" borderId="0" xfId="0" applyFont="1" applyFill="1"/>
    <xf numFmtId="11" fontId="12" fillId="0" borderId="0" xfId="0" applyNumberFormat="1" applyFont="1"/>
    <xf numFmtId="0" fontId="13" fillId="0" borderId="0" xfId="0" applyFont="1" applyAlignment="1">
      <alignment horizontal="center" vertical="center" readingOrder="1"/>
    </xf>
    <xf numFmtId="0" fontId="0" fillId="0" borderId="2" xfId="0" applyBorder="1" applyAlignment="1">
      <alignment horizontal="center" vertical="center"/>
    </xf>
    <xf numFmtId="0" fontId="14" fillId="0" borderId="2" xfId="0" applyFont="1" applyBorder="1" applyAlignment="1">
      <alignment horizontal="center" vertical="center"/>
    </xf>
    <xf numFmtId="166" fontId="0" fillId="0" borderId="2" xfId="0" applyNumberFormat="1" applyBorder="1" applyAlignment="1">
      <alignment horizontal="center" vertical="center"/>
    </xf>
    <xf numFmtId="0" fontId="13" fillId="0" borderId="2" xfId="0" applyFont="1" applyBorder="1" applyAlignment="1">
      <alignment horizontal="center" vertical="center" readingOrder="1"/>
    </xf>
    <xf numFmtId="20" fontId="3" fillId="2" borderId="0" xfId="1" applyNumberFormat="1" applyAlignment="1">
      <alignment horizontal="center" vertical="center"/>
    </xf>
    <xf numFmtId="0" fontId="0" fillId="0" borderId="0" xfId="0" applyAlignment="1">
      <alignment horizontal="center"/>
    </xf>
    <xf numFmtId="0" fontId="8" fillId="0" borderId="0" xfId="0" applyFont="1" applyAlignment="1">
      <alignment horizontal="center" wrapText="1"/>
    </xf>
    <xf numFmtId="0" fontId="6" fillId="6" borderId="0" xfId="5" applyFont="1" applyAlignment="1">
      <alignment horizontal="center" vertical="center"/>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0" fillId="0" borderId="2" xfId="0" applyBorder="1"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colors>
    <mruColors>
      <color rgb="FF2F631C"/>
      <color rgb="FF0A5F80"/>
      <color rgb="FFE97131"/>
      <color rgb="FF0E9ED5"/>
      <color rgb="FF186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798762042033803E-2"/>
          <c:y val="6.1671938483814109E-2"/>
          <c:w val="0.93870658253201933"/>
          <c:h val="0.87540401289593606"/>
        </c:manualLayout>
      </c:layout>
      <c:scatterChart>
        <c:scatterStyle val="lineMarker"/>
        <c:varyColors val="0"/>
        <c:ser>
          <c:idx val="6"/>
          <c:order val="0"/>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Combined!$R$64:$R$75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Combined!$S$64:$S$75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2"/>
          <c:order val="1"/>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Combined!$Q$8:$Q$19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Combined!$R$8:$R$19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(Combined!$J$8:$J$9,Combined!$J$11:$J$19)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(Combined!$K$8:$K$9,Combined!$K$11:$K$19)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Combined!$K$63:$K$74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7"/>
          <c:order val="6"/>
          <c:tx>
            <c:strRef>
              <c:f>Combined!$Y$61</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Combined!$Z$64:$Z$67</c:f>
              <c:numCache>
                <c:formatCode>0.000</c:formatCode>
                <c:ptCount val="4"/>
                <c:pt idx="0" formatCode="General">
                  <c:v>25.001999999999999</c:v>
                </c:pt>
                <c:pt idx="1">
                  <c:v>49.999000000000002</c:v>
                </c:pt>
                <c:pt idx="2">
                  <c:v>100</c:v>
                </c:pt>
                <c:pt idx="3" formatCode="General">
                  <c:v>149.99700000000001</c:v>
                </c:pt>
              </c:numCache>
            </c:numRef>
          </c:xVal>
          <c:yVal>
            <c:numRef>
              <c:f>Combined!$AA$64:$AA$67</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7"/>
          <c:tx>
            <c:strRef>
              <c:f>Combined!$Y$70</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Combined!$Z$75:$Z$77</c:f>
              <c:numCache>
                <c:formatCode>General</c:formatCode>
                <c:ptCount val="3"/>
                <c:pt idx="0" formatCode="0.000">
                  <c:v>-100.001</c:v>
                </c:pt>
                <c:pt idx="1">
                  <c:v>-149.99700000000001</c:v>
                </c:pt>
                <c:pt idx="2">
                  <c:v>-199.99700000000001</c:v>
                </c:pt>
              </c:numCache>
            </c:numRef>
          </c:xVal>
          <c:yVal>
            <c:numRef>
              <c:f>Combined!$AA$75:$AA$77</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Combined!$AA$24:$AA$26</c:f>
              <c:numCache>
                <c:formatCode>General</c:formatCode>
                <c:ptCount val="3"/>
                <c:pt idx="0">
                  <c:v>25.001999999999999</c:v>
                </c:pt>
                <c:pt idx="1">
                  <c:v>49.999000000000002</c:v>
                </c:pt>
                <c:pt idx="2" formatCode="0.000">
                  <c:v>100.001</c:v>
                </c:pt>
              </c:numCache>
            </c:numRef>
          </c:xVal>
          <c:yVal>
            <c:numRef>
              <c:f>Combined!$AB$24:$AB$26</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E4A0-CC43-B56F-25C68A5260C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Combined!$AA$31:$AA$33</c:f>
              <c:numCache>
                <c:formatCode>0.000</c:formatCode>
                <c:ptCount val="3"/>
                <c:pt idx="0" formatCode="General">
                  <c:v>-25.001000000000001</c:v>
                </c:pt>
                <c:pt idx="1">
                  <c:v>-50</c:v>
                </c:pt>
                <c:pt idx="2" formatCode="General">
                  <c:v>-100.001</c:v>
                </c:pt>
              </c:numCache>
            </c:numRef>
          </c:xVal>
          <c:yVal>
            <c:numRef>
              <c:f>Combined!$AB$31:$AB$33</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E4A0-CC43-B56F-25C68A5260C4}"/>
            </c:ext>
          </c:extLst>
        </c:ser>
        <c:dLbls>
          <c:showLegendKey val="0"/>
          <c:showVal val="0"/>
          <c:showCatName val="0"/>
          <c:showSerName val="0"/>
          <c:showPercent val="0"/>
          <c:showBubbleSize val="0"/>
        </c:dLbls>
        <c:axId val="381576432"/>
        <c:axId val="1974214383"/>
      </c:scatterChart>
      <c:valAx>
        <c:axId val="381576432"/>
        <c:scaling>
          <c:orientation val="minMax"/>
          <c:max val="150"/>
          <c:min val="-2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majorUnit val="25"/>
      </c:valAx>
      <c:valAx>
        <c:axId val="1974214383"/>
        <c:scaling>
          <c:orientation val="minMax"/>
          <c:max val="8000"/>
          <c:min val="-6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majorUnit val="1200"/>
        <c:minorUnit val="100"/>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ayout>
        <c:manualLayout>
          <c:xMode val="edge"/>
          <c:yMode val="edge"/>
          <c:x val="9.6047909730090503E-2"/>
          <c:y val="7.5571795884879098E-2"/>
          <c:w val="0.17752746653796533"/>
          <c:h val="0.3010736849842172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642993411078042E-2"/>
          <c:y val="3.775194725324886E-2"/>
          <c:w val="0.95890191314855711"/>
          <c:h val="0.91616237302394221"/>
        </c:manualLayout>
      </c:layout>
      <c:scatterChart>
        <c:scatterStyle val="lineMarker"/>
        <c:varyColors val="0"/>
        <c:ser>
          <c:idx val="2"/>
          <c:order val="0"/>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(Combined!$Q$11,Combined!$Q$13,Combined!$Q$18)</c:f>
              <c:numCache>
                <c:formatCode>General</c:formatCode>
                <c:ptCount val="3"/>
                <c:pt idx="0">
                  <c:v>40.002000000000002</c:v>
                </c:pt>
                <c:pt idx="1">
                  <c:v>60.000999999999998</c:v>
                </c:pt>
                <c:pt idx="2">
                  <c:v>109.999</c:v>
                </c:pt>
              </c:numCache>
            </c:numRef>
          </c:xVal>
          <c:yVal>
            <c:numRef>
              <c:f>(Combined!$T$11,Combined!$T$13,Combined!$T$18)</c:f>
              <c:numCache>
                <c:formatCode>0.00E+00</c:formatCode>
                <c:ptCount val="3"/>
                <c:pt idx="0">
                  <c:v>249873092307692.41</c:v>
                </c:pt>
                <c:pt idx="1">
                  <c:v>249948069230769</c:v>
                </c:pt>
                <c:pt idx="2">
                  <c:v>259945992000000.09</c:v>
                </c:pt>
              </c:numCache>
            </c:numRef>
          </c:yVal>
          <c:smooth val="0"/>
          <c:extLst>
            <c:ext xmlns:c16="http://schemas.microsoft.com/office/drawing/2014/chart" uri="{C3380CC4-5D6E-409C-BE32-E72D297353CC}">
              <c16:uniqueId val="{00000002-278C-4646-A8F5-30BE3E985378}"/>
            </c:ext>
          </c:extLst>
        </c:ser>
        <c:ser>
          <c:idx val="6"/>
          <c:order val="1"/>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(Combined!$R$69,Combined!$R$72,Combined!$R$74)</c:f>
              <c:numCache>
                <c:formatCode>0.000</c:formatCode>
                <c:ptCount val="3"/>
                <c:pt idx="0" formatCode="General">
                  <c:v>-60.000999999999998</c:v>
                </c:pt>
                <c:pt idx="1">
                  <c:v>-90</c:v>
                </c:pt>
                <c:pt idx="2">
                  <c:v>-110</c:v>
                </c:pt>
              </c:numCache>
            </c:numRef>
          </c:xVal>
          <c:yVal>
            <c:numRef>
              <c:f>(Combined!$U$69,Combined!$U$72,Combined!$U$74)</c:f>
              <c:numCache>
                <c:formatCode>0.00E+00</c:formatCode>
                <c:ptCount val="3"/>
                <c:pt idx="0">
                  <c:v>259894008000000.03</c:v>
                </c:pt>
                <c:pt idx="1">
                  <c:v>259920000000000.12</c:v>
                </c:pt>
                <c:pt idx="2">
                  <c:v>259842023999999.97</c:v>
                </c:pt>
              </c:numCache>
            </c:numRef>
          </c:yVal>
          <c:smooth val="0"/>
          <c:extLst>
            <c:ext xmlns:c16="http://schemas.microsoft.com/office/drawing/2014/chart" uri="{C3380CC4-5D6E-409C-BE32-E72D297353CC}">
              <c16:uniqueId val="{00000006-4A63-E94D-9FBF-177E2EBF71DE}"/>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(Combined!$B$25,Combined!$B$27,Combined!$B$29)</c:f>
              <c:numCache>
                <c:formatCode>0.000</c:formatCode>
                <c:ptCount val="3"/>
                <c:pt idx="0" formatCode="General">
                  <c:v>30.001000000000001</c:v>
                </c:pt>
                <c:pt idx="1">
                  <c:v>50</c:v>
                </c:pt>
                <c:pt idx="2" formatCode="General">
                  <c:v>70.001999999999995</c:v>
                </c:pt>
              </c:numCache>
            </c:numRef>
          </c:xVal>
          <c:yVal>
            <c:numRef>
              <c:f>(Combined!$E$25,Combined!$E$27,Combined!$E$29)</c:f>
              <c:numCache>
                <c:formatCode>0.00E+00</c:formatCode>
                <c:ptCount val="3"/>
                <c:pt idx="0">
                  <c:v>107348259958071.09</c:v>
                </c:pt>
                <c:pt idx="1">
                  <c:v>118530370370370.44</c:v>
                </c:pt>
                <c:pt idx="2">
                  <c:v>118482962962963.05</c:v>
                </c:pt>
              </c:numCache>
            </c:numRef>
          </c:yVal>
          <c:smooth val="0"/>
          <c:extLst>
            <c:ext xmlns:c16="http://schemas.microsoft.com/office/drawing/2014/chart" uri="{C3380CC4-5D6E-409C-BE32-E72D297353CC}">
              <c16:uniqueId val="{00000003-278C-4646-A8F5-30BE3E985378}"/>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(Combined!$B$66,Combined!$B$69,Combined!$B$72)</c:f>
              <c:numCache>
                <c:formatCode>General</c:formatCode>
                <c:ptCount val="3"/>
                <c:pt idx="0">
                  <c:v>-39.999000000000002</c:v>
                </c:pt>
                <c:pt idx="1">
                  <c:v>-70.001999999999995</c:v>
                </c:pt>
                <c:pt idx="2" formatCode="0.000">
                  <c:v>-100</c:v>
                </c:pt>
              </c:numCache>
            </c:numRef>
          </c:xVal>
          <c:yVal>
            <c:numRef>
              <c:f>(Combined!$E$66,Combined!$E$69,Combined!$E$72)</c:f>
              <c:numCache>
                <c:formatCode>0.00E+00</c:formatCode>
                <c:ptCount val="3"/>
                <c:pt idx="0">
                  <c:v>149722573099415.31</c:v>
                </c:pt>
                <c:pt idx="1">
                  <c:v>135422645502645.97</c:v>
                </c:pt>
                <c:pt idx="2">
                  <c:v>145868945868945.69</c:v>
                </c:pt>
              </c:numCache>
            </c:numRef>
          </c:yVal>
          <c:smooth val="0"/>
          <c:extLst>
            <c:ext xmlns:c16="http://schemas.microsoft.com/office/drawing/2014/chart" uri="{C3380CC4-5D6E-409C-BE32-E72D297353CC}">
              <c16:uniqueId val="{00000004-4A63-E94D-9FBF-177E2EBF71DE}"/>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(Combined!$J$11,Combined!$J$13,Combined!$J$18)</c:f>
              <c:numCache>
                <c:formatCode>General</c:formatCode>
                <c:ptCount val="3"/>
                <c:pt idx="0">
                  <c:v>40.002000000000002</c:v>
                </c:pt>
                <c:pt idx="1">
                  <c:v>60.000999999999998</c:v>
                </c:pt>
                <c:pt idx="2">
                  <c:v>109.999</c:v>
                </c:pt>
              </c:numCache>
            </c:numRef>
          </c:xVal>
          <c:yVal>
            <c:numRef>
              <c:f>(Combined!$L$11,Combined!$L$13,Combined!$L$18)</c:f>
              <c:numCache>
                <c:formatCode>0.00E+00</c:formatCode>
                <c:ptCount val="3"/>
                <c:pt idx="0">
                  <c:v>88871111111111.219</c:v>
                </c:pt>
                <c:pt idx="1">
                  <c:v>88897777777777.703</c:v>
                </c:pt>
                <c:pt idx="2">
                  <c:v>82455909822866.672</c:v>
                </c:pt>
              </c:numCache>
            </c:numRef>
          </c:yVal>
          <c:smooth val="0"/>
          <c:extLst>
            <c:ext xmlns:c16="http://schemas.microsoft.com/office/drawing/2014/chart" uri="{C3380CC4-5D6E-409C-BE32-E72D297353CC}">
              <c16:uniqueId val="{00000001-278C-4646-A8F5-30BE3E985378}"/>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(Combined!$J$64:$J$65,Combined!$J$67)</c:f>
              <c:numCache>
                <c:formatCode>General</c:formatCode>
                <c:ptCount val="3"/>
                <c:pt idx="0">
                  <c:v>-19.998999999999999</c:v>
                </c:pt>
                <c:pt idx="1">
                  <c:v>-29.998999999999999</c:v>
                </c:pt>
                <c:pt idx="2" formatCode="0.000">
                  <c:v>-50</c:v>
                </c:pt>
              </c:numCache>
            </c:numRef>
          </c:xVal>
          <c:yVal>
            <c:numRef>
              <c:f>(Combined!$M$64:$M$65,Combined!$M$67)</c:f>
              <c:numCache>
                <c:formatCode>0.00E+00</c:formatCode>
                <c:ptCount val="3"/>
                <c:pt idx="0">
                  <c:v>87521367521367.547</c:v>
                </c:pt>
                <c:pt idx="1">
                  <c:v>81269841269841.312</c:v>
                </c:pt>
                <c:pt idx="2">
                  <c:v>81277968253968.25</c:v>
                </c:pt>
              </c:numCache>
            </c:numRef>
          </c:yVal>
          <c:smooth val="0"/>
          <c:extLst>
            <c:ext xmlns:c16="http://schemas.microsoft.com/office/drawing/2014/chart" uri="{C3380CC4-5D6E-409C-BE32-E72D297353CC}">
              <c16:uniqueId val="{00000005-4A63-E94D-9FBF-177E2EBF71DE}"/>
            </c:ext>
          </c:extLst>
        </c:ser>
        <c:ser>
          <c:idx val="9"/>
          <c:order val="6"/>
          <c:tx>
            <c:strRef>
              <c:f>Combined!$Y$61</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Combined!$Z$64:$Z$67</c:f>
              <c:numCache>
                <c:formatCode>0.000</c:formatCode>
                <c:ptCount val="4"/>
                <c:pt idx="0" formatCode="General">
                  <c:v>25.001999999999999</c:v>
                </c:pt>
                <c:pt idx="1">
                  <c:v>49.999000000000002</c:v>
                </c:pt>
                <c:pt idx="2">
                  <c:v>100</c:v>
                </c:pt>
                <c:pt idx="3" formatCode="General">
                  <c:v>149.99700000000001</c:v>
                </c:pt>
              </c:numCache>
            </c:numRef>
          </c:xVal>
          <c:yVal>
            <c:numRef>
              <c:f>Combined!$AB$64:$AB$67</c:f>
              <c:numCache>
                <c:formatCode>0.00E+00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9-C326-B64F-BA4A-2E85B44D7C11}"/>
            </c:ext>
          </c:extLst>
        </c:ser>
        <c:ser>
          <c:idx val="10"/>
          <c:order val="7"/>
          <c:tx>
            <c:strRef>
              <c:f>Combined!$Y$70</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Combined!$Z$73:$Z$76</c:f>
              <c:numCache>
                <c:formatCode>General</c:formatCode>
                <c:ptCount val="4"/>
                <c:pt idx="0">
                  <c:v>-25.001000000000001</c:v>
                </c:pt>
                <c:pt idx="1">
                  <c:v>-50</c:v>
                </c:pt>
                <c:pt idx="2" formatCode="0.000">
                  <c:v>-100.001</c:v>
                </c:pt>
                <c:pt idx="3">
                  <c:v>-149.99700000000001</c:v>
                </c:pt>
              </c:numCache>
            </c:numRef>
          </c:xVal>
          <c:yVal>
            <c:numRef>
              <c:f>Combined!$AB$73:$AB$76</c:f>
              <c:numCache>
                <c:formatCode>0.00E+00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A-C326-B64F-BA4A-2E85B44D7C11}"/>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Combined!$AA$24:$AA$27</c:f>
              <c:numCache>
                <c:formatCode>General</c:formatCode>
                <c:ptCount val="4"/>
                <c:pt idx="0">
                  <c:v>25.001999999999999</c:v>
                </c:pt>
                <c:pt idx="1">
                  <c:v>49.999000000000002</c:v>
                </c:pt>
                <c:pt idx="2" formatCode="0.000">
                  <c:v>100.001</c:v>
                </c:pt>
                <c:pt idx="3">
                  <c:v>149.99700000000001</c:v>
                </c:pt>
              </c:numCache>
            </c:numRef>
          </c:xVal>
          <c:yVal>
            <c:numRef>
              <c:f>Combined!$AD$24:$AD$27</c:f>
              <c:numCache>
                <c:formatCode>0.0E+00</c:formatCode>
                <c:ptCount val="4"/>
                <c:pt idx="0">
                  <c:v>902391700000</c:v>
                </c:pt>
                <c:pt idx="1">
                  <c:v>928322845714.28577</c:v>
                </c:pt>
                <c:pt idx="2">
                  <c:v>1082913360000.0004</c:v>
                </c:pt>
                <c:pt idx="3">
                  <c:v>984506072727.27258</c:v>
                </c:pt>
              </c:numCache>
            </c:numRef>
          </c:yVal>
          <c:smooth val="0"/>
          <c:extLst>
            <c:ext xmlns:c16="http://schemas.microsoft.com/office/drawing/2014/chart" uri="{C3380CC4-5D6E-409C-BE32-E72D297353CC}">
              <c16:uniqueId val="{00000009-94BA-1344-BF3D-34BC86F436D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Combined!$AA$31:$AA$34</c:f>
              <c:numCache>
                <c:formatCode>0.000</c:formatCode>
                <c:ptCount val="4"/>
                <c:pt idx="0" formatCode="General">
                  <c:v>-25.001000000000001</c:v>
                </c:pt>
                <c:pt idx="1">
                  <c:v>-50</c:v>
                </c:pt>
                <c:pt idx="2" formatCode="General">
                  <c:v>-100.001</c:v>
                </c:pt>
                <c:pt idx="3" formatCode="General">
                  <c:v>-149.99700000000001</c:v>
                </c:pt>
              </c:numCache>
            </c:numRef>
          </c:xVal>
          <c:yVal>
            <c:numRef>
              <c:f>Combined!$AD$31:$AD$34</c:f>
              <c:numCache>
                <c:formatCode>0.0E+00</c:formatCode>
                <c:ptCount val="4"/>
                <c:pt idx="0">
                  <c:v>1015271887500</c:v>
                </c:pt>
                <c:pt idx="1">
                  <c:v>1120367234482.7585</c:v>
                </c:pt>
                <c:pt idx="2">
                  <c:v>1160264314285.7146</c:v>
                </c:pt>
                <c:pt idx="3">
                  <c:v>1249615384615.3848</c:v>
                </c:pt>
              </c:numCache>
            </c:numRef>
          </c:yVal>
          <c:smooth val="0"/>
          <c:extLst>
            <c:ext xmlns:c16="http://schemas.microsoft.com/office/drawing/2014/chart" uri="{C3380CC4-5D6E-409C-BE32-E72D297353CC}">
              <c16:uniqueId val="{0000000A-94BA-1344-BF3D-34BC86F436D4}"/>
            </c:ext>
          </c:extLst>
        </c:ser>
        <c:dLbls>
          <c:showLegendKey val="0"/>
          <c:showVal val="0"/>
          <c:showCatName val="0"/>
          <c:showSerName val="0"/>
          <c:showPercent val="0"/>
          <c:showBubbleSize val="0"/>
        </c:dLbls>
        <c:axId val="388390736"/>
        <c:axId val="324873680"/>
      </c:scatterChart>
      <c:valAx>
        <c:axId val="388390736"/>
        <c:scaling>
          <c:orientation val="minMax"/>
          <c:max val="180"/>
          <c:min val="-18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majorUnit val="25"/>
      </c:valAx>
      <c:valAx>
        <c:axId val="324873680"/>
        <c:scaling>
          <c:logBase val="10"/>
          <c:orientation val="minMax"/>
          <c:max val="400000000000000"/>
          <c:min val="1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majorUnit val="55"/>
      </c:valAx>
      <c:spPr>
        <a:noFill/>
        <a:ln w="25400">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ayout>
        <c:manualLayout>
          <c:xMode val="edge"/>
          <c:yMode val="edge"/>
          <c:x val="0"/>
          <c:y val="8.1250992283585337E-3"/>
          <c:w val="0.18219010464784896"/>
          <c:h val="0.2896948515601742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1463963</xdr:colOff>
      <xdr:row>22</xdr:row>
      <xdr:rowOff>0</xdr:rowOff>
    </xdr:from>
    <xdr:to>
      <xdr:col>16</xdr:col>
      <xdr:colOff>811387</xdr:colOff>
      <xdr:row>57</xdr:row>
      <xdr:rowOff>112374</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808853</xdr:colOff>
      <xdr:row>22</xdr:row>
      <xdr:rowOff>1</xdr:rowOff>
    </xdr:from>
    <xdr:to>
      <xdr:col>22</xdr:col>
      <xdr:colOff>1561972</xdr:colOff>
      <xdr:row>57</xdr:row>
      <xdr:rowOff>113788</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401529</xdr:colOff>
      <xdr:row>46</xdr:row>
      <xdr:rowOff>85950</xdr:rowOff>
    </xdr:from>
    <xdr:to>
      <xdr:col>21</xdr:col>
      <xdr:colOff>187293</xdr:colOff>
      <xdr:row>48</xdr:row>
      <xdr:rowOff>71839</xdr:rowOff>
    </xdr:to>
    <xdr:sp macro="" textlink="">
      <xdr:nvSpPr>
        <xdr:cNvPr id="4" name="TextBox 3">
          <a:extLst>
            <a:ext uri="{FF2B5EF4-FFF2-40B4-BE49-F238E27FC236}">
              <a16:creationId xmlns:a16="http://schemas.microsoft.com/office/drawing/2014/main" id="{B1BA69EE-48F5-BA4B-71BB-A8E10CC9417A}"/>
            </a:ext>
          </a:extLst>
        </xdr:cNvPr>
        <xdr:cNvSpPr txBox="1"/>
      </xdr:nvSpPr>
      <xdr:spPr>
        <a:xfrm>
          <a:off x="27671893" y="10800132"/>
          <a:ext cx="1136582" cy="482343"/>
        </a:xfrm>
        <a:prstGeom prst="rect">
          <a:avLst/>
        </a:prstGeom>
        <a:solidFill>
          <a:srgbClr val="2F631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JB</a:t>
          </a:r>
          <a:r>
            <a:rPr lang="en-US" sz="1100" baseline="0">
              <a:solidFill>
                <a:schemeClr val="bg1"/>
              </a:solidFill>
            </a:rPr>
            <a:t> Weld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baseline="0">
              <a:solidFill>
                <a:schemeClr val="bg1"/>
              </a:solidFill>
              <a:effectLst/>
              <a:latin typeface="+mn-lt"/>
              <a:ea typeface="+mn-ea"/>
              <a:cs typeface="+mn-cs"/>
            </a:rPr>
            <a:t>9.2</a:t>
          </a:r>
          <a:r>
            <a:rPr lang="en-US" sz="1100" b="0" i="0" u="none" strike="noStrike">
              <a:solidFill>
                <a:schemeClr val="bg1"/>
              </a:solidFill>
              <a:effectLst/>
              <a:latin typeface="+mn-lt"/>
              <a:ea typeface="+mn-ea"/>
              <a:cs typeface="+mn-cs"/>
            </a:rPr>
            <a:t>E+11</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21</xdr:col>
      <xdr:colOff>1131187</xdr:colOff>
      <xdr:row>30</xdr:row>
      <xdr:rowOff>156251</xdr:rowOff>
    </xdr:from>
    <xdr:to>
      <xdr:col>22</xdr:col>
      <xdr:colOff>946726</xdr:colOff>
      <xdr:row>33</xdr:row>
      <xdr:rowOff>11545</xdr:rowOff>
    </xdr:to>
    <xdr:sp macro="" textlink="">
      <xdr:nvSpPr>
        <xdr:cNvPr id="5" name="TextBox 4">
          <a:extLst>
            <a:ext uri="{FF2B5EF4-FFF2-40B4-BE49-F238E27FC236}">
              <a16:creationId xmlns:a16="http://schemas.microsoft.com/office/drawing/2014/main" id="{5F316D96-42E5-5940-BDEB-A092076618B4}"/>
            </a:ext>
          </a:extLst>
        </xdr:cNvPr>
        <xdr:cNvSpPr txBox="1"/>
      </xdr:nvSpPr>
      <xdr:spPr>
        <a:xfrm>
          <a:off x="29752369" y="6390796"/>
          <a:ext cx="1166357" cy="478749"/>
        </a:xfrm>
        <a:prstGeom prst="rect">
          <a:avLst/>
        </a:prstGeom>
        <a:solidFill>
          <a:srgbClr val="E9713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353ND</a:t>
          </a:r>
        </a:p>
        <a:p>
          <a:r>
            <a:rPr lang="en-US" sz="1100" baseline="0">
              <a:solidFill>
                <a:schemeClr val="bg1"/>
              </a:solidFill>
            </a:rPr>
            <a:t>𝞺: </a:t>
          </a:r>
          <a:r>
            <a:rPr lang="en-US" sz="1100" b="0" i="0" u="none" strike="noStrike">
              <a:solidFill>
                <a:schemeClr val="bg1"/>
              </a:solidFill>
              <a:effectLst/>
              <a:latin typeface="+mn-lt"/>
              <a:ea typeface="+mn-ea"/>
              <a:cs typeface="+mn-cs"/>
            </a:rPr>
            <a:t>8.1E+13</a:t>
          </a:r>
          <a:r>
            <a:rPr lang="en-US">
              <a:solidFill>
                <a:schemeClr val="bg1"/>
              </a:solidFill>
            </a:rPr>
            <a:t> Ω·cm</a:t>
          </a:r>
          <a:endParaRPr lang="en-US" sz="1100">
            <a:solidFill>
              <a:schemeClr val="bg1"/>
            </a:solidFill>
          </a:endParaRPr>
        </a:p>
      </xdr:txBody>
    </xdr:sp>
    <xdr:clientData/>
  </xdr:twoCellAnchor>
  <xdr:twoCellAnchor>
    <xdr:from>
      <xdr:col>21</xdr:col>
      <xdr:colOff>1136069</xdr:colOff>
      <xdr:row>23</xdr:row>
      <xdr:rowOff>66193</xdr:rowOff>
    </xdr:from>
    <xdr:to>
      <xdr:col>22</xdr:col>
      <xdr:colOff>946727</xdr:colOff>
      <xdr:row>25</xdr:row>
      <xdr:rowOff>103909</xdr:rowOff>
    </xdr:to>
    <xdr:sp macro="" textlink="">
      <xdr:nvSpPr>
        <xdr:cNvPr id="6" name="TextBox 5">
          <a:extLst>
            <a:ext uri="{FF2B5EF4-FFF2-40B4-BE49-F238E27FC236}">
              <a16:creationId xmlns:a16="http://schemas.microsoft.com/office/drawing/2014/main" id="{1082299D-4089-2044-BF9A-3F3608C17E08}"/>
            </a:ext>
          </a:extLst>
        </xdr:cNvPr>
        <xdr:cNvSpPr txBox="1"/>
      </xdr:nvSpPr>
      <xdr:spPr>
        <a:xfrm>
          <a:off x="29757251" y="4846011"/>
          <a:ext cx="1161476" cy="453353"/>
        </a:xfrm>
        <a:prstGeom prst="rect">
          <a:avLst/>
        </a:prstGeom>
        <a:solidFill>
          <a:srgbClr val="186B2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301</a:t>
          </a:r>
        </a:p>
        <a:p>
          <a:r>
            <a:rPr lang="en-US" sz="1100" baseline="0">
              <a:solidFill>
                <a:schemeClr val="bg1"/>
              </a:solidFill>
            </a:rPr>
            <a:t>𝞺: </a:t>
          </a:r>
          <a:r>
            <a:rPr lang="en-US" sz="1100" b="0" i="0" u="none" strike="noStrike">
              <a:solidFill>
                <a:schemeClr val="bg1"/>
              </a:solidFill>
              <a:effectLst/>
              <a:latin typeface="+mn-lt"/>
              <a:ea typeface="+mn-ea"/>
              <a:cs typeface="+mn-cs"/>
            </a:rPr>
            <a:t>2.6E+14</a:t>
          </a:r>
          <a:r>
            <a:rPr lang="en-US">
              <a:solidFill>
                <a:schemeClr val="bg1"/>
              </a:solidFill>
            </a:rPr>
            <a:t> Ω·cm</a:t>
          </a:r>
          <a:endParaRPr lang="en-US" sz="1100">
            <a:solidFill>
              <a:schemeClr val="bg1"/>
            </a:solidFill>
          </a:endParaRPr>
        </a:p>
      </xdr:txBody>
    </xdr:sp>
    <xdr:clientData/>
  </xdr:twoCellAnchor>
  <xdr:twoCellAnchor>
    <xdr:from>
      <xdr:col>20</xdr:col>
      <xdr:colOff>411790</xdr:colOff>
      <xdr:row>37</xdr:row>
      <xdr:rowOff>271959</xdr:rowOff>
    </xdr:from>
    <xdr:to>
      <xdr:col>21</xdr:col>
      <xdr:colOff>214232</xdr:colOff>
      <xdr:row>38</xdr:row>
      <xdr:rowOff>355344</xdr:rowOff>
    </xdr:to>
    <xdr:sp macro="" textlink="">
      <xdr:nvSpPr>
        <xdr:cNvPr id="7" name="TextBox 6">
          <a:extLst>
            <a:ext uri="{FF2B5EF4-FFF2-40B4-BE49-F238E27FC236}">
              <a16:creationId xmlns:a16="http://schemas.microsoft.com/office/drawing/2014/main" id="{CDF0745D-4F6F-A74F-823F-67DE80B49B38}"/>
            </a:ext>
          </a:extLst>
        </xdr:cNvPr>
        <xdr:cNvSpPr txBox="1"/>
      </xdr:nvSpPr>
      <xdr:spPr>
        <a:xfrm>
          <a:off x="27682154" y="7961232"/>
          <a:ext cx="1153260" cy="475930"/>
        </a:xfrm>
        <a:prstGeom prst="rect">
          <a:avLst/>
        </a:prstGeom>
        <a:solidFill>
          <a:srgbClr val="0A5F8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Gorilla</a:t>
          </a:r>
          <a:r>
            <a:rPr lang="en-US" sz="1100" baseline="0">
              <a:solidFill>
                <a:schemeClr val="bg1"/>
              </a:solidFill>
            </a:rPr>
            <a:t> Glue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2.1E+13</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21</xdr:col>
      <xdr:colOff>135471</xdr:colOff>
      <xdr:row>26</xdr:row>
      <xdr:rowOff>149578</xdr:rowOff>
    </xdr:from>
    <xdr:to>
      <xdr:col>22</xdr:col>
      <xdr:colOff>277090</xdr:colOff>
      <xdr:row>28</xdr:row>
      <xdr:rowOff>173181</xdr:rowOff>
    </xdr:to>
    <xdr:sp macro="" textlink="">
      <xdr:nvSpPr>
        <xdr:cNvPr id="9" name="TextBox 8">
          <a:extLst>
            <a:ext uri="{FF2B5EF4-FFF2-40B4-BE49-F238E27FC236}">
              <a16:creationId xmlns:a16="http://schemas.microsoft.com/office/drawing/2014/main" id="{9ED7044A-45C8-8B47-9F1E-139DE5D41C52}"/>
            </a:ext>
          </a:extLst>
        </xdr:cNvPr>
        <xdr:cNvSpPr txBox="1"/>
      </xdr:nvSpPr>
      <xdr:spPr>
        <a:xfrm>
          <a:off x="28756653" y="5552851"/>
          <a:ext cx="1492437" cy="439239"/>
        </a:xfrm>
        <a:prstGeom prst="rect">
          <a:avLst/>
        </a:prstGeom>
        <a:solidFill>
          <a:srgbClr val="0E9ED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MG</a:t>
          </a:r>
          <a:r>
            <a:rPr lang="en-US" sz="1100" baseline="0">
              <a:solidFill>
                <a:schemeClr val="bg1"/>
              </a:solidFill>
            </a:rPr>
            <a:t> Chemicals 832HD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1.1E+14</a:t>
          </a:r>
          <a:r>
            <a:rPr lang="en-US">
              <a:solidFill>
                <a:schemeClr val="bg1"/>
              </a:solidFill>
            </a:rPr>
            <a:t> Ω·cm</a:t>
          </a:r>
          <a:endParaRPr lang="en-US" sz="1100">
            <a:solidFill>
              <a:schemeClr val="bg1"/>
            </a:solidFill>
          </a:endParaRPr>
        </a:p>
        <a:p>
          <a:endParaRPr lang="en-US" sz="1100" baseline="0">
            <a:solidFill>
              <a:schemeClr val="bg1"/>
            </a:solidFill>
          </a:endParaRPr>
        </a:p>
        <a:p>
          <a:endParaRPr lang="en-US" sz="11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70" zoomScaleNormal="70" workbookViewId="0">
      <selection activeCell="B28" sqref="B28:E2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9" t="s">
        <v>2</v>
      </c>
      <c r="E1" s="49"/>
      <c r="F1" s="49"/>
      <c r="G1" s="7"/>
      <c r="H1" s="7"/>
      <c r="I1" s="7"/>
      <c r="J1" s="7"/>
      <c r="K1" s="7"/>
      <c r="L1" t="s">
        <v>3</v>
      </c>
      <c r="M1" t="s">
        <v>4</v>
      </c>
    </row>
    <row r="2" spans="1:21" ht="37" customHeight="1" x14ac:dyDescent="0.2">
      <c r="A2" s="52" t="s">
        <v>5</v>
      </c>
      <c r="B2" s="52"/>
      <c r="C2" s="52"/>
      <c r="D2" s="3"/>
      <c r="L2" t="s">
        <v>6</v>
      </c>
      <c r="M2" t="s">
        <v>7</v>
      </c>
    </row>
    <row r="3" spans="1:21" ht="17" customHeight="1" x14ac:dyDescent="0.2">
      <c r="A3" s="2"/>
      <c r="B3" s="2"/>
      <c r="C3" s="2"/>
      <c r="D3" s="3"/>
      <c r="L3" t="s">
        <v>8</v>
      </c>
      <c r="M3" t="s">
        <v>9</v>
      </c>
      <c r="R3" s="50"/>
      <c r="S3" s="50"/>
      <c r="T3" s="50"/>
      <c r="U3" s="50"/>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50" t="s">
        <v>14</v>
      </c>
      <c r="C6" s="50"/>
      <c r="D6" s="50"/>
      <c r="E6" s="50"/>
      <c r="F6" s="1"/>
      <c r="H6" s="50" t="s">
        <v>15</v>
      </c>
      <c r="I6" s="50"/>
      <c r="J6" s="50"/>
      <c r="K6" s="50"/>
      <c r="M6" s="50"/>
      <c r="N6" s="50"/>
      <c r="O6" s="50"/>
      <c r="P6" s="50"/>
      <c r="R6" s="50"/>
      <c r="S6" s="50"/>
      <c r="T6" s="50"/>
      <c r="U6" s="50"/>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50" t="s">
        <v>20</v>
      </c>
      <c r="C17" s="50"/>
      <c r="D17" s="50"/>
      <c r="E17" s="50"/>
      <c r="F17" s="1"/>
      <c r="H17" s="50" t="s">
        <v>20</v>
      </c>
      <c r="I17" s="50"/>
      <c r="J17" s="50"/>
      <c r="K17" s="50"/>
    </row>
    <row r="18" spans="2:12" x14ac:dyDescent="0.2">
      <c r="B18" s="50" t="s">
        <v>21</v>
      </c>
      <c r="C18" s="50"/>
      <c r="D18" s="50"/>
      <c r="E18" s="50"/>
      <c r="F18" s="1"/>
      <c r="H18" s="50" t="s">
        <v>22</v>
      </c>
      <c r="I18" s="50"/>
      <c r="J18" s="50"/>
      <c r="K18" s="50"/>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50" t="s">
        <v>23</v>
      </c>
      <c r="C27" s="50"/>
      <c r="D27" s="50"/>
      <c r="E27" s="50"/>
      <c r="F27" s="1"/>
    </row>
    <row r="28" spans="2:12" x14ac:dyDescent="0.2">
      <c r="B28" s="50" t="s">
        <v>24</v>
      </c>
      <c r="C28" s="50"/>
      <c r="D28" s="50"/>
      <c r="E28" s="50"/>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52" t="s">
        <v>5</v>
      </c>
      <c r="B37" s="52"/>
      <c r="C37" s="52"/>
    </row>
    <row r="39" spans="1:13" x14ac:dyDescent="0.2">
      <c r="B39" s="50" t="s">
        <v>23</v>
      </c>
      <c r="C39" s="50"/>
      <c r="D39" s="50"/>
      <c r="E39" s="50"/>
      <c r="F39" s="1"/>
      <c r="H39" s="50" t="s">
        <v>23</v>
      </c>
      <c r="I39" s="50"/>
      <c r="J39" s="50"/>
      <c r="K39" s="50"/>
    </row>
    <row r="40" spans="1:13" x14ac:dyDescent="0.2">
      <c r="B40" s="50" t="s">
        <v>26</v>
      </c>
      <c r="C40" s="50"/>
      <c r="D40" s="50"/>
      <c r="E40" s="50"/>
      <c r="F40" s="1"/>
      <c r="H40" s="50" t="s">
        <v>27</v>
      </c>
      <c r="I40" s="50"/>
      <c r="J40" s="50"/>
      <c r="K40" s="50"/>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50" t="s">
        <v>20</v>
      </c>
      <c r="C55" s="50"/>
      <c r="D55" s="50"/>
      <c r="E55" s="50"/>
      <c r="F55" s="1"/>
    </row>
    <row r="56" spans="2:12" x14ac:dyDescent="0.2">
      <c r="B56" s="50" t="s">
        <v>23</v>
      </c>
      <c r="C56" s="50"/>
      <c r="D56" s="50"/>
      <c r="E56" s="50"/>
      <c r="F56" s="1"/>
    </row>
    <row r="57" spans="2:12" x14ac:dyDescent="0.2">
      <c r="B57" s="50" t="s">
        <v>28</v>
      </c>
      <c r="C57" s="50"/>
      <c r="D57" s="50"/>
      <c r="E57" s="50"/>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51"/>
      <c r="E71" s="51"/>
      <c r="F71" s="51"/>
    </row>
    <row r="72" spans="2:6" x14ac:dyDescent="0.2">
      <c r="D72" s="51"/>
      <c r="E72" s="51"/>
      <c r="F72" s="51"/>
    </row>
  </sheetData>
  <mergeCells count="2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 ref="D1:F1"/>
    <mergeCell ref="B56:E56"/>
    <mergeCell ref="B57:E57"/>
    <mergeCell ref="B55:E55"/>
    <mergeCell ref="D71:F72"/>
    <mergeCell ref="A2:C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9" t="s">
        <v>34</v>
      </c>
      <c r="D1" s="49"/>
      <c r="E1" s="49"/>
      <c r="F1" s="7" t="s">
        <v>35</v>
      </c>
      <c r="G1" s="7" t="s">
        <v>36</v>
      </c>
      <c r="H1" s="7"/>
      <c r="I1" s="7"/>
      <c r="J1" s="7"/>
      <c r="K1" s="7"/>
      <c r="L1" t="s">
        <v>3</v>
      </c>
      <c r="M1" t="s">
        <v>4</v>
      </c>
    </row>
    <row r="2" spans="1:13" x14ac:dyDescent="0.2">
      <c r="A2" s="54" t="s">
        <v>5</v>
      </c>
      <c r="B2" s="54"/>
      <c r="C2" s="54"/>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50" t="s">
        <v>14</v>
      </c>
      <c r="C7" s="50"/>
      <c r="D7" s="50"/>
      <c r="E7" s="50"/>
      <c r="H7" s="50"/>
      <c r="I7" s="50"/>
      <c r="J7" s="50"/>
      <c r="K7" s="50"/>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52" t="s">
        <v>5</v>
      </c>
      <c r="B16" s="52"/>
      <c r="C16" s="52"/>
    </row>
    <row r="18" spans="2:17" x14ac:dyDescent="0.2">
      <c r="B18" s="50" t="s">
        <v>15</v>
      </c>
      <c r="C18" s="50"/>
      <c r="D18" s="50"/>
      <c r="E18" s="50"/>
      <c r="H18" s="50" t="s">
        <v>21</v>
      </c>
      <c r="I18" s="50"/>
      <c r="J18" s="50"/>
      <c r="K18" s="50"/>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52" t="s">
        <v>5</v>
      </c>
      <c r="B37" s="52"/>
      <c r="C37" s="52"/>
      <c r="D37" s="27">
        <v>45758</v>
      </c>
      <c r="E37" s="56" t="s">
        <v>40</v>
      </c>
      <c r="F37" s="56"/>
    </row>
    <row r="39" spans="1:14" x14ac:dyDescent="0.2">
      <c r="B39" s="50" t="s">
        <v>22</v>
      </c>
      <c r="C39" s="50"/>
      <c r="D39" s="50"/>
      <c r="E39" s="50"/>
      <c r="I39" s="50" t="s">
        <v>24</v>
      </c>
      <c r="J39" s="50"/>
      <c r="K39" s="50"/>
      <c r="L39" s="50"/>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53" t="s">
        <v>32</v>
      </c>
      <c r="E56" s="53"/>
      <c r="F56" s="53"/>
    </row>
    <row r="57" spans="1:13" x14ac:dyDescent="0.2">
      <c r="D57" s="53"/>
      <c r="E57" s="53"/>
      <c r="F57" s="53"/>
    </row>
    <row r="60" spans="1:13" x14ac:dyDescent="0.2">
      <c r="A60" s="5" t="s">
        <v>0</v>
      </c>
      <c r="B60" s="27">
        <v>45779</v>
      </c>
      <c r="C60" s="6"/>
      <c r="D60" s="7"/>
      <c r="E60" s="7"/>
      <c r="F60" s="7"/>
      <c r="G60" s="7"/>
    </row>
    <row r="61" spans="1:13" x14ac:dyDescent="0.2">
      <c r="A61" s="54" t="s">
        <v>5</v>
      </c>
      <c r="B61" s="54"/>
      <c r="C61" s="54"/>
      <c r="D61" s="3"/>
    </row>
    <row r="63" spans="1:13" x14ac:dyDescent="0.2">
      <c r="A63" s="55" t="s">
        <v>43</v>
      </c>
      <c r="B63" s="55"/>
      <c r="C63" s="55"/>
      <c r="D63" s="55"/>
      <c r="E63" s="55"/>
      <c r="F63" s="55"/>
      <c r="G63" t="s">
        <v>44</v>
      </c>
    </row>
    <row r="64" spans="1:13" x14ac:dyDescent="0.2">
      <c r="A64" s="55"/>
      <c r="B64" s="55"/>
      <c r="C64" s="55"/>
      <c r="D64" s="55"/>
      <c r="E64" s="55"/>
      <c r="F64" s="55"/>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A61:C61"/>
    <mergeCell ref="A63:F64"/>
    <mergeCell ref="H7:K7"/>
    <mergeCell ref="I39:L39"/>
    <mergeCell ref="E37:F37"/>
    <mergeCell ref="B18:E18"/>
    <mergeCell ref="H18:K18"/>
    <mergeCell ref="C1:E1"/>
    <mergeCell ref="D56:F57"/>
    <mergeCell ref="A37:C37"/>
    <mergeCell ref="B39:E39"/>
    <mergeCell ref="A2:C2"/>
    <mergeCell ref="B7:E7"/>
    <mergeCell ref="A16:C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54" t="s">
        <v>5</v>
      </c>
      <c r="B6" s="54"/>
      <c r="C6" s="54"/>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50" t="s">
        <v>14</v>
      </c>
      <c r="C11" s="50"/>
      <c r="D11" s="50"/>
      <c r="E11" s="50"/>
      <c r="H11" s="50" t="s">
        <v>15</v>
      </c>
      <c r="I11" s="50"/>
      <c r="J11" s="50"/>
      <c r="K11" s="50"/>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52" t="s">
        <v>5</v>
      </c>
      <c r="B22" s="52"/>
      <c r="C22" s="52"/>
      <c r="O22" s="2"/>
    </row>
    <row r="24" spans="1:15" x14ac:dyDescent="0.2">
      <c r="B24" s="50" t="s">
        <v>21</v>
      </c>
      <c r="C24" s="50"/>
      <c r="D24" s="50"/>
      <c r="E24" s="50"/>
      <c r="H24" s="50" t="s">
        <v>22</v>
      </c>
      <c r="I24" s="50"/>
      <c r="J24" s="50"/>
      <c r="K24" s="50"/>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55" t="s">
        <v>47</v>
      </c>
      <c r="B56" s="55"/>
      <c r="C56" s="55"/>
      <c r="D56" s="55"/>
      <c r="E56" s="55"/>
      <c r="F56" s="55"/>
    </row>
    <row r="57" spans="1:13" x14ac:dyDescent="0.2">
      <c r="A57" s="55"/>
      <c r="B57" s="55"/>
      <c r="C57" s="55"/>
      <c r="D57" s="55"/>
      <c r="E57" s="55"/>
      <c r="F57" s="55"/>
    </row>
    <row r="59" spans="1:13" ht="39" customHeight="1" x14ac:dyDescent="0.2">
      <c r="A59" s="5" t="s">
        <v>0</v>
      </c>
      <c r="B59" s="5" t="s">
        <v>48</v>
      </c>
      <c r="C59" s="6"/>
      <c r="D59" s="7"/>
      <c r="E59" s="7"/>
      <c r="F59" s="7"/>
      <c r="G59" s="7"/>
      <c r="H59" s="7"/>
      <c r="I59" s="7"/>
      <c r="J59" s="7"/>
      <c r="K59" s="7"/>
      <c r="L59" t="s">
        <v>3</v>
      </c>
      <c r="M59" t="s">
        <v>4</v>
      </c>
    </row>
    <row r="60" spans="1:13" x14ac:dyDescent="0.2">
      <c r="A60" s="54" t="s">
        <v>5</v>
      </c>
      <c r="B60" s="54"/>
      <c r="C60" s="54"/>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50" t="s">
        <v>49</v>
      </c>
      <c r="J64" s="50"/>
    </row>
    <row r="65" spans="2:12" x14ac:dyDescent="0.2">
      <c r="B65" s="50" t="s">
        <v>24</v>
      </c>
      <c r="C65" s="50"/>
      <c r="D65" s="50"/>
      <c r="E65" s="50"/>
      <c r="H65" s="50" t="s">
        <v>26</v>
      </c>
      <c r="I65" s="50"/>
      <c r="J65" s="50"/>
      <c r="K65" s="50"/>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9" t="s">
        <v>50</v>
      </c>
      <c r="E88" s="59"/>
      <c r="F88" s="59"/>
      <c r="G88" s="59"/>
      <c r="H88" s="59"/>
      <c r="I88" s="59"/>
    </row>
    <row r="89" spans="1:9" x14ac:dyDescent="0.2">
      <c r="D89" s="59"/>
      <c r="E89" s="59"/>
      <c r="F89" s="59"/>
      <c r="G89" s="59"/>
      <c r="H89" s="59"/>
      <c r="I89" s="59"/>
    </row>
    <row r="90" spans="1:9" x14ac:dyDescent="0.2">
      <c r="D90" s="59"/>
      <c r="E90" s="59"/>
      <c r="F90" s="59"/>
      <c r="G90" s="59"/>
      <c r="H90" s="59"/>
      <c r="I90" s="59"/>
    </row>
    <row r="91" spans="1:9" ht="8.25" customHeight="1" x14ac:dyDescent="0.2">
      <c r="D91" s="59"/>
      <c r="E91" s="59"/>
      <c r="F91" s="59"/>
      <c r="G91" s="59"/>
      <c r="H91" s="59"/>
      <c r="I91" s="59"/>
    </row>
    <row r="94" spans="1:9" x14ac:dyDescent="0.2">
      <c r="A94" s="5" t="s">
        <v>0</v>
      </c>
      <c r="B94" s="27">
        <v>45779</v>
      </c>
      <c r="C94" s="6"/>
      <c r="D94" s="7"/>
      <c r="E94" s="7"/>
      <c r="F94" s="7"/>
      <c r="G94" s="7"/>
    </row>
    <row r="95" spans="1:9" x14ac:dyDescent="0.2">
      <c r="A95" s="54" t="s">
        <v>5</v>
      </c>
      <c r="B95" s="54"/>
      <c r="C95" s="54"/>
      <c r="D95" s="50" t="s">
        <v>27</v>
      </c>
      <c r="E95" s="50"/>
      <c r="F95" s="50"/>
      <c r="G95" s="50"/>
    </row>
    <row r="97" spans="1:10" ht="16" customHeight="1" x14ac:dyDescent="0.2">
      <c r="A97" s="55" t="s">
        <v>51</v>
      </c>
      <c r="B97" s="55"/>
      <c r="C97" s="55"/>
      <c r="D97" s="55"/>
      <c r="E97" s="55"/>
      <c r="F97" s="55"/>
      <c r="G97" t="s">
        <v>44</v>
      </c>
      <c r="H97" s="57" t="s">
        <v>52</v>
      </c>
      <c r="I97" s="57"/>
      <c r="J97" s="57"/>
    </row>
    <row r="98" spans="1:10" ht="16" customHeight="1" x14ac:dyDescent="0.2">
      <c r="A98" s="55"/>
      <c r="B98" s="55"/>
      <c r="C98" s="55"/>
      <c r="D98" s="55"/>
      <c r="E98" s="55"/>
      <c r="F98" s="55"/>
      <c r="H98" s="57"/>
      <c r="I98" s="57"/>
      <c r="J98" s="57"/>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54" t="s">
        <v>5</v>
      </c>
      <c r="B113" s="54"/>
      <c r="C113" s="54"/>
      <c r="D113" s="58" t="s">
        <v>28</v>
      </c>
      <c r="E113" s="58"/>
      <c r="F113" s="58"/>
    </row>
    <row r="115" spans="1:11" x14ac:dyDescent="0.2">
      <c r="A115" s="55" t="s">
        <v>53</v>
      </c>
      <c r="B115" s="55"/>
      <c r="C115" s="55"/>
      <c r="D115" s="55"/>
      <c r="E115" s="55"/>
      <c r="F115" s="55"/>
      <c r="G115" t="s">
        <v>44</v>
      </c>
      <c r="H115" s="57" t="s">
        <v>54</v>
      </c>
      <c r="I115" s="57"/>
      <c r="J115" s="57"/>
      <c r="K115" s="57"/>
    </row>
    <row r="116" spans="1:11" x14ac:dyDescent="0.2">
      <c r="A116" s="55"/>
      <c r="B116" s="55"/>
      <c r="C116" s="55"/>
      <c r="D116" s="55"/>
      <c r="E116" s="55"/>
      <c r="F116" s="55"/>
      <c r="H116" s="57"/>
      <c r="I116" s="57"/>
      <c r="J116" s="57"/>
      <c r="K116" s="57"/>
    </row>
    <row r="118" spans="1:11" x14ac:dyDescent="0.2">
      <c r="B118" s="2" t="s">
        <v>16</v>
      </c>
      <c r="C118" s="2" t="s">
        <v>17</v>
      </c>
      <c r="D118" s="2" t="s">
        <v>18</v>
      </c>
      <c r="E118" s="2" t="s">
        <v>19</v>
      </c>
      <c r="F118" s="2" t="s">
        <v>10</v>
      </c>
      <c r="H118" s="57" t="s">
        <v>55</v>
      </c>
      <c r="I118" s="57"/>
      <c r="J118" s="57"/>
      <c r="K118" s="57"/>
    </row>
    <row r="119" spans="1:11" x14ac:dyDescent="0.2">
      <c r="B119">
        <v>25</v>
      </c>
      <c r="C119">
        <v>25.001999999999999</v>
      </c>
      <c r="D119" s="26">
        <v>4</v>
      </c>
      <c r="E119">
        <v>0.7</v>
      </c>
      <c r="F119" s="13">
        <f>((C119/D119)*(10^12))*($D$9/$E$9)</f>
        <v>406157489999999.94</v>
      </c>
      <c r="G119" s="40"/>
      <c r="H119" s="57"/>
      <c r="I119" s="57"/>
      <c r="J119" s="57"/>
      <c r="K119" s="57"/>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50"/>
      <c r="I121" s="50"/>
      <c r="J121" s="50"/>
      <c r="K121" s="50"/>
    </row>
    <row r="122" spans="1:11" ht="16" customHeight="1" x14ac:dyDescent="0.2">
      <c r="B122">
        <v>150</v>
      </c>
      <c r="C122">
        <v>149.99799999999999</v>
      </c>
      <c r="D122" s="9">
        <v>4.3</v>
      </c>
      <c r="E122" s="9">
        <v>0.7</v>
      </c>
      <c r="F122" s="13">
        <f>((C122/D122)*(10^12))*($D$9/$E$9)</f>
        <v>2266713962790697.5</v>
      </c>
      <c r="H122" s="50"/>
      <c r="I122" s="50"/>
      <c r="J122" s="50"/>
      <c r="K122" s="50"/>
    </row>
    <row r="123" spans="1:11" x14ac:dyDescent="0.2">
      <c r="B123">
        <v>200</v>
      </c>
      <c r="C123">
        <v>199.99600000000001</v>
      </c>
      <c r="D123">
        <v>4.5999999999999996</v>
      </c>
      <c r="E123" s="9">
        <v>0.6</v>
      </c>
      <c r="F123" s="13">
        <f>((C123/D123)*(10^12))*($D$9/$E$9)</f>
        <v>2825160886956522</v>
      </c>
    </row>
  </sheetData>
  <mergeCells count="22">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 ref="A56:F57"/>
    <mergeCell ref="I64:J64"/>
    <mergeCell ref="A6:C6"/>
    <mergeCell ref="B11:E11"/>
    <mergeCell ref="H11:K11"/>
    <mergeCell ref="A22:C22"/>
    <mergeCell ref="B24:E24"/>
    <mergeCell ref="H24:K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54" t="s">
        <v>5</v>
      </c>
      <c r="B6" s="54"/>
      <c r="C6" s="54"/>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63" t="s">
        <v>14</v>
      </c>
      <c r="C11" s="63"/>
      <c r="D11" s="63"/>
      <c r="E11" s="63"/>
      <c r="F11" s="30"/>
      <c r="G11" s="30"/>
      <c r="H11" s="63" t="s">
        <v>15</v>
      </c>
      <c r="I11" s="63"/>
      <c r="J11" s="63"/>
      <c r="K11" s="63"/>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52"/>
      <c r="B20" s="52"/>
      <c r="C20" s="52"/>
    </row>
    <row r="22" spans="1:12" x14ac:dyDescent="0.2">
      <c r="B22" s="50"/>
      <c r="C22" s="50"/>
      <c r="D22" s="50"/>
      <c r="E22" s="50"/>
      <c r="H22" s="50"/>
      <c r="I22" s="50"/>
      <c r="J22" s="50"/>
      <c r="K22" s="50"/>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64" t="s">
        <v>5</v>
      </c>
      <c r="B42" s="64"/>
      <c r="C42" s="64"/>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63" t="s">
        <v>21</v>
      </c>
      <c r="C47" s="63"/>
      <c r="D47" s="63"/>
      <c r="E47" s="63"/>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50"/>
      <c r="H58" s="50"/>
      <c r="I58" s="50"/>
      <c r="J58" s="50"/>
    </row>
    <row r="59" spans="1:11" x14ac:dyDescent="0.2">
      <c r="G59" s="2"/>
      <c r="H59" s="2"/>
      <c r="I59" s="2"/>
      <c r="J59" s="2"/>
    </row>
    <row r="60" spans="1:11" x14ac:dyDescent="0.2">
      <c r="A60" s="55" t="s">
        <v>65</v>
      </c>
      <c r="B60" s="55"/>
      <c r="C60" s="55"/>
      <c r="D60" s="55"/>
      <c r="E60" s="55"/>
      <c r="F60" s="55"/>
    </row>
    <row r="61" spans="1:11" x14ac:dyDescent="0.2">
      <c r="A61" s="55"/>
      <c r="B61" s="55"/>
      <c r="C61" s="55"/>
      <c r="D61" s="55"/>
      <c r="E61" s="55"/>
      <c r="F61" s="55"/>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54" t="s">
        <v>5</v>
      </c>
      <c r="B64" s="54"/>
      <c r="C64" s="54"/>
      <c r="D64" s="3"/>
    </row>
    <row r="67" spans="1:6" x14ac:dyDescent="0.2">
      <c r="A67" s="62" t="s">
        <v>66</v>
      </c>
      <c r="B67" s="60" t="s">
        <v>67</v>
      </c>
      <c r="C67" s="60"/>
      <c r="D67" s="60"/>
      <c r="E67" s="60"/>
    </row>
    <row r="68" spans="1:6" x14ac:dyDescent="0.2">
      <c r="A68" s="62"/>
    </row>
    <row r="69" spans="1:6" x14ac:dyDescent="0.2">
      <c r="A69" s="62"/>
      <c r="B69" s="50"/>
      <c r="C69" s="50"/>
      <c r="D69" s="50"/>
      <c r="E69" s="50"/>
    </row>
    <row r="70" spans="1:6" x14ac:dyDescent="0.2">
      <c r="A70" s="62"/>
      <c r="B70" s="2" t="s">
        <v>16</v>
      </c>
      <c r="C70" s="2" t="s">
        <v>17</v>
      </c>
      <c r="D70" s="2" t="s">
        <v>18</v>
      </c>
      <c r="E70" s="2" t="s">
        <v>19</v>
      </c>
      <c r="F70" s="2"/>
    </row>
    <row r="71" spans="1:6" x14ac:dyDescent="0.2">
      <c r="A71" s="62"/>
      <c r="B71">
        <v>25</v>
      </c>
      <c r="C71">
        <v>25.001999999999999</v>
      </c>
      <c r="D71" s="26">
        <v>10</v>
      </c>
      <c r="E71">
        <v>4.3</v>
      </c>
      <c r="F71" s="13"/>
    </row>
    <row r="72" spans="1:6" x14ac:dyDescent="0.2">
      <c r="A72" s="62"/>
      <c r="B72">
        <v>50</v>
      </c>
      <c r="C72" s="4">
        <v>50</v>
      </c>
      <c r="D72">
        <v>12.8</v>
      </c>
      <c r="E72" s="9">
        <v>13</v>
      </c>
      <c r="F72" s="13"/>
    </row>
    <row r="73" spans="1:6" x14ac:dyDescent="0.2">
      <c r="A73" s="62"/>
      <c r="B73">
        <v>100</v>
      </c>
      <c r="C73">
        <v>100.001</v>
      </c>
      <c r="D73">
        <v>16.5</v>
      </c>
      <c r="E73">
        <v>5.8</v>
      </c>
      <c r="F73" s="13"/>
    </row>
    <row r="74" spans="1:6" x14ac:dyDescent="0.2">
      <c r="A74" s="62"/>
      <c r="B74">
        <v>150</v>
      </c>
      <c r="C74">
        <v>149.999</v>
      </c>
      <c r="D74">
        <v>18.8</v>
      </c>
      <c r="E74" s="9">
        <v>5.5</v>
      </c>
      <c r="F74" s="13"/>
    </row>
    <row r="75" spans="1:6" x14ac:dyDescent="0.2">
      <c r="B75">
        <v>200</v>
      </c>
      <c r="C75">
        <v>199.99700000000001</v>
      </c>
      <c r="D75">
        <v>20.399999999999999</v>
      </c>
      <c r="E75" s="9">
        <v>4.5999999999999996</v>
      </c>
      <c r="F75" s="13"/>
    </row>
    <row r="79" spans="1:6" x14ac:dyDescent="0.2">
      <c r="A79" s="62" t="s">
        <v>68</v>
      </c>
      <c r="B79" s="60" t="s">
        <v>69</v>
      </c>
      <c r="C79" s="60"/>
      <c r="D79" s="60"/>
      <c r="E79" s="60"/>
    </row>
    <row r="80" spans="1:6" x14ac:dyDescent="0.2">
      <c r="A80" s="62"/>
    </row>
    <row r="81" spans="1:9" x14ac:dyDescent="0.2">
      <c r="A81" s="62"/>
      <c r="B81" s="2" t="s">
        <v>16</v>
      </c>
      <c r="C81" s="2" t="s">
        <v>17</v>
      </c>
      <c r="D81" s="2" t="s">
        <v>18</v>
      </c>
      <c r="E81" s="2" t="s">
        <v>19</v>
      </c>
    </row>
    <row r="82" spans="1:9" x14ac:dyDescent="0.2">
      <c r="A82" s="62"/>
      <c r="B82">
        <v>25</v>
      </c>
      <c r="C82">
        <v>25.001999999999999</v>
      </c>
      <c r="D82" s="26">
        <v>10.3</v>
      </c>
      <c r="E82">
        <v>2.4</v>
      </c>
      <c r="F82" t="s">
        <v>70</v>
      </c>
    </row>
    <row r="83" spans="1:9" x14ac:dyDescent="0.2">
      <c r="A83" s="62"/>
      <c r="B83">
        <v>50</v>
      </c>
      <c r="C83" s="4">
        <v>50</v>
      </c>
      <c r="D83">
        <v>12.3</v>
      </c>
      <c r="E83" s="9">
        <v>2.4</v>
      </c>
    </row>
    <row r="84" spans="1:9" x14ac:dyDescent="0.2">
      <c r="A84" s="62"/>
      <c r="B84">
        <v>100</v>
      </c>
      <c r="C84">
        <v>100.001</v>
      </c>
      <c r="D84" s="9">
        <v>16</v>
      </c>
      <c r="E84">
        <v>2.4</v>
      </c>
    </row>
    <row r="85" spans="1:9" x14ac:dyDescent="0.2">
      <c r="A85" s="62"/>
      <c r="B85">
        <v>150</v>
      </c>
      <c r="C85">
        <v>149.999</v>
      </c>
      <c r="D85">
        <v>19.7</v>
      </c>
      <c r="E85" s="9">
        <v>2.4</v>
      </c>
    </row>
    <row r="86" spans="1:9" x14ac:dyDescent="0.2">
      <c r="A86" s="62"/>
      <c r="B86">
        <v>200</v>
      </c>
      <c r="C86">
        <v>199.99700000000001</v>
      </c>
      <c r="D86">
        <v>24.9</v>
      </c>
      <c r="E86" s="9">
        <v>2.5</v>
      </c>
    </row>
    <row r="87" spans="1:9" x14ac:dyDescent="0.2">
      <c r="A87" s="1"/>
      <c r="B87" s="1"/>
      <c r="C87" s="1"/>
      <c r="D87" s="1"/>
      <c r="E87" s="1"/>
      <c r="F87" s="1"/>
    </row>
    <row r="89" spans="1:9" x14ac:dyDescent="0.2">
      <c r="A89" s="62" t="s">
        <v>71</v>
      </c>
      <c r="B89" s="61" t="s">
        <v>72</v>
      </c>
      <c r="C89" s="61"/>
      <c r="D89" s="61"/>
      <c r="E89" s="61"/>
      <c r="F89" t="s">
        <v>73</v>
      </c>
    </row>
    <row r="90" spans="1:9" x14ac:dyDescent="0.2">
      <c r="A90" s="62"/>
      <c r="F90" s="2"/>
    </row>
    <row r="91" spans="1:9" x14ac:dyDescent="0.2">
      <c r="A91" s="62"/>
      <c r="B91" s="2" t="s">
        <v>16</v>
      </c>
      <c r="C91" s="2" t="s">
        <v>17</v>
      </c>
      <c r="D91" s="2" t="s">
        <v>18</v>
      </c>
      <c r="E91" s="2" t="s">
        <v>19</v>
      </c>
      <c r="F91" s="59" t="s">
        <v>74</v>
      </c>
      <c r="G91" s="59"/>
    </row>
    <row r="92" spans="1:9" x14ac:dyDescent="0.2">
      <c r="A92" s="62"/>
      <c r="B92">
        <v>25</v>
      </c>
      <c r="C92">
        <v>25.001999999999999</v>
      </c>
      <c r="D92" s="26">
        <v>2.8</v>
      </c>
      <c r="E92">
        <v>3.3</v>
      </c>
      <c r="F92" s="59"/>
      <c r="G92" s="59"/>
    </row>
    <row r="93" spans="1:9" x14ac:dyDescent="0.2">
      <c r="A93" s="62"/>
      <c r="B93">
        <v>50</v>
      </c>
      <c r="C93" s="4">
        <v>50</v>
      </c>
      <c r="D93">
        <v>3.5</v>
      </c>
      <c r="E93" s="9">
        <v>3.7</v>
      </c>
      <c r="F93" s="59"/>
      <c r="G93" s="59"/>
    </row>
    <row r="94" spans="1:9" x14ac:dyDescent="0.2">
      <c r="A94" s="62"/>
      <c r="B94">
        <v>100</v>
      </c>
      <c r="C94">
        <v>100.001</v>
      </c>
      <c r="D94" s="9">
        <v>4.7</v>
      </c>
      <c r="E94" s="9">
        <v>3</v>
      </c>
      <c r="F94" s="59"/>
      <c r="G94" s="59"/>
    </row>
    <row r="95" spans="1:9" x14ac:dyDescent="0.2">
      <c r="E95" s="9"/>
      <c r="F95" s="59"/>
      <c r="G95" s="59"/>
      <c r="H95" s="3"/>
      <c r="I95" s="3"/>
    </row>
    <row r="96" spans="1:9" x14ac:dyDescent="0.2">
      <c r="F96" s="59"/>
      <c r="G96" s="59"/>
    </row>
    <row r="97" spans="1:11" x14ac:dyDescent="0.2">
      <c r="F97" s="59"/>
      <c r="G97" s="59"/>
    </row>
    <row r="98" spans="1:11" x14ac:dyDescent="0.2">
      <c r="A98" s="62" t="s">
        <v>75</v>
      </c>
      <c r="B98" s="65" t="s">
        <v>76</v>
      </c>
      <c r="C98" s="65"/>
      <c r="D98" s="65"/>
      <c r="E98" s="65"/>
      <c r="F98" s="59"/>
      <c r="G98" s="59"/>
    </row>
    <row r="99" spans="1:11" x14ac:dyDescent="0.2">
      <c r="A99" s="62"/>
      <c r="F99" s="59"/>
      <c r="G99" s="59"/>
    </row>
    <row r="100" spans="1:11" x14ac:dyDescent="0.2">
      <c r="A100" s="62"/>
      <c r="B100" s="2" t="s">
        <v>16</v>
      </c>
      <c r="C100" s="2" t="s">
        <v>17</v>
      </c>
      <c r="D100" s="2" t="s">
        <v>18</v>
      </c>
      <c r="E100" s="2" t="s">
        <v>19</v>
      </c>
      <c r="F100" s="59"/>
      <c r="G100" s="59"/>
    </row>
    <row r="101" spans="1:11" x14ac:dyDescent="0.2">
      <c r="A101" s="62"/>
      <c r="B101">
        <v>25</v>
      </c>
      <c r="C101">
        <v>25.001999999999999</v>
      </c>
      <c r="D101" s="26">
        <v>4.5</v>
      </c>
      <c r="E101">
        <v>1.5</v>
      </c>
      <c r="F101" s="59"/>
      <c r="G101" s="59"/>
    </row>
    <row r="102" spans="1:11" x14ac:dyDescent="0.2">
      <c r="A102" s="62"/>
      <c r="B102">
        <v>50</v>
      </c>
      <c r="C102" s="4">
        <v>50</v>
      </c>
      <c r="D102">
        <v>5.0999999999999996</v>
      </c>
      <c r="E102" s="9">
        <v>1.5</v>
      </c>
      <c r="F102" s="59"/>
      <c r="G102" s="59"/>
    </row>
    <row r="103" spans="1:11" x14ac:dyDescent="0.2">
      <c r="A103" s="62"/>
      <c r="B103">
        <v>100</v>
      </c>
      <c r="C103">
        <v>100.001</v>
      </c>
      <c r="D103" s="9">
        <v>6.2</v>
      </c>
      <c r="E103">
        <v>1.4</v>
      </c>
      <c r="F103" s="59"/>
      <c r="G103" s="59"/>
    </row>
    <row r="110" spans="1:11" ht="41" customHeight="1" x14ac:dyDescent="0.2">
      <c r="A110" s="5" t="s">
        <v>0</v>
      </c>
      <c r="B110" s="27">
        <v>45766</v>
      </c>
      <c r="C110" s="6"/>
      <c r="D110" s="7"/>
      <c r="E110" s="7"/>
      <c r="F110" s="7"/>
      <c r="G110" s="7"/>
      <c r="H110" s="7"/>
      <c r="I110" s="7"/>
      <c r="J110" s="7"/>
      <c r="K110" s="7"/>
    </row>
    <row r="111" spans="1:11" ht="25" customHeight="1" x14ac:dyDescent="0.2">
      <c r="A111" s="54" t="s">
        <v>5</v>
      </c>
      <c r="B111" s="54"/>
      <c r="C111" s="54"/>
      <c r="D111" s="3"/>
    </row>
    <row r="112" spans="1:11" ht="25" customHeight="1" x14ac:dyDescent="0.2"/>
    <row r="113" spans="1:11" x14ac:dyDescent="0.2">
      <c r="A113" s="55" t="s">
        <v>77</v>
      </c>
      <c r="B113" s="55"/>
      <c r="C113" s="55"/>
      <c r="D113" s="55"/>
      <c r="E113" s="55"/>
      <c r="F113" s="55"/>
      <c r="G113" t="s">
        <v>44</v>
      </c>
    </row>
    <row r="114" spans="1:11" x14ac:dyDescent="0.2">
      <c r="A114" s="55"/>
      <c r="B114" s="55"/>
      <c r="C114" s="55"/>
      <c r="D114" s="55"/>
      <c r="E114" s="55"/>
      <c r="F114" s="55"/>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7" t="s">
        <v>32</v>
      </c>
      <c r="G117" s="57"/>
      <c r="H117" s="57"/>
    </row>
    <row r="118" spans="1:11" x14ac:dyDescent="0.2">
      <c r="B118">
        <v>50</v>
      </c>
      <c r="C118" s="4">
        <v>50</v>
      </c>
      <c r="D118">
        <v>3.4</v>
      </c>
      <c r="E118" s="9">
        <v>0.7</v>
      </c>
      <c r="F118" s="57"/>
      <c r="G118" s="57"/>
      <c r="H118" s="57"/>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54" t="s">
        <v>5</v>
      </c>
      <c r="B127" s="54"/>
      <c r="C127" s="54"/>
      <c r="D127" s="3"/>
    </row>
    <row r="128" spans="1:11" x14ac:dyDescent="0.2">
      <c r="A128" t="s">
        <v>24</v>
      </c>
    </row>
    <row r="129" spans="1:8" x14ac:dyDescent="0.2">
      <c r="A129" s="55" t="s">
        <v>78</v>
      </c>
      <c r="B129" s="55"/>
      <c r="C129" s="55"/>
      <c r="D129" s="55"/>
      <c r="E129" s="55"/>
      <c r="F129" s="55"/>
      <c r="G129" t="s">
        <v>44</v>
      </c>
    </row>
    <row r="130" spans="1:8" x14ac:dyDescent="0.2">
      <c r="A130" s="55"/>
      <c r="B130" s="55"/>
      <c r="C130" s="55"/>
      <c r="D130" s="55"/>
      <c r="E130" s="55"/>
      <c r="F130" s="55"/>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 ref="F117:H118"/>
    <mergeCell ref="F91:G103"/>
    <mergeCell ref="B67:E67"/>
    <mergeCell ref="B89:E89"/>
    <mergeCell ref="A67:A74"/>
    <mergeCell ref="A79:A86"/>
    <mergeCell ref="A89:A94"/>
    <mergeCell ref="A98:A103"/>
    <mergeCell ref="A111:C111"/>
    <mergeCell ref="A113:F1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54" t="s">
        <v>5</v>
      </c>
      <c r="B5" s="54"/>
      <c r="C5" s="54"/>
      <c r="D5" s="3" t="s">
        <v>60</v>
      </c>
    </row>
    <row r="6" spans="1:6" x14ac:dyDescent="0.2">
      <c r="A6" s="2"/>
      <c r="C6" s="2"/>
      <c r="D6" s="3"/>
    </row>
    <row r="7" spans="1:6" x14ac:dyDescent="0.2">
      <c r="A7" s="2"/>
      <c r="B7" s="2"/>
      <c r="C7" s="2"/>
      <c r="D7" s="3"/>
    </row>
    <row r="8" spans="1:6" x14ac:dyDescent="0.2">
      <c r="B8" s="50" t="s">
        <v>88</v>
      </c>
      <c r="C8" s="50"/>
      <c r="D8" s="50"/>
      <c r="E8" s="50"/>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55" t="s">
        <v>81</v>
      </c>
      <c r="B17" s="55"/>
      <c r="C17" s="55"/>
      <c r="D17" s="55"/>
      <c r="E17" s="55"/>
      <c r="F17" s="55"/>
    </row>
    <row r="18" spans="1:11" x14ac:dyDescent="0.2">
      <c r="A18" s="55"/>
      <c r="B18" s="55"/>
      <c r="C18" s="55"/>
      <c r="D18" s="55"/>
      <c r="E18" s="55"/>
      <c r="F18" s="55"/>
      <c r="H18" s="4"/>
    </row>
    <row r="19" spans="1:11" x14ac:dyDescent="0.2">
      <c r="A19" s="5" t="s">
        <v>0</v>
      </c>
      <c r="B19" s="27">
        <v>45767</v>
      </c>
      <c r="C19" s="6"/>
      <c r="D19" s="7"/>
      <c r="E19" s="7"/>
      <c r="F19" s="7"/>
      <c r="G19" s="7"/>
      <c r="H19" s="7"/>
      <c r="I19" s="7"/>
      <c r="J19" s="7"/>
      <c r="K19" s="7"/>
    </row>
    <row r="20" spans="1:11" x14ac:dyDescent="0.2">
      <c r="A20" s="54" t="s">
        <v>5</v>
      </c>
      <c r="B20" s="54"/>
      <c r="C20" s="54"/>
      <c r="D20" s="3" t="s">
        <v>82</v>
      </c>
    </row>
    <row r="22" spans="1:11" x14ac:dyDescent="0.2">
      <c r="B22" s="50" t="s">
        <v>82</v>
      </c>
      <c r="C22" s="50"/>
      <c r="D22" s="50"/>
      <c r="E22" s="50"/>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55" t="s">
        <v>81</v>
      </c>
      <c r="B30" s="55"/>
      <c r="C30" s="55"/>
      <c r="D30" s="55"/>
      <c r="E30" s="55"/>
      <c r="F30" s="55"/>
    </row>
    <row r="31" spans="1:11" x14ac:dyDescent="0.2">
      <c r="A31" s="55"/>
      <c r="B31" s="55"/>
      <c r="C31" s="55"/>
      <c r="D31" s="55"/>
      <c r="E31" s="55"/>
      <c r="F31" s="55"/>
      <c r="H31" s="4"/>
    </row>
    <row r="32" spans="1:11" x14ac:dyDescent="0.2">
      <c r="A32" s="5" t="s">
        <v>0</v>
      </c>
      <c r="B32" s="27">
        <v>45768</v>
      </c>
      <c r="C32" s="6"/>
      <c r="D32" s="7"/>
      <c r="E32" s="7"/>
      <c r="F32" s="7"/>
      <c r="G32" s="7"/>
      <c r="H32" s="7"/>
      <c r="I32" s="7"/>
      <c r="J32" s="7"/>
      <c r="K32" s="7"/>
    </row>
    <row r="33" spans="1:5" x14ac:dyDescent="0.2">
      <c r="A33" s="54" t="s">
        <v>5</v>
      </c>
      <c r="B33" s="54"/>
      <c r="C33" s="54"/>
      <c r="D33" s="3" t="s">
        <v>83</v>
      </c>
      <c r="E33" t="s">
        <v>84</v>
      </c>
    </row>
    <row r="34" spans="1:5" x14ac:dyDescent="0.2">
      <c r="D34" s="3"/>
    </row>
    <row r="35" spans="1:5" x14ac:dyDescent="0.2">
      <c r="B35" s="50" t="s">
        <v>83</v>
      </c>
      <c r="C35" s="50"/>
      <c r="D35" s="50"/>
      <c r="E35" s="50"/>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1:AK77"/>
  <sheetViews>
    <sheetView tabSelected="1" topLeftCell="P20" zoomScale="110" zoomScaleNormal="110" workbookViewId="0">
      <selection activeCell="X22" sqref="X22"/>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6" max="7" width="17.6640625" customWidth="1"/>
    <col min="8" max="8" width="23.6640625" bestFit="1" customWidth="1"/>
    <col min="9" max="9" width="17" bestFit="1" customWidth="1"/>
    <col min="10" max="10" width="13" bestFit="1" customWidth="1"/>
    <col min="11" max="11" width="19.6640625" bestFit="1" customWidth="1"/>
    <col min="12" max="12" width="17.6640625" bestFit="1" customWidth="1"/>
    <col min="13" max="14" width="17.6640625" customWidth="1"/>
    <col min="15" max="16" width="23.6640625" bestFit="1" customWidth="1"/>
    <col min="17" max="17" width="16" customWidth="1"/>
    <col min="18" max="18" width="19.6640625" bestFit="1" customWidth="1"/>
    <col min="19" max="21" width="17.6640625" bestFit="1" customWidth="1"/>
    <col min="22" max="22" width="17.6640625" customWidth="1"/>
    <col min="23" max="25" width="23.6640625" bestFit="1" customWidth="1"/>
    <col min="26" max="26" width="32.33203125" bestFit="1" customWidth="1"/>
    <col min="27" max="27" width="26" bestFit="1" customWidth="1"/>
    <col min="28" max="28" width="19.6640625" bestFit="1" customWidth="1"/>
    <col min="29" max="29" width="15.33203125" customWidth="1"/>
    <col min="30" max="30" width="18" bestFit="1" customWidth="1"/>
    <col min="31" max="31" width="19.6640625" bestFit="1" customWidth="1"/>
    <col min="32" max="32" width="17.6640625" bestFit="1" customWidth="1"/>
    <col min="33" max="33" width="23.6640625" bestFit="1" customWidth="1"/>
  </cols>
  <sheetData>
    <row r="1" spans="1:23" x14ac:dyDescent="0.2">
      <c r="B1" s="3" t="s">
        <v>11</v>
      </c>
      <c r="C1" t="s">
        <v>12</v>
      </c>
      <c r="E1" t="s">
        <v>97</v>
      </c>
      <c r="I1" s="3" t="s">
        <v>11</v>
      </c>
      <c r="J1" t="s">
        <v>12</v>
      </c>
      <c r="L1" t="s">
        <v>97</v>
      </c>
    </row>
    <row r="2" spans="1:23" x14ac:dyDescent="0.2">
      <c r="B2" s="25">
        <f>3.42*3.42</f>
        <v>11.696399999999999</v>
      </c>
      <c r="C2" s="8">
        <v>0.18</v>
      </c>
      <c r="D2" s="8"/>
      <c r="E2">
        <f>B2/C2</f>
        <v>64.97999999999999</v>
      </c>
      <c r="I2" s="25">
        <f>3.2*3.2</f>
        <v>10.240000000000002</v>
      </c>
      <c r="J2" s="8">
        <v>0.18</v>
      </c>
      <c r="K2" s="8"/>
      <c r="L2">
        <f>I2/J2</f>
        <v>56.8888888888889</v>
      </c>
    </row>
    <row r="5" spans="1:23" x14ac:dyDescent="0.2">
      <c r="A5" t="s">
        <v>85</v>
      </c>
      <c r="B5" s="50" t="s">
        <v>24</v>
      </c>
      <c r="C5" s="50"/>
      <c r="D5" s="50"/>
      <c r="E5" s="50"/>
      <c r="F5" s="1"/>
      <c r="G5" s="1"/>
      <c r="I5" t="s">
        <v>86</v>
      </c>
      <c r="P5">
        <v>301</v>
      </c>
    </row>
    <row r="6" spans="1:23" x14ac:dyDescent="0.2">
      <c r="A6" s="1"/>
      <c r="B6" s="1"/>
      <c r="C6" s="1"/>
      <c r="D6" s="1"/>
      <c r="I6" s="50" t="s">
        <v>15</v>
      </c>
      <c r="J6" s="50"/>
      <c r="K6" s="50"/>
      <c r="P6" s="50" t="s">
        <v>21</v>
      </c>
      <c r="Q6" s="50"/>
      <c r="R6" s="50"/>
      <c r="S6" s="50"/>
    </row>
    <row r="7" spans="1:23" x14ac:dyDescent="0.2">
      <c r="A7" s="2" t="s">
        <v>16</v>
      </c>
      <c r="B7" s="2" t="s">
        <v>17</v>
      </c>
      <c r="C7" s="2" t="s">
        <v>18</v>
      </c>
      <c r="D7" s="2" t="s">
        <v>19</v>
      </c>
      <c r="E7" s="42" t="s">
        <v>10</v>
      </c>
      <c r="F7" t="s">
        <v>104</v>
      </c>
      <c r="G7" t="s">
        <v>100</v>
      </c>
      <c r="H7" t="s">
        <v>105</v>
      </c>
      <c r="I7" s="2" t="s">
        <v>16</v>
      </c>
      <c r="J7" s="2" t="s">
        <v>17</v>
      </c>
      <c r="K7" s="2" t="s">
        <v>18</v>
      </c>
      <c r="L7" s="42" t="s">
        <v>10</v>
      </c>
      <c r="M7" t="s">
        <v>104</v>
      </c>
      <c r="N7" t="s">
        <v>100</v>
      </c>
      <c r="O7" t="s">
        <v>105</v>
      </c>
      <c r="P7" s="2" t="s">
        <v>16</v>
      </c>
      <c r="Q7" s="2" t="s">
        <v>17</v>
      </c>
      <c r="R7" s="2" t="s">
        <v>18</v>
      </c>
      <c r="S7" s="2" t="s">
        <v>19</v>
      </c>
      <c r="T7" s="42" t="s">
        <v>10</v>
      </c>
      <c r="U7" t="s">
        <v>104</v>
      </c>
      <c r="V7" t="s">
        <v>100</v>
      </c>
      <c r="W7" t="s">
        <v>105</v>
      </c>
    </row>
    <row r="8" spans="1:23" x14ac:dyDescent="0.2">
      <c r="A8">
        <v>30</v>
      </c>
      <c r="B8">
        <v>30.001000000000001</v>
      </c>
      <c r="C8">
        <v>18.5</v>
      </c>
      <c r="D8">
        <v>3.5</v>
      </c>
      <c r="E8" s="43">
        <f>((B9-B8)/(C9-C8))*10^12*$L$2</f>
        <v>379297185185185.31</v>
      </c>
      <c r="F8" s="43"/>
      <c r="G8" s="43"/>
      <c r="I8" s="15">
        <v>10</v>
      </c>
      <c r="J8" s="17">
        <v>10.000999999999999</v>
      </c>
      <c r="K8" s="16">
        <v>101.5</v>
      </c>
      <c r="L8" s="43">
        <f>((J9-J8)/(K9-K8))*10^12*$L$2</f>
        <v>105339259259259.17</v>
      </c>
      <c r="M8" s="43"/>
      <c r="N8" s="43"/>
      <c r="P8" s="15">
        <v>10</v>
      </c>
      <c r="Q8" s="17">
        <v>10.000999999999999</v>
      </c>
      <c r="R8" s="16">
        <v>13.9</v>
      </c>
      <c r="S8" s="16">
        <v>1</v>
      </c>
      <c r="T8" s="43">
        <f>((Q9-Q8)/(R9-R8))*10^12*$E$2</f>
        <v>282493486956521.88</v>
      </c>
      <c r="U8" s="44" t="s">
        <v>106</v>
      </c>
    </row>
    <row r="9" spans="1:23" x14ac:dyDescent="0.2">
      <c r="A9">
        <v>40</v>
      </c>
      <c r="B9">
        <v>40.002000000000002</v>
      </c>
      <c r="C9">
        <v>20</v>
      </c>
      <c r="D9">
        <v>7.4</v>
      </c>
      <c r="E9" s="43">
        <f t="shared" ref="E9:E10" si="0">((B10-B9)/(C10-C9))*10^12*$L$2</f>
        <v>406267936507936.94</v>
      </c>
      <c r="F9" s="43"/>
      <c r="G9" s="43"/>
      <c r="I9" s="14">
        <v>20</v>
      </c>
      <c r="J9" s="17">
        <v>20</v>
      </c>
      <c r="K9" s="14">
        <v>106.9</v>
      </c>
      <c r="L9" s="43">
        <f t="shared" ref="L9:L17" si="1">((J10-J9)/(K10-K9))*10^12*$L$2</f>
        <v>355591111111112.5</v>
      </c>
      <c r="M9" s="43"/>
      <c r="N9" s="43"/>
      <c r="P9" s="14">
        <v>20</v>
      </c>
      <c r="Q9" s="17">
        <v>20</v>
      </c>
      <c r="R9" s="14">
        <v>16.2</v>
      </c>
      <c r="S9" s="14">
        <v>0.7</v>
      </c>
      <c r="T9" s="43">
        <f>((Q10-Q9)/(R10-R9))*10^12*$E$2</f>
        <v>224091372413792.94</v>
      </c>
    </row>
    <row r="10" spans="1:23" x14ac:dyDescent="0.2">
      <c r="A10">
        <v>50</v>
      </c>
      <c r="B10" s="4">
        <v>50</v>
      </c>
      <c r="C10">
        <v>21.4</v>
      </c>
      <c r="D10">
        <v>5.7</v>
      </c>
      <c r="E10" s="43">
        <f t="shared" si="0"/>
        <v>474121481481480.38</v>
      </c>
      <c r="F10" s="43"/>
      <c r="G10" s="43"/>
      <c r="I10" s="30">
        <v>30</v>
      </c>
      <c r="J10" s="30">
        <v>30.001000000000001</v>
      </c>
      <c r="K10" s="30">
        <v>108.5</v>
      </c>
      <c r="L10" s="43">
        <f t="shared" si="1"/>
        <v>48627844254510.93</v>
      </c>
      <c r="M10" s="43"/>
      <c r="N10" s="43"/>
      <c r="P10">
        <v>30</v>
      </c>
      <c r="Q10">
        <v>30.001000000000001</v>
      </c>
      <c r="R10">
        <v>19.100000000000001</v>
      </c>
      <c r="S10">
        <v>0.9</v>
      </c>
      <c r="T10" s="43">
        <f t="shared" ref="T10:T18" si="2">((Q11-Q10)/(R11-R10))*10^12*$E$2</f>
        <v>541554150000000.25</v>
      </c>
    </row>
    <row r="11" spans="1:23" x14ac:dyDescent="0.2">
      <c r="A11">
        <v>60</v>
      </c>
      <c r="B11">
        <v>60.000999999999998</v>
      </c>
      <c r="C11">
        <v>22.6</v>
      </c>
      <c r="D11">
        <v>5.4</v>
      </c>
      <c r="E11" s="22"/>
      <c r="F11" s="22"/>
      <c r="G11" s="22"/>
      <c r="I11">
        <v>40</v>
      </c>
      <c r="J11">
        <v>40.002000000000002</v>
      </c>
      <c r="K11">
        <v>120.2</v>
      </c>
      <c r="L11" s="43">
        <f t="shared" si="1"/>
        <v>88871111111111.219</v>
      </c>
      <c r="M11" s="43"/>
      <c r="N11" s="43"/>
      <c r="P11">
        <v>40</v>
      </c>
      <c r="Q11">
        <v>40.002000000000002</v>
      </c>
      <c r="R11">
        <v>20.3</v>
      </c>
      <c r="S11">
        <v>0.6</v>
      </c>
      <c r="T11" s="43">
        <f t="shared" si="2"/>
        <v>249873092307692.41</v>
      </c>
    </row>
    <row r="12" spans="1:23" x14ac:dyDescent="0.2">
      <c r="I12">
        <v>50</v>
      </c>
      <c r="J12" s="4">
        <v>50</v>
      </c>
      <c r="K12">
        <v>126.6</v>
      </c>
      <c r="L12" s="43">
        <f t="shared" si="1"/>
        <v>93269799635701.344</v>
      </c>
      <c r="M12" s="43"/>
      <c r="N12" s="43"/>
      <c r="P12">
        <v>50</v>
      </c>
      <c r="Q12" s="4">
        <v>50</v>
      </c>
      <c r="R12">
        <v>22.9</v>
      </c>
      <c r="S12">
        <v>0.6</v>
      </c>
      <c r="T12" s="43">
        <f t="shared" si="2"/>
        <v>232094635714285.56</v>
      </c>
    </row>
    <row r="13" spans="1:23" x14ac:dyDescent="0.2">
      <c r="I13">
        <v>60</v>
      </c>
      <c r="J13">
        <v>60.000999999999998</v>
      </c>
      <c r="K13">
        <v>132.69999999999999</v>
      </c>
      <c r="L13" s="43">
        <f t="shared" si="1"/>
        <v>88897777777777.703</v>
      </c>
      <c r="M13" s="43"/>
      <c r="N13" s="43"/>
      <c r="P13">
        <v>60</v>
      </c>
      <c r="Q13">
        <v>60.000999999999998</v>
      </c>
      <c r="R13">
        <v>25.7</v>
      </c>
      <c r="S13" s="9">
        <v>0.6</v>
      </c>
      <c r="T13" s="43">
        <f t="shared" si="2"/>
        <v>249948069230769</v>
      </c>
    </row>
    <row r="14" spans="1:23" x14ac:dyDescent="0.2">
      <c r="I14">
        <v>70</v>
      </c>
      <c r="J14">
        <v>70.001999999999995</v>
      </c>
      <c r="K14">
        <v>139.1</v>
      </c>
      <c r="L14" s="43">
        <f t="shared" si="1"/>
        <v>69355880758807.461</v>
      </c>
      <c r="M14" s="43"/>
      <c r="N14" s="43"/>
      <c r="P14">
        <v>70</v>
      </c>
      <c r="Q14">
        <v>70.001999999999995</v>
      </c>
      <c r="R14">
        <v>28.3</v>
      </c>
      <c r="S14">
        <v>0.6</v>
      </c>
      <c r="T14" s="43">
        <f t="shared" si="2"/>
        <v>232001807142857.06</v>
      </c>
    </row>
    <row r="15" spans="1:23" x14ac:dyDescent="0.2">
      <c r="I15">
        <v>80</v>
      </c>
      <c r="J15">
        <v>79.998999999999995</v>
      </c>
      <c r="K15">
        <v>147.30000000000001</v>
      </c>
      <c r="L15" s="43">
        <f t="shared" si="1"/>
        <v>79028148148148.359</v>
      </c>
      <c r="M15" s="43"/>
      <c r="N15" s="43"/>
      <c r="P15">
        <v>80</v>
      </c>
      <c r="Q15">
        <v>79.998999999999995</v>
      </c>
      <c r="R15">
        <v>31.1</v>
      </c>
      <c r="S15" s="9">
        <v>1.1000000000000001</v>
      </c>
      <c r="T15" s="43">
        <f t="shared" si="2"/>
        <v>249973061538461.59</v>
      </c>
    </row>
    <row r="16" spans="1:23" x14ac:dyDescent="0.2">
      <c r="I16">
        <v>90</v>
      </c>
      <c r="J16">
        <v>90.001000000000005</v>
      </c>
      <c r="K16">
        <v>154.5</v>
      </c>
      <c r="L16" s="43">
        <f>((J17-J16)/(K17-K16))*10^12*$L$2</f>
        <v>67724867724867.695</v>
      </c>
      <c r="M16" s="43"/>
      <c r="N16" s="43"/>
      <c r="P16">
        <v>90</v>
      </c>
      <c r="Q16">
        <v>90.001000000000005</v>
      </c>
      <c r="R16">
        <v>33.700000000000003</v>
      </c>
      <c r="S16">
        <v>0.8</v>
      </c>
      <c r="T16" s="43">
        <f t="shared" si="2"/>
        <v>232071428571428.78</v>
      </c>
    </row>
    <row r="17" spans="1:33" x14ac:dyDescent="0.2">
      <c r="I17">
        <v>100</v>
      </c>
      <c r="J17">
        <v>100.001</v>
      </c>
      <c r="K17">
        <v>162.9</v>
      </c>
      <c r="L17" s="43">
        <f t="shared" si="1"/>
        <v>67711322751322.648</v>
      </c>
      <c r="M17" s="43"/>
      <c r="N17" s="43"/>
      <c r="P17">
        <v>100</v>
      </c>
      <c r="Q17">
        <v>100.001</v>
      </c>
      <c r="R17">
        <v>36.5</v>
      </c>
      <c r="S17" s="9">
        <v>0.8</v>
      </c>
      <c r="T17" s="43">
        <f t="shared" si="2"/>
        <v>270695849999999.84</v>
      </c>
    </row>
    <row r="18" spans="1:33" x14ac:dyDescent="0.2">
      <c r="I18">
        <v>110</v>
      </c>
      <c r="J18">
        <v>109.999</v>
      </c>
      <c r="K18">
        <v>171.3</v>
      </c>
      <c r="L18" s="43">
        <f>((J19-J18)/(K19-K18))*10^12*$L$2</f>
        <v>82455909822866.672</v>
      </c>
      <c r="M18" s="43"/>
      <c r="N18" s="43"/>
      <c r="P18">
        <v>110</v>
      </c>
      <c r="Q18">
        <v>109.999</v>
      </c>
      <c r="R18">
        <v>38.9</v>
      </c>
      <c r="S18">
        <v>1.2</v>
      </c>
      <c r="T18" s="43">
        <f t="shared" si="2"/>
        <v>259945992000000.09</v>
      </c>
    </row>
    <row r="19" spans="1:33" x14ac:dyDescent="0.2">
      <c r="I19">
        <v>120</v>
      </c>
      <c r="J19" s="4">
        <v>120</v>
      </c>
      <c r="K19">
        <v>178.2</v>
      </c>
      <c r="L19" s="13"/>
      <c r="M19" s="13"/>
      <c r="N19" s="13"/>
      <c r="P19">
        <v>120</v>
      </c>
      <c r="Q19" s="4">
        <v>120</v>
      </c>
      <c r="R19">
        <v>41.4</v>
      </c>
      <c r="S19" s="9">
        <v>0.7</v>
      </c>
      <c r="T19" s="43"/>
    </row>
    <row r="21" spans="1:33" x14ac:dyDescent="0.2">
      <c r="AA21" t="s">
        <v>102</v>
      </c>
      <c r="AB21" t="s">
        <v>103</v>
      </c>
    </row>
    <row r="22" spans="1:33" x14ac:dyDescent="0.2">
      <c r="A22" t="s">
        <v>85</v>
      </c>
    </row>
    <row r="23" spans="1:33" x14ac:dyDescent="0.2">
      <c r="A23" s="50" t="s">
        <v>26</v>
      </c>
      <c r="B23" s="50"/>
      <c r="C23" s="50"/>
      <c r="D23" s="50"/>
      <c r="E23" s="1"/>
      <c r="F23" s="1"/>
      <c r="G23" s="1"/>
      <c r="AA23" t="s">
        <v>98</v>
      </c>
      <c r="AB23" t="s">
        <v>18</v>
      </c>
      <c r="AC23" t="s">
        <v>99</v>
      </c>
      <c r="AD23" t="s">
        <v>100</v>
      </c>
      <c r="AE23" t="s">
        <v>104</v>
      </c>
      <c r="AF23" t="s">
        <v>100</v>
      </c>
      <c r="AG23" t="s">
        <v>105</v>
      </c>
    </row>
    <row r="24" spans="1:33" x14ac:dyDescent="0.2">
      <c r="A24" s="2" t="s">
        <v>16</v>
      </c>
      <c r="B24" s="2" t="s">
        <v>17</v>
      </c>
      <c r="C24" s="2" t="s">
        <v>18</v>
      </c>
      <c r="D24" s="2" t="s">
        <v>19</v>
      </c>
      <c r="E24" s="42" t="s">
        <v>10</v>
      </c>
      <c r="F24" t="s">
        <v>104</v>
      </c>
      <c r="G24" t="s">
        <v>100</v>
      </c>
      <c r="H24" t="s">
        <v>105</v>
      </c>
      <c r="AA24">
        <v>25.001999999999999</v>
      </c>
      <c r="AB24">
        <v>2200</v>
      </c>
      <c r="AC24">
        <v>20.2</v>
      </c>
      <c r="AD24" s="13">
        <v>902391700000</v>
      </c>
    </row>
    <row r="25" spans="1:33" x14ac:dyDescent="0.2">
      <c r="A25">
        <v>30</v>
      </c>
      <c r="B25">
        <v>30.001000000000001</v>
      </c>
      <c r="C25">
        <v>100.6</v>
      </c>
      <c r="D25">
        <v>6.5</v>
      </c>
      <c r="E25" s="43">
        <f>((B26-B25)/(C26-C25))*10^12*$L$2</f>
        <v>107348259958071.09</v>
      </c>
      <c r="F25" s="43"/>
      <c r="G25" s="43"/>
      <c r="AA25">
        <v>49.999000000000002</v>
      </c>
      <c r="AB25" s="9">
        <v>4000</v>
      </c>
      <c r="AC25" s="9">
        <v>57</v>
      </c>
      <c r="AD25" s="13">
        <v>928322845714.28577</v>
      </c>
    </row>
    <row r="26" spans="1:33" x14ac:dyDescent="0.2">
      <c r="A26">
        <v>40</v>
      </c>
      <c r="B26">
        <v>40.002000000000002</v>
      </c>
      <c r="C26">
        <v>105.9</v>
      </c>
      <c r="D26">
        <v>7.5</v>
      </c>
      <c r="E26" s="43">
        <f t="shared" ref="E26:E33" si="3">((B27-B26)/(C27-C26))*10^12*$L$2</f>
        <v>132273281653746.86</v>
      </c>
      <c r="F26" s="43"/>
      <c r="G26" s="43"/>
      <c r="AA26" s="4">
        <v>100.001</v>
      </c>
      <c r="AB26">
        <v>7500</v>
      </c>
      <c r="AC26">
        <v>77.400000000000006</v>
      </c>
      <c r="AD26" s="13">
        <v>1082913360000.0004</v>
      </c>
    </row>
    <row r="27" spans="1:33" x14ac:dyDescent="0.2">
      <c r="A27">
        <v>50</v>
      </c>
      <c r="B27" s="4">
        <v>50</v>
      </c>
      <c r="C27">
        <v>110.2</v>
      </c>
      <c r="D27">
        <v>6.4</v>
      </c>
      <c r="E27" s="43">
        <f t="shared" si="3"/>
        <v>118530370370370.44</v>
      </c>
      <c r="F27" s="43"/>
      <c r="G27" s="43"/>
      <c r="AA27">
        <v>149.99700000000001</v>
      </c>
      <c r="AB27">
        <v>10500</v>
      </c>
      <c r="AC27">
        <v>44.7</v>
      </c>
      <c r="AD27" s="13">
        <v>984506072727.27258</v>
      </c>
    </row>
    <row r="28" spans="1:33" x14ac:dyDescent="0.2">
      <c r="A28">
        <v>60</v>
      </c>
      <c r="B28">
        <v>60.000999999999998</v>
      </c>
      <c r="C28">
        <v>115</v>
      </c>
      <c r="D28">
        <v>7.7</v>
      </c>
      <c r="E28" s="43">
        <f t="shared" si="3"/>
        <v>135463280423280.3</v>
      </c>
      <c r="F28" s="43"/>
      <c r="G28" s="43"/>
      <c r="AA28">
        <v>199.995</v>
      </c>
      <c r="AB28">
        <v>13800</v>
      </c>
      <c r="AC28">
        <v>35.9</v>
      </c>
      <c r="AD28" s="41"/>
    </row>
    <row r="29" spans="1:33" x14ac:dyDescent="0.2">
      <c r="A29">
        <v>70</v>
      </c>
      <c r="B29">
        <v>70.001999999999995</v>
      </c>
      <c r="C29">
        <v>119.2</v>
      </c>
      <c r="D29">
        <v>6.7</v>
      </c>
      <c r="E29" s="43">
        <f t="shared" si="3"/>
        <v>118482962962963.05</v>
      </c>
      <c r="F29" s="43"/>
      <c r="G29" s="43"/>
    </row>
    <row r="30" spans="1:33" x14ac:dyDescent="0.2">
      <c r="A30">
        <v>80</v>
      </c>
      <c r="B30">
        <v>79.998999999999995</v>
      </c>
      <c r="C30">
        <v>124</v>
      </c>
      <c r="D30">
        <v>6.9</v>
      </c>
      <c r="E30" s="43">
        <f t="shared" si="3"/>
        <v>83676862745098</v>
      </c>
      <c r="F30" s="43"/>
      <c r="G30" s="43"/>
      <c r="AA30" t="s">
        <v>98</v>
      </c>
      <c r="AB30" t="s">
        <v>18</v>
      </c>
      <c r="AC30" t="s">
        <v>101</v>
      </c>
      <c r="AD30" t="s">
        <v>100</v>
      </c>
    </row>
    <row r="31" spans="1:33" x14ac:dyDescent="0.2">
      <c r="A31">
        <v>90</v>
      </c>
      <c r="B31">
        <v>90.001000000000005</v>
      </c>
      <c r="C31">
        <v>130.80000000000001</v>
      </c>
      <c r="D31">
        <v>7.1</v>
      </c>
      <c r="E31" s="43">
        <f t="shared" si="3"/>
        <v>90299823633157.219</v>
      </c>
      <c r="F31" s="43"/>
      <c r="G31" s="43"/>
      <c r="AA31">
        <v>-25.001000000000001</v>
      </c>
      <c r="AB31">
        <v>-1100</v>
      </c>
      <c r="AC31">
        <v>29.1</v>
      </c>
      <c r="AD31" s="13">
        <v>1015271887500</v>
      </c>
    </row>
    <row r="32" spans="1:33" x14ac:dyDescent="0.2">
      <c r="A32">
        <v>100</v>
      </c>
      <c r="B32">
        <v>100.001</v>
      </c>
      <c r="C32">
        <v>137.1</v>
      </c>
      <c r="D32">
        <v>7.9</v>
      </c>
      <c r="E32" s="43">
        <f t="shared" si="3"/>
        <v>101566984126984.14</v>
      </c>
      <c r="F32" s="43"/>
      <c r="G32" s="43"/>
      <c r="AA32" s="4">
        <v>-50</v>
      </c>
      <c r="AB32">
        <v>-2700</v>
      </c>
      <c r="AC32">
        <v>10.6</v>
      </c>
      <c r="AD32" s="13">
        <v>1120367234482.7585</v>
      </c>
    </row>
    <row r="33" spans="1:37" x14ac:dyDescent="0.2">
      <c r="A33">
        <v>110</v>
      </c>
      <c r="B33">
        <v>109.999</v>
      </c>
      <c r="C33">
        <v>142.69999999999999</v>
      </c>
      <c r="D33">
        <v>7.6</v>
      </c>
      <c r="E33" s="43">
        <f t="shared" si="3"/>
        <v>145868945868945.69</v>
      </c>
      <c r="F33" s="43"/>
      <c r="G33" s="43"/>
      <c r="AA33">
        <v>-100.001</v>
      </c>
      <c r="AB33">
        <v>-5600</v>
      </c>
      <c r="AC33">
        <v>35.5</v>
      </c>
      <c r="AD33" s="13">
        <v>1160264314285.7146</v>
      </c>
    </row>
    <row r="34" spans="1:37" x14ac:dyDescent="0.2">
      <c r="A34">
        <v>120</v>
      </c>
      <c r="B34">
        <v>119.999</v>
      </c>
      <c r="C34">
        <v>146.6</v>
      </c>
      <c r="D34">
        <v>7.1</v>
      </c>
      <c r="E34" s="13"/>
      <c r="F34" s="13"/>
      <c r="G34" s="13"/>
      <c r="AA34">
        <v>-149.99700000000001</v>
      </c>
      <c r="AB34">
        <v>-8400</v>
      </c>
      <c r="AC34">
        <v>60.2</v>
      </c>
      <c r="AD34" s="13">
        <v>1249615384615.3848</v>
      </c>
    </row>
    <row r="35" spans="1:37" x14ac:dyDescent="0.2">
      <c r="AA35">
        <v>-199.99700000000001</v>
      </c>
      <c r="AB35" s="9">
        <v>-11000</v>
      </c>
      <c r="AC35">
        <v>61.8</v>
      </c>
      <c r="AD35" s="41"/>
    </row>
    <row r="38" spans="1:37" ht="31" customHeight="1" x14ac:dyDescent="0.2">
      <c r="AJ38" t="s">
        <v>113</v>
      </c>
      <c r="AK38" t="s">
        <v>114</v>
      </c>
    </row>
    <row r="39" spans="1:37" ht="28" customHeight="1" x14ac:dyDescent="0.2">
      <c r="AJ39" s="44" t="s">
        <v>106</v>
      </c>
      <c r="AK39" s="44" t="s">
        <v>107</v>
      </c>
    </row>
    <row r="40" spans="1:37" ht="32" customHeight="1" x14ac:dyDescent="0.2">
      <c r="X40" s="66" t="s">
        <v>140</v>
      </c>
      <c r="Y40" s="66"/>
      <c r="Z40" s="66"/>
      <c r="AA40" s="66"/>
      <c r="AB40" s="66"/>
      <c r="AC40" s="66"/>
    </row>
    <row r="41" spans="1:37" ht="25" customHeight="1" x14ac:dyDescent="0.2">
      <c r="X41" s="45" t="s">
        <v>108</v>
      </c>
      <c r="Y41" s="45" t="s">
        <v>137</v>
      </c>
      <c r="Z41" s="45" t="s">
        <v>138</v>
      </c>
      <c r="AA41" s="46" t="s">
        <v>139</v>
      </c>
      <c r="AB41" s="45" t="s">
        <v>113</v>
      </c>
      <c r="AC41" s="45" t="s">
        <v>114</v>
      </c>
    </row>
    <row r="42" spans="1:37" ht="23" customHeight="1" x14ac:dyDescent="0.2">
      <c r="X42" s="45" t="s">
        <v>133</v>
      </c>
      <c r="Y42" s="45" t="s">
        <v>136</v>
      </c>
      <c r="Z42" s="47">
        <f>(1/0.2527)*10^12*E2</f>
        <v>257142857142857.09</v>
      </c>
      <c r="AA42" s="47">
        <f>AVERAGE(T8:T18)</f>
        <v>274976631443255.41</v>
      </c>
      <c r="AB42" s="48" t="s">
        <v>131</v>
      </c>
      <c r="AC42" s="48" t="s">
        <v>132</v>
      </c>
      <c r="AJ42" s="44" t="s">
        <v>117</v>
      </c>
      <c r="AK42" s="44" t="s">
        <v>118</v>
      </c>
    </row>
    <row r="43" spans="1:37" ht="24" customHeight="1" x14ac:dyDescent="0.2">
      <c r="X43" s="45" t="s">
        <v>109</v>
      </c>
      <c r="Y43" s="47">
        <v>14000000000000</v>
      </c>
      <c r="Z43" s="47">
        <f>(1/0.5202)*10^12*L2</f>
        <v>109359647998633.03</v>
      </c>
      <c r="AA43" s="47">
        <f>AVERAGE(E25:E33)</f>
        <v>114834530193624.08</v>
      </c>
      <c r="AB43" s="48" t="s">
        <v>130</v>
      </c>
      <c r="AC43" s="48" t="s">
        <v>129</v>
      </c>
      <c r="AJ43" s="44" t="s">
        <v>115</v>
      </c>
      <c r="AK43" s="44" t="s">
        <v>116</v>
      </c>
    </row>
    <row r="44" spans="1:37" ht="26" customHeight="1" x14ac:dyDescent="0.2">
      <c r="X44" s="45" t="s">
        <v>134</v>
      </c>
      <c r="Y44" s="45" t="s">
        <v>135</v>
      </c>
      <c r="Z44" s="47">
        <f>(1/0.7031)*10^12*L2</f>
        <v>80911518829311.469</v>
      </c>
      <c r="AA44" s="47">
        <f>AVERAGE(L8:L18)</f>
        <v>104261184759589.64</v>
      </c>
      <c r="AB44" s="48" t="s">
        <v>127</v>
      </c>
      <c r="AC44" s="48" t="s">
        <v>128</v>
      </c>
      <c r="AJ44" s="44" t="s">
        <v>119</v>
      </c>
      <c r="AK44" s="44" t="s">
        <v>120</v>
      </c>
    </row>
    <row r="45" spans="1:37" ht="25" customHeight="1" x14ac:dyDescent="0.2">
      <c r="X45" s="45" t="s">
        <v>110</v>
      </c>
      <c r="Y45" s="45" t="s">
        <v>112</v>
      </c>
      <c r="Z45" s="47">
        <f>(1/3.1638)*10^12*E2</f>
        <v>20538592831405.27</v>
      </c>
      <c r="AA45" s="47">
        <f>AVERAGE(AB64:AB67)</f>
        <v>23233738415214.895</v>
      </c>
      <c r="AB45" s="48" t="s">
        <v>125</v>
      </c>
      <c r="AC45" s="48" t="s">
        <v>126</v>
      </c>
      <c r="AJ45" s="44" t="s">
        <v>121</v>
      </c>
      <c r="AK45" s="44" t="s">
        <v>122</v>
      </c>
    </row>
    <row r="46" spans="1:37" ht="24" customHeight="1" x14ac:dyDescent="0.2">
      <c r="B46">
        <v>0.70309999999999995</v>
      </c>
      <c r="X46" s="45" t="s">
        <v>111</v>
      </c>
      <c r="Y46" s="45" t="s">
        <v>112</v>
      </c>
      <c r="Z46" s="47">
        <f>(1/70.572)*10^12*E2</f>
        <v>920761775208.29773</v>
      </c>
      <c r="AA46" s="47">
        <f>AVERAGE(AD24:AD27)</f>
        <v>974533494610.38965</v>
      </c>
      <c r="AB46" s="48" t="s">
        <v>123</v>
      </c>
      <c r="AC46" s="48" t="s">
        <v>124</v>
      </c>
    </row>
    <row r="47" spans="1:37" ht="23" customHeight="1" x14ac:dyDescent="0.2">
      <c r="B47">
        <v>0.5202</v>
      </c>
    </row>
    <row r="48" spans="1:37" x14ac:dyDescent="0.2">
      <c r="B48">
        <v>0.25269999999999998</v>
      </c>
    </row>
    <row r="49" spans="1:33" x14ac:dyDescent="0.2">
      <c r="B49">
        <v>0.13700000000000001</v>
      </c>
    </row>
    <row r="50" spans="1:33" x14ac:dyDescent="0.2">
      <c r="A50" t="s">
        <v>87</v>
      </c>
      <c r="B50">
        <f>AVERAGE(B46:B49)</f>
        <v>0.40325</v>
      </c>
    </row>
    <row r="60" spans="1:33" x14ac:dyDescent="0.2">
      <c r="B60" t="s">
        <v>90</v>
      </c>
      <c r="J60" t="s">
        <v>91</v>
      </c>
    </row>
    <row r="61" spans="1:33" x14ac:dyDescent="0.2">
      <c r="A61" s="50" t="s">
        <v>89</v>
      </c>
      <c r="B61" s="50"/>
      <c r="C61" s="50"/>
      <c r="D61" s="50"/>
      <c r="E61" s="1"/>
      <c r="F61" s="1"/>
      <c r="G61" s="1"/>
      <c r="I61" s="50" t="s">
        <v>21</v>
      </c>
      <c r="J61" s="50"/>
      <c r="K61" s="50"/>
      <c r="L61" s="50"/>
      <c r="M61" s="1"/>
      <c r="N61" s="1"/>
      <c r="R61" t="s">
        <v>92</v>
      </c>
      <c r="Y61" t="s">
        <v>93</v>
      </c>
    </row>
    <row r="62" spans="1:33" x14ac:dyDescent="0.2">
      <c r="A62" s="50" t="s">
        <v>23</v>
      </c>
      <c r="B62" s="50"/>
      <c r="C62" s="50"/>
      <c r="D62" s="50"/>
      <c r="E62" s="1"/>
      <c r="F62" s="1"/>
      <c r="G62" s="1"/>
      <c r="I62" s="2" t="s">
        <v>16</v>
      </c>
      <c r="J62" s="2" t="s">
        <v>17</v>
      </c>
      <c r="K62" s="2" t="s">
        <v>18</v>
      </c>
      <c r="L62" s="2" t="s">
        <v>19</v>
      </c>
      <c r="M62" s="42" t="s">
        <v>10</v>
      </c>
      <c r="N62" t="s">
        <v>104</v>
      </c>
      <c r="O62" t="s">
        <v>100</v>
      </c>
      <c r="P62" t="s">
        <v>105</v>
      </c>
      <c r="Q62" s="50" t="s">
        <v>22</v>
      </c>
      <c r="R62" s="50"/>
      <c r="S62" s="50"/>
      <c r="T62" s="50"/>
      <c r="Y62" s="50" t="s">
        <v>14</v>
      </c>
      <c r="Z62" s="50"/>
      <c r="AA62" s="50"/>
      <c r="AD62" t="s">
        <v>94</v>
      </c>
      <c r="AE62" s="50" t="s">
        <v>14</v>
      </c>
      <c r="AF62" s="50"/>
      <c r="AG62" s="50"/>
    </row>
    <row r="63" spans="1:33" x14ac:dyDescent="0.2">
      <c r="A63" s="50" t="s">
        <v>28</v>
      </c>
      <c r="B63" s="50"/>
      <c r="C63" s="50"/>
      <c r="D63" s="50"/>
      <c r="E63" s="1"/>
      <c r="F63" s="1"/>
      <c r="G63" s="1"/>
      <c r="I63" s="14">
        <v>-10</v>
      </c>
      <c r="J63" s="14">
        <v>-9.9979999999999993</v>
      </c>
      <c r="K63" s="14">
        <v>81.599999999999994</v>
      </c>
      <c r="L63" s="14">
        <v>3.7</v>
      </c>
      <c r="M63" s="43">
        <f t="shared" ref="M63:M73" si="4">((J64-J63)/(K64-K63))*10^12*$L$2</f>
        <v>72941766381766.422</v>
      </c>
      <c r="N63" s="14"/>
      <c r="Q63" s="2" t="s">
        <v>16</v>
      </c>
      <c r="R63" s="2" t="s">
        <v>17</v>
      </c>
      <c r="S63" s="2" t="s">
        <v>18</v>
      </c>
      <c r="T63" s="2" t="s">
        <v>19</v>
      </c>
      <c r="U63" s="42" t="s">
        <v>10</v>
      </c>
      <c r="V63" t="s">
        <v>104</v>
      </c>
      <c r="W63" t="s">
        <v>100</v>
      </c>
      <c r="X63" t="s">
        <v>105</v>
      </c>
      <c r="Y63" s="2" t="s">
        <v>16</v>
      </c>
      <c r="Z63" s="2" t="s">
        <v>17</v>
      </c>
      <c r="AA63" s="2" t="s">
        <v>18</v>
      </c>
      <c r="AB63" s="42" t="s">
        <v>10</v>
      </c>
      <c r="AD63" t="s">
        <v>17</v>
      </c>
      <c r="AE63" t="s">
        <v>18</v>
      </c>
      <c r="AF63" s="42" t="s">
        <v>10</v>
      </c>
    </row>
    <row r="64" spans="1:33" x14ac:dyDescent="0.2">
      <c r="A64" s="2" t="s">
        <v>16</v>
      </c>
      <c r="B64" s="2" t="s">
        <v>17</v>
      </c>
      <c r="C64" s="2" t="s">
        <v>18</v>
      </c>
      <c r="D64" s="2" t="s">
        <v>19</v>
      </c>
      <c r="E64" s="42" t="s">
        <v>10</v>
      </c>
      <c r="F64" t="s">
        <v>104</v>
      </c>
      <c r="G64" t="s">
        <v>100</v>
      </c>
      <c r="H64" t="s">
        <v>105</v>
      </c>
      <c r="I64" s="14">
        <v>-20</v>
      </c>
      <c r="J64" s="14">
        <v>-19.998999999999999</v>
      </c>
      <c r="K64" s="14">
        <v>73.8</v>
      </c>
      <c r="L64" s="14">
        <v>2.4</v>
      </c>
      <c r="M64" s="43">
        <f t="shared" si="4"/>
        <v>87521367521367.547</v>
      </c>
      <c r="N64" s="14"/>
      <c r="Q64" s="14">
        <v>-10</v>
      </c>
      <c r="R64" s="14">
        <v>-9.9979999999999993</v>
      </c>
      <c r="S64">
        <v>4.5999999999999996</v>
      </c>
      <c r="T64">
        <v>1.4</v>
      </c>
      <c r="U64" s="43">
        <f>((R65-R64)/(S65-S64))*10^12*$E$2</f>
        <v>499896138461538.44</v>
      </c>
      <c r="V64" s="44" t="s">
        <v>107</v>
      </c>
      <c r="W64" s="43"/>
      <c r="Y64">
        <v>25</v>
      </c>
      <c r="Z64">
        <v>25.001999999999999</v>
      </c>
      <c r="AA64">
        <v>253.8</v>
      </c>
      <c r="AB64" s="43">
        <f>((Z65-Z64)/(AA65-AA64))*10^12*$E$2</f>
        <v>18333014221218.969</v>
      </c>
      <c r="AD64">
        <v>25.003</v>
      </c>
      <c r="AE64">
        <v>171.5</v>
      </c>
      <c r="AF64" s="43">
        <f>((AD65-AD64)/(AE65-AE64))*10^12*$E$2</f>
        <v>30192751672862.438</v>
      </c>
    </row>
    <row r="65" spans="1:33" x14ac:dyDescent="0.2">
      <c r="A65" s="30">
        <v>-30</v>
      </c>
      <c r="B65" s="30">
        <v>-29.998999999999999</v>
      </c>
      <c r="C65" s="30">
        <v>81.5</v>
      </c>
      <c r="D65" s="30">
        <v>10.199999999999999</v>
      </c>
      <c r="E65" s="43">
        <f>((B66-B65)/(C66-C65))*10^12*$L$2</f>
        <v>-812698412698409.88</v>
      </c>
      <c r="F65" s="43"/>
      <c r="G65" s="43"/>
      <c r="I65">
        <v>-30</v>
      </c>
      <c r="J65">
        <v>-29.998999999999999</v>
      </c>
      <c r="K65" s="20">
        <v>67.3</v>
      </c>
      <c r="L65" s="20">
        <v>3.6</v>
      </c>
      <c r="M65" s="43">
        <f t="shared" si="4"/>
        <v>81269841269841.312</v>
      </c>
      <c r="N65" s="20"/>
      <c r="Q65" s="14">
        <v>-20</v>
      </c>
      <c r="R65" s="14">
        <v>-19.998999999999999</v>
      </c>
      <c r="S65" s="14">
        <v>3.3</v>
      </c>
      <c r="T65" s="14">
        <v>1.5</v>
      </c>
      <c r="U65" s="43">
        <f t="shared" ref="U65:U74" si="5">((R66-R65)/(S66-S65))*10^12*$E$2</f>
        <v>282521739130434.81</v>
      </c>
      <c r="V65" s="43"/>
      <c r="W65" s="43"/>
      <c r="Y65">
        <v>50</v>
      </c>
      <c r="Z65" s="4">
        <v>49.999000000000002</v>
      </c>
      <c r="AA65">
        <v>342.4</v>
      </c>
      <c r="AB65" s="43">
        <f t="shared" ref="AB65:AB67" si="6">((Z66-Z65)/(AA66-AA65))*10^12*$E$2</f>
        <v>19763168978102.18</v>
      </c>
      <c r="AD65">
        <v>50.000999999999998</v>
      </c>
      <c r="AE65">
        <v>225.3</v>
      </c>
      <c r="AF65" s="43">
        <f t="shared" ref="AF65:AF67" si="7">((AD66-AD65)/(AE66-AE65))*10^12*$E$2</f>
        <v>30450468416119.961</v>
      </c>
    </row>
    <row r="66" spans="1:33" x14ac:dyDescent="0.2">
      <c r="A66">
        <v>-40</v>
      </c>
      <c r="B66">
        <v>-39.999000000000002</v>
      </c>
      <c r="C66">
        <v>82.2</v>
      </c>
      <c r="D66">
        <v>6.5</v>
      </c>
      <c r="E66" s="43">
        <f t="shared" ref="E66:E73" si="8">((B67-B66)/(C67-C66))*10^12*$L$2</f>
        <v>149722573099415.31</v>
      </c>
      <c r="F66" s="43"/>
      <c r="G66" s="43"/>
      <c r="I66">
        <v>-40</v>
      </c>
      <c r="J66">
        <v>-39.999000000000002</v>
      </c>
      <c r="K66">
        <v>60.3</v>
      </c>
      <c r="L66">
        <v>1.4</v>
      </c>
      <c r="M66" s="43">
        <f t="shared" si="4"/>
        <v>56894577777777.773</v>
      </c>
      <c r="Q66">
        <v>-30</v>
      </c>
      <c r="R66">
        <v>-29.998999999999999</v>
      </c>
      <c r="S66" s="26">
        <v>1</v>
      </c>
      <c r="T66" s="20">
        <v>1.4</v>
      </c>
      <c r="U66" s="43">
        <f t="shared" si="5"/>
        <v>270750000000000.09</v>
      </c>
      <c r="V66" s="43"/>
      <c r="W66" s="43"/>
      <c r="Y66">
        <v>100</v>
      </c>
      <c r="Z66" s="4">
        <v>100</v>
      </c>
      <c r="AA66">
        <v>506.8</v>
      </c>
      <c r="AB66" s="43">
        <f t="shared" si="6"/>
        <v>22798632000000.012</v>
      </c>
      <c r="AD66">
        <v>100.002</v>
      </c>
      <c r="AE66">
        <v>332</v>
      </c>
      <c r="AF66" s="43">
        <f t="shared" si="7"/>
        <v>31945624778761.062</v>
      </c>
    </row>
    <row r="67" spans="1:33" x14ac:dyDescent="0.2">
      <c r="A67">
        <v>-50</v>
      </c>
      <c r="B67" s="4">
        <v>-50</v>
      </c>
      <c r="C67">
        <v>78.400000000000006</v>
      </c>
      <c r="D67">
        <v>5.6</v>
      </c>
      <c r="E67" s="43">
        <f t="shared" si="8"/>
        <v>149722573099414.75</v>
      </c>
      <c r="F67" s="43"/>
      <c r="G67" s="43"/>
      <c r="I67">
        <v>-50</v>
      </c>
      <c r="J67" s="4">
        <v>-50</v>
      </c>
      <c r="K67">
        <v>50.3</v>
      </c>
      <c r="L67">
        <v>0.5</v>
      </c>
      <c r="M67" s="43">
        <f t="shared" si="4"/>
        <v>81277968253968.25</v>
      </c>
      <c r="Q67">
        <v>-40</v>
      </c>
      <c r="R67">
        <v>-39.999000000000002</v>
      </c>
      <c r="S67">
        <v>-1.4</v>
      </c>
      <c r="T67">
        <v>0.7</v>
      </c>
      <c r="U67" s="43">
        <f t="shared" si="5"/>
        <v>232094635714285.59</v>
      </c>
      <c r="V67" s="43"/>
      <c r="W67" s="43"/>
      <c r="Y67">
        <v>150</v>
      </c>
      <c r="Z67">
        <v>149.99700000000001</v>
      </c>
      <c r="AA67">
        <v>649.29999999999995</v>
      </c>
      <c r="AB67" s="43">
        <f t="shared" si="6"/>
        <v>32040138461538.422</v>
      </c>
      <c r="AD67">
        <v>150</v>
      </c>
      <c r="AE67">
        <v>433.7</v>
      </c>
      <c r="AF67" s="43">
        <f t="shared" si="7"/>
        <v>32390877966101.695</v>
      </c>
    </row>
    <row r="68" spans="1:33" x14ac:dyDescent="0.2">
      <c r="A68">
        <v>-60</v>
      </c>
      <c r="B68">
        <v>-60.000999999999998</v>
      </c>
      <c r="C68">
        <v>74.599999999999994</v>
      </c>
      <c r="D68">
        <v>6.1</v>
      </c>
      <c r="E68" s="43">
        <f t="shared" si="8"/>
        <v>126432395061728.39</v>
      </c>
      <c r="F68" s="43"/>
      <c r="G68" s="43"/>
      <c r="I68">
        <v>-60</v>
      </c>
      <c r="J68">
        <v>-60.000999999999998</v>
      </c>
      <c r="K68">
        <v>43.3</v>
      </c>
      <c r="L68">
        <v>1.3</v>
      </c>
      <c r="M68" s="43">
        <f t="shared" si="4"/>
        <v>96431487758945.406</v>
      </c>
      <c r="Q68">
        <v>-50</v>
      </c>
      <c r="R68" s="4">
        <v>-50</v>
      </c>
      <c r="S68">
        <v>-4.2</v>
      </c>
      <c r="T68">
        <v>1.2</v>
      </c>
      <c r="U68" s="43">
        <f t="shared" si="5"/>
        <v>232094635714285.66</v>
      </c>
      <c r="V68" s="43"/>
      <c r="W68" s="43"/>
      <c r="Y68">
        <v>200</v>
      </c>
      <c r="Z68">
        <v>199.995</v>
      </c>
      <c r="AA68">
        <v>750.7</v>
      </c>
      <c r="AD68">
        <v>199.99700000000001</v>
      </c>
      <c r="AE68">
        <v>534</v>
      </c>
      <c r="AF68" s="41"/>
    </row>
    <row r="69" spans="1:33" x14ac:dyDescent="0.2">
      <c r="A69">
        <v>-70</v>
      </c>
      <c r="B69">
        <v>-70.001999999999995</v>
      </c>
      <c r="C69">
        <v>70.099999999999994</v>
      </c>
      <c r="D69">
        <v>5.6</v>
      </c>
      <c r="E69" s="43">
        <f t="shared" si="8"/>
        <v>135422645502645.97</v>
      </c>
      <c r="F69" s="43"/>
      <c r="G69" s="43"/>
      <c r="I69">
        <v>-70</v>
      </c>
      <c r="J69">
        <v>-70.001999999999995</v>
      </c>
      <c r="K69">
        <v>37.4</v>
      </c>
      <c r="L69" s="9">
        <v>1</v>
      </c>
      <c r="M69" s="43">
        <f t="shared" si="4"/>
        <v>123646763285024.2</v>
      </c>
      <c r="N69" s="9"/>
      <c r="Q69">
        <v>-60</v>
      </c>
      <c r="R69">
        <v>-60.000999999999998</v>
      </c>
      <c r="S69" s="9">
        <v>-7</v>
      </c>
      <c r="T69">
        <v>1.6</v>
      </c>
      <c r="U69" s="43">
        <f t="shared" si="5"/>
        <v>259894008000000.03</v>
      </c>
      <c r="V69" s="43"/>
      <c r="W69" s="43"/>
    </row>
    <row r="70" spans="1:33" x14ac:dyDescent="0.2">
      <c r="A70">
        <v>-80</v>
      </c>
      <c r="B70" s="4">
        <v>-80</v>
      </c>
      <c r="C70">
        <v>65.900000000000006</v>
      </c>
      <c r="D70">
        <v>5.7</v>
      </c>
      <c r="E70" s="43">
        <f t="shared" si="8"/>
        <v>129292929292929.16</v>
      </c>
      <c r="F70" s="43"/>
      <c r="G70" s="43"/>
      <c r="I70">
        <v>-80</v>
      </c>
      <c r="J70" s="4">
        <v>-80</v>
      </c>
      <c r="K70">
        <v>32.799999999999997</v>
      </c>
      <c r="L70">
        <v>2.5</v>
      </c>
      <c r="M70" s="43">
        <f t="shared" si="4"/>
        <v>437606837606838.62</v>
      </c>
      <c r="Q70">
        <v>-70</v>
      </c>
      <c r="R70" s="4">
        <v>-70</v>
      </c>
      <c r="S70">
        <v>-9.5</v>
      </c>
      <c r="T70" s="9">
        <v>1.5</v>
      </c>
      <c r="U70" s="43">
        <f t="shared" si="5"/>
        <v>295363636363636.44</v>
      </c>
      <c r="V70" s="43"/>
      <c r="W70" s="43"/>
      <c r="Y70" t="s">
        <v>95</v>
      </c>
      <c r="AD70" t="s">
        <v>96</v>
      </c>
      <c r="AE70" s="50" t="s">
        <v>15</v>
      </c>
      <c r="AF70" s="50"/>
      <c r="AG70" s="50"/>
    </row>
    <row r="71" spans="1:33" x14ac:dyDescent="0.2">
      <c r="A71">
        <v>-90</v>
      </c>
      <c r="B71" s="4">
        <v>-90</v>
      </c>
      <c r="C71">
        <v>61.5</v>
      </c>
      <c r="D71">
        <v>6.1</v>
      </c>
      <c r="E71" s="43">
        <f t="shared" si="8"/>
        <v>149707602339181.41</v>
      </c>
      <c r="F71" s="43"/>
      <c r="G71" s="43"/>
      <c r="I71">
        <v>-90</v>
      </c>
      <c r="J71" s="4">
        <v>-90</v>
      </c>
      <c r="K71">
        <v>31.5</v>
      </c>
      <c r="L71">
        <v>1.9</v>
      </c>
      <c r="M71" s="43">
        <f t="shared" si="4"/>
        <v>162539682539682.59</v>
      </c>
      <c r="Q71">
        <v>-80</v>
      </c>
      <c r="R71" s="4">
        <v>-80</v>
      </c>
      <c r="S71">
        <v>-11.7</v>
      </c>
      <c r="T71">
        <v>0.7</v>
      </c>
      <c r="U71" s="43">
        <f t="shared" si="5"/>
        <v>240666666666666.53</v>
      </c>
      <c r="V71" s="43"/>
      <c r="W71" s="43"/>
      <c r="Y71" s="50" t="s">
        <v>15</v>
      </c>
      <c r="Z71" s="50"/>
      <c r="AA71" s="50"/>
      <c r="AD71" t="s">
        <v>17</v>
      </c>
      <c r="AE71" t="s">
        <v>18</v>
      </c>
      <c r="AF71" s="42" t="s">
        <v>10</v>
      </c>
    </row>
    <row r="72" spans="1:33" x14ac:dyDescent="0.2">
      <c r="A72">
        <v>-100</v>
      </c>
      <c r="B72" s="4">
        <v>-100</v>
      </c>
      <c r="C72">
        <v>57.7</v>
      </c>
      <c r="D72">
        <v>5.6</v>
      </c>
      <c r="E72" s="43">
        <f t="shared" si="8"/>
        <v>145868945868945.69</v>
      </c>
      <c r="F72" s="43"/>
      <c r="G72" s="43"/>
      <c r="I72">
        <v>-100</v>
      </c>
      <c r="J72" s="4">
        <v>-100</v>
      </c>
      <c r="K72" s="9">
        <v>28</v>
      </c>
      <c r="L72" s="9">
        <v>1</v>
      </c>
      <c r="M72" s="43">
        <f t="shared" si="4"/>
        <v>437606837606837.5</v>
      </c>
      <c r="N72" s="9"/>
      <c r="Q72">
        <v>-90</v>
      </c>
      <c r="R72" s="4">
        <v>-90</v>
      </c>
      <c r="S72">
        <v>-14.4</v>
      </c>
      <c r="T72">
        <v>1.6</v>
      </c>
      <c r="U72" s="43">
        <f t="shared" si="5"/>
        <v>259920000000000.12</v>
      </c>
      <c r="V72" s="43"/>
      <c r="W72" s="43"/>
      <c r="Y72" s="2" t="s">
        <v>16</v>
      </c>
      <c r="Z72" s="2" t="s">
        <v>17</v>
      </c>
      <c r="AA72" s="2" t="s">
        <v>18</v>
      </c>
      <c r="AB72" s="42" t="s">
        <v>10</v>
      </c>
      <c r="AD72">
        <v>-25</v>
      </c>
      <c r="AE72">
        <v>50.8</v>
      </c>
      <c r="AF72" s="41">
        <f>((AD73-AD72)/(AE73-AE72))*10^12*$E$2</f>
        <v>33287602868852.461</v>
      </c>
    </row>
    <row r="73" spans="1:33" x14ac:dyDescent="0.2">
      <c r="A73">
        <v>-110</v>
      </c>
      <c r="B73" s="4">
        <v>-110</v>
      </c>
      <c r="C73">
        <v>53.8</v>
      </c>
      <c r="D73">
        <v>6.7</v>
      </c>
      <c r="E73" s="43">
        <f t="shared" si="8"/>
        <v>113732266666666.64</v>
      </c>
      <c r="F73" s="43"/>
      <c r="G73" s="43"/>
      <c r="I73">
        <v>-110</v>
      </c>
      <c r="J73" s="4">
        <v>-110</v>
      </c>
      <c r="K73">
        <v>26.7</v>
      </c>
      <c r="L73">
        <v>3</v>
      </c>
      <c r="M73" s="43">
        <f t="shared" si="4"/>
        <v>5687182222222344</v>
      </c>
      <c r="Q73">
        <v>-100</v>
      </c>
      <c r="R73" s="4">
        <v>-100</v>
      </c>
      <c r="S73" s="9">
        <v>-16.899999999999999</v>
      </c>
      <c r="T73" s="9">
        <v>1.8</v>
      </c>
      <c r="U73" s="43">
        <f t="shared" si="5"/>
        <v>309428571428571.19</v>
      </c>
      <c r="V73" s="43"/>
      <c r="W73" s="43"/>
      <c r="Y73">
        <v>-25</v>
      </c>
      <c r="Z73">
        <v>-25.001000000000001</v>
      </c>
      <c r="AA73">
        <v>34.299999999999997</v>
      </c>
      <c r="AB73" s="41">
        <f>((Z74-Z73)/(AA74-AA73))*10^12*$E$2</f>
        <v>25302726168224.297</v>
      </c>
      <c r="AD73">
        <v>-49.999000000000002</v>
      </c>
      <c r="AE73">
        <v>2</v>
      </c>
      <c r="AF73" s="41">
        <f t="shared" ref="AF73:AF75" si="9">((AD74-AD73)/(AE74-AE73))*10^12*$E$2</f>
        <v>32852679069767.434</v>
      </c>
    </row>
    <row r="74" spans="1:33" x14ac:dyDescent="0.2">
      <c r="A74">
        <v>-120</v>
      </c>
      <c r="B74">
        <v>-119.996</v>
      </c>
      <c r="C74">
        <v>48.8</v>
      </c>
      <c r="D74">
        <v>6.1</v>
      </c>
      <c r="E74" s="13"/>
      <c r="F74" s="13"/>
      <c r="G74" s="13"/>
      <c r="I74">
        <v>-120</v>
      </c>
      <c r="J74">
        <v>-119.997</v>
      </c>
      <c r="K74">
        <v>26.6</v>
      </c>
      <c r="L74">
        <v>2.5</v>
      </c>
      <c r="O74" s="13"/>
      <c r="Q74">
        <v>-110</v>
      </c>
      <c r="R74" s="4">
        <v>-110</v>
      </c>
      <c r="S74" s="9">
        <v>-19</v>
      </c>
      <c r="T74">
        <v>1.4</v>
      </c>
      <c r="U74" s="43">
        <f t="shared" si="5"/>
        <v>259842023999999.97</v>
      </c>
      <c r="V74" s="43"/>
      <c r="W74" s="43"/>
      <c r="Y74">
        <v>-50</v>
      </c>
      <c r="Z74">
        <v>-50</v>
      </c>
      <c r="AA74">
        <v>-29.9</v>
      </c>
      <c r="AB74" s="41">
        <f t="shared" ref="AB74:AB76" si="10">((Z75-Z74)/(AA75-AA74))*10^12*$E$2</f>
        <v>25827225596184.422</v>
      </c>
      <c r="AD74">
        <v>-100.001</v>
      </c>
      <c r="AE74">
        <v>-96.9</v>
      </c>
      <c r="AF74" s="43">
        <f t="shared" si="9"/>
        <v>34233299051633.301</v>
      </c>
    </row>
    <row r="75" spans="1:33" x14ac:dyDescent="0.2">
      <c r="Q75">
        <v>-120</v>
      </c>
      <c r="R75">
        <v>-119.997</v>
      </c>
      <c r="S75">
        <v>-21.5</v>
      </c>
      <c r="T75">
        <v>1.4</v>
      </c>
      <c r="U75" s="13"/>
      <c r="V75" s="13"/>
      <c r="W75" s="13"/>
      <c r="Y75">
        <v>-100</v>
      </c>
      <c r="Z75" s="4">
        <v>-100.001</v>
      </c>
      <c r="AA75">
        <v>-155.69999999999999</v>
      </c>
      <c r="AB75" s="43">
        <f t="shared" si="10"/>
        <v>28472743908851.879</v>
      </c>
      <c r="AD75">
        <v>-149.99700000000001</v>
      </c>
      <c r="AE75">
        <v>-191.8</v>
      </c>
      <c r="AF75" s="43">
        <f t="shared" si="9"/>
        <v>35704010769230.75</v>
      </c>
    </row>
    <row r="76" spans="1:33" x14ac:dyDescent="0.2">
      <c r="Y76">
        <v>-150</v>
      </c>
      <c r="Z76">
        <v>-149.99700000000001</v>
      </c>
      <c r="AA76">
        <v>-269.8</v>
      </c>
      <c r="AB76" s="43">
        <f t="shared" si="10"/>
        <v>29536363636363.629</v>
      </c>
      <c r="AD76">
        <v>-199.99799999999999</v>
      </c>
      <c r="AE76">
        <v>-282.8</v>
      </c>
      <c r="AF76" s="41"/>
    </row>
    <row r="77" spans="1:33" x14ac:dyDescent="0.2">
      <c r="Y77">
        <v>-200</v>
      </c>
      <c r="Z77">
        <v>-199.99700000000001</v>
      </c>
      <c r="AA77">
        <v>-379.8</v>
      </c>
      <c r="AB77" s="13"/>
    </row>
  </sheetData>
  <mergeCells count="14">
    <mergeCell ref="AE62:AG62"/>
    <mergeCell ref="AE70:AG70"/>
    <mergeCell ref="Y71:AA71"/>
    <mergeCell ref="A63:D63"/>
    <mergeCell ref="B5:E5"/>
    <mergeCell ref="X40:AC40"/>
    <mergeCell ref="I61:L61"/>
    <mergeCell ref="Q62:T62"/>
    <mergeCell ref="I6:K6"/>
    <mergeCell ref="P6:S6"/>
    <mergeCell ref="A23:D23"/>
    <mergeCell ref="A61:D61"/>
    <mergeCell ref="A62:D62"/>
    <mergeCell ref="Y62:AA6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E52" sqref="E52"/>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9" t="s">
        <v>29</v>
      </c>
      <c r="C1" s="49"/>
      <c r="D1" s="49"/>
      <c r="E1" s="7"/>
      <c r="F1" s="7"/>
      <c r="G1" s="7"/>
      <c r="H1" s="7"/>
      <c r="I1" s="7"/>
      <c r="J1" s="7"/>
      <c r="K1" s="7"/>
      <c r="L1" t="s">
        <v>3</v>
      </c>
      <c r="M1" t="s">
        <v>4</v>
      </c>
    </row>
    <row r="2" spans="1:13" ht="32" customHeight="1" x14ac:dyDescent="0.2">
      <c r="A2" s="54" t="s">
        <v>5</v>
      </c>
      <c r="B2" s="54"/>
      <c r="C2" s="54"/>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50" t="s">
        <v>20</v>
      </c>
      <c r="I6" s="50"/>
      <c r="J6" s="50"/>
      <c r="K6" s="50"/>
      <c r="L6" s="1"/>
    </row>
    <row r="7" spans="1:13" x14ac:dyDescent="0.2">
      <c r="B7" s="50" t="s">
        <v>14</v>
      </c>
      <c r="C7" s="50"/>
      <c r="D7" s="50"/>
      <c r="E7" s="50"/>
      <c r="H7" s="50" t="s">
        <v>15</v>
      </c>
      <c r="I7" s="50"/>
      <c r="J7" s="50"/>
      <c r="K7" s="50"/>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52" t="s">
        <v>5</v>
      </c>
      <c r="B16" s="52"/>
      <c r="C16" s="52"/>
      <c r="D16" s="53" t="s">
        <v>32</v>
      </c>
      <c r="E16" s="53"/>
      <c r="F16" s="53"/>
    </row>
    <row r="17" spans="2:12" x14ac:dyDescent="0.2">
      <c r="D17" s="53"/>
      <c r="E17" s="53"/>
      <c r="F17" s="53"/>
    </row>
    <row r="18" spans="2:12" x14ac:dyDescent="0.2">
      <c r="B18" s="50" t="s">
        <v>21</v>
      </c>
      <c r="C18" s="50"/>
      <c r="D18" s="50"/>
      <c r="E18" s="50"/>
      <c r="H18" s="50" t="s">
        <v>21</v>
      </c>
      <c r="I18" s="50"/>
      <c r="J18" s="50"/>
      <c r="K18" s="50"/>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51" t="s">
        <v>32</v>
      </c>
      <c r="B3" s="51"/>
      <c r="C3" s="51"/>
    </row>
    <row r="4" spans="1:3" x14ac:dyDescent="0.2">
      <c r="A4" s="51"/>
      <c r="B4" s="51"/>
      <c r="C4" s="51"/>
    </row>
  </sheetData>
  <mergeCells count="1">
    <mergeCell ref="A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353ND</vt:lpstr>
      <vt:lpstr>301</vt:lpstr>
      <vt:lpstr>Empty </vt:lpstr>
      <vt:lpstr>Keithley</vt:lpstr>
      <vt:lpstr>Combined</vt:lpstr>
      <vt:lpstr>832HD</vt:lpstr>
      <vt:lpstr>301-2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2025-05-30T02:19:09Z</dcterms:modified>
  <cp:category/>
  <cp:contentStatus/>
</cp:coreProperties>
</file>