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kalim\OneDrive\Escritorio\"/>
    </mc:Choice>
  </mc:AlternateContent>
  <xr:revisionPtr revIDLastSave="0" documentId="13_ncr:1_{1AAE764F-5FA8-4BB1-B9AF-1A63B7CBE35C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DOCENTES Y TECNICOS promo" sheetId="1" r:id="rId1"/>
    <sheet name="DOCENTES compactacion" sheetId="2" r:id="rId2"/>
    <sheet name="DOCENTES regularizacion" sheetId="3" r:id="rId3"/>
  </sheets>
  <externalReferences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3" i="3" l="1"/>
  <c r="AF23" i="3" s="1"/>
  <c r="G23" i="3"/>
  <c r="E23" i="3"/>
  <c r="D23" i="3"/>
  <c r="AE22" i="3"/>
  <c r="AF22" i="3" s="1"/>
  <c r="G22" i="3"/>
  <c r="E22" i="3"/>
  <c r="D22" i="3"/>
  <c r="AE21" i="3"/>
  <c r="AF21" i="3" s="1"/>
  <c r="G21" i="3"/>
  <c r="E21" i="3"/>
  <c r="D21" i="3"/>
  <c r="AE20" i="3"/>
  <c r="AF20" i="3" s="1"/>
  <c r="G20" i="3"/>
  <c r="E20" i="3"/>
  <c r="D20" i="3"/>
  <c r="AE19" i="3"/>
  <c r="AF19" i="3" s="1"/>
  <c r="G19" i="3"/>
  <c r="E19" i="3"/>
  <c r="D19" i="3"/>
  <c r="AE17" i="3"/>
  <c r="AF17" i="3" s="1"/>
  <c r="G17" i="3"/>
  <c r="E17" i="3"/>
  <c r="D17" i="3"/>
  <c r="AF16" i="3"/>
  <c r="AE16" i="3"/>
  <c r="G16" i="3"/>
  <c r="E16" i="3"/>
  <c r="D16" i="3"/>
  <c r="AF15" i="3"/>
  <c r="AE15" i="3"/>
  <c r="G15" i="3"/>
  <c r="E15" i="3"/>
  <c r="D15" i="3"/>
  <c r="AE14" i="3"/>
  <c r="AF14" i="3" s="1"/>
  <c r="G14" i="3"/>
  <c r="E14" i="3"/>
  <c r="D14" i="3"/>
  <c r="AE13" i="3"/>
  <c r="AF13" i="3" s="1"/>
  <c r="G13" i="3"/>
  <c r="E13" i="3"/>
  <c r="D13" i="3"/>
  <c r="AE11" i="3"/>
  <c r="AF11" i="3" s="1"/>
  <c r="G11" i="3"/>
  <c r="E11" i="3"/>
  <c r="D11" i="3"/>
  <c r="AE10" i="3"/>
  <c r="AF10" i="3" s="1"/>
  <c r="G10" i="3"/>
  <c r="E10" i="3"/>
  <c r="D10" i="3"/>
  <c r="AE9" i="3"/>
  <c r="AF9" i="3" s="1"/>
  <c r="G9" i="3"/>
  <c r="E9" i="3"/>
  <c r="D9" i="3"/>
  <c r="AE8" i="3"/>
  <c r="AF8" i="3" s="1"/>
  <c r="G8" i="3"/>
  <c r="E8" i="3"/>
  <c r="D8" i="3"/>
  <c r="AF7" i="3"/>
  <c r="AE7" i="3"/>
  <c r="G7" i="3"/>
  <c r="E7" i="3"/>
  <c r="D7" i="3"/>
  <c r="Z6" i="3"/>
  <c r="Y6" i="3"/>
  <c r="X6" i="3"/>
  <c r="U6" i="3"/>
  <c r="T6" i="3"/>
  <c r="S6" i="3"/>
  <c r="AB25" i="2"/>
  <c r="Z25" i="2"/>
  <c r="Y25" i="2"/>
  <c r="X25" i="2"/>
  <c r="W25" i="2"/>
  <c r="U25" i="2"/>
  <c r="T25" i="2"/>
  <c r="S25" i="2"/>
  <c r="AB24" i="2"/>
  <c r="Z24" i="2"/>
  <c r="Y24" i="2"/>
  <c r="X24" i="2"/>
  <c r="W24" i="2"/>
  <c r="U24" i="2"/>
  <c r="T24" i="2"/>
  <c r="S24" i="2"/>
  <c r="AB23" i="2"/>
  <c r="Z23" i="2"/>
  <c r="Y23" i="2"/>
  <c r="X23" i="2"/>
  <c r="W23" i="2"/>
  <c r="U23" i="2"/>
  <c r="T23" i="2"/>
  <c r="S23" i="2"/>
  <c r="AB22" i="2"/>
  <c r="Z22" i="2"/>
  <c r="Y22" i="2"/>
  <c r="X22" i="2"/>
  <c r="W22" i="2"/>
  <c r="U22" i="2"/>
  <c r="T22" i="2"/>
  <c r="S22" i="2"/>
  <c r="AB21" i="2"/>
  <c r="Z21" i="2"/>
  <c r="Y21" i="2"/>
  <c r="X21" i="2"/>
  <c r="W21" i="2"/>
  <c r="U21" i="2"/>
  <c r="T21" i="2"/>
  <c r="S21" i="2"/>
  <c r="AB20" i="2"/>
  <c r="Z20" i="2"/>
  <c r="Y20" i="2"/>
  <c r="X20" i="2"/>
  <c r="W20" i="2"/>
  <c r="U20" i="2"/>
  <c r="T20" i="2"/>
  <c r="S20" i="2"/>
  <c r="AB18" i="2"/>
  <c r="Z18" i="2"/>
  <c r="Y18" i="2"/>
  <c r="X18" i="2"/>
  <c r="W18" i="2"/>
  <c r="U18" i="2"/>
  <c r="T18" i="2"/>
  <c r="S18" i="2"/>
  <c r="F18" i="2"/>
  <c r="G18" i="2" s="1"/>
  <c r="AB17" i="2"/>
  <c r="Z17" i="2"/>
  <c r="Y17" i="2"/>
  <c r="X17" i="2"/>
  <c r="W17" i="2"/>
  <c r="U17" i="2"/>
  <c r="T17" i="2"/>
  <c r="S17" i="2"/>
  <c r="G17" i="2"/>
  <c r="F17" i="2"/>
  <c r="AB16" i="2"/>
  <c r="Z16" i="2"/>
  <c r="Y16" i="2"/>
  <c r="X16" i="2"/>
  <c r="W16" i="2"/>
  <c r="U16" i="2"/>
  <c r="T16" i="2"/>
  <c r="S16" i="2"/>
  <c r="F16" i="2"/>
  <c r="G16" i="2" s="1"/>
  <c r="AB15" i="2"/>
  <c r="Z15" i="2"/>
  <c r="Y15" i="2"/>
  <c r="X15" i="2"/>
  <c r="W15" i="2"/>
  <c r="U15" i="2"/>
  <c r="T15" i="2"/>
  <c r="S15" i="2"/>
  <c r="F15" i="2"/>
  <c r="G15" i="2" s="1"/>
  <c r="AB14" i="2"/>
  <c r="Z14" i="2"/>
  <c r="Y14" i="2"/>
  <c r="X14" i="2"/>
  <c r="W14" i="2"/>
  <c r="U14" i="2"/>
  <c r="T14" i="2"/>
  <c r="S14" i="2"/>
  <c r="F14" i="2"/>
  <c r="G14" i="2" s="1"/>
  <c r="AB13" i="2"/>
  <c r="Z13" i="2"/>
  <c r="Y13" i="2"/>
  <c r="X13" i="2"/>
  <c r="W13" i="2"/>
  <c r="U13" i="2"/>
  <c r="T13" i="2"/>
  <c r="S13" i="2"/>
  <c r="G13" i="2"/>
  <c r="F13" i="2"/>
  <c r="AB11" i="2"/>
  <c r="Z11" i="2"/>
  <c r="Y11" i="2"/>
  <c r="X11" i="2"/>
  <c r="W11" i="2"/>
  <c r="U11" i="2"/>
  <c r="T11" i="2"/>
  <c r="S11" i="2"/>
  <c r="F11" i="2"/>
  <c r="G11" i="2" s="1"/>
  <c r="AB10" i="2"/>
  <c r="Z10" i="2"/>
  <c r="Y10" i="2"/>
  <c r="X10" i="2"/>
  <c r="W10" i="2"/>
  <c r="U10" i="2"/>
  <c r="T10" i="2"/>
  <c r="S10" i="2"/>
  <c r="F10" i="2"/>
  <c r="G10" i="2" s="1"/>
  <c r="AB9" i="2"/>
  <c r="Z9" i="2"/>
  <c r="Y9" i="2"/>
  <c r="X9" i="2"/>
  <c r="W9" i="2"/>
  <c r="U9" i="2"/>
  <c r="T9" i="2"/>
  <c r="S9" i="2"/>
  <c r="F9" i="2"/>
  <c r="G9" i="2" s="1"/>
  <c r="Z8" i="2"/>
  <c r="Y8" i="2"/>
  <c r="X8" i="2"/>
  <c r="U8" i="2"/>
  <c r="T8" i="2"/>
  <c r="S8" i="2"/>
  <c r="F8" i="2"/>
  <c r="G8" i="2" s="1"/>
  <c r="Z7" i="2"/>
  <c r="Y7" i="2"/>
  <c r="X7" i="2"/>
  <c r="U7" i="2"/>
  <c r="T7" i="2"/>
  <c r="S7" i="2"/>
  <c r="F7" i="2"/>
  <c r="G7" i="2" s="1"/>
  <c r="Z6" i="2"/>
  <c r="Y6" i="2"/>
  <c r="X6" i="2"/>
  <c r="U6" i="2"/>
  <c r="T6" i="2"/>
  <c r="S6" i="2"/>
  <c r="F6" i="2"/>
  <c r="G6" i="2" s="1"/>
  <c r="Z55" i="1"/>
  <c r="X55" i="1"/>
  <c r="W55" i="1"/>
  <c r="V55" i="1"/>
  <c r="U55" i="1"/>
  <c r="T55" i="1"/>
  <c r="S55" i="1"/>
  <c r="R55" i="1"/>
  <c r="Z54" i="1"/>
  <c r="X54" i="1"/>
  <c r="W54" i="1"/>
  <c r="V54" i="1"/>
  <c r="U54" i="1"/>
  <c r="T54" i="1"/>
  <c r="S54" i="1"/>
  <c r="R54" i="1"/>
  <c r="E54" i="1"/>
  <c r="D54" i="1"/>
  <c r="Z52" i="1"/>
  <c r="X52" i="1"/>
  <c r="W52" i="1"/>
  <c r="V52" i="1"/>
  <c r="U52" i="1"/>
  <c r="T52" i="1"/>
  <c r="S52" i="1"/>
  <c r="R52" i="1"/>
  <c r="Q52" i="1"/>
  <c r="Z51" i="1"/>
  <c r="X51" i="1"/>
  <c r="W51" i="1"/>
  <c r="V51" i="1"/>
  <c r="U51" i="1"/>
  <c r="T51" i="1"/>
  <c r="S51" i="1"/>
  <c r="R51" i="1"/>
  <c r="Q51" i="1"/>
  <c r="D51" i="1"/>
  <c r="E51" i="1" s="1"/>
  <c r="Z50" i="1"/>
  <c r="X50" i="1"/>
  <c r="W50" i="1"/>
  <c r="V50" i="1"/>
  <c r="U50" i="1"/>
  <c r="T50" i="1"/>
  <c r="S50" i="1"/>
  <c r="R50" i="1"/>
  <c r="Q50" i="1"/>
  <c r="D50" i="1"/>
  <c r="E50" i="1" s="1"/>
  <c r="Z49" i="1"/>
  <c r="X49" i="1"/>
  <c r="W49" i="1"/>
  <c r="V49" i="1"/>
  <c r="U49" i="1"/>
  <c r="T49" i="1"/>
  <c r="S49" i="1"/>
  <c r="R49" i="1"/>
  <c r="Q49" i="1"/>
  <c r="D49" i="1"/>
  <c r="E49" i="1" s="1"/>
  <c r="Z48" i="1"/>
  <c r="X48" i="1"/>
  <c r="W48" i="1"/>
  <c r="V48" i="1"/>
  <c r="U48" i="1"/>
  <c r="T48" i="1"/>
  <c r="S48" i="1"/>
  <c r="R48" i="1"/>
  <c r="Q48" i="1"/>
  <c r="E48" i="1"/>
  <c r="D48" i="1"/>
  <c r="Z46" i="1"/>
  <c r="X46" i="1"/>
  <c r="W46" i="1"/>
  <c r="V46" i="1"/>
  <c r="U46" i="1"/>
  <c r="T46" i="1"/>
  <c r="S46" i="1"/>
  <c r="R46" i="1"/>
  <c r="Q46" i="1"/>
  <c r="Z45" i="1"/>
  <c r="X45" i="1"/>
  <c r="W45" i="1"/>
  <c r="V45" i="1"/>
  <c r="U45" i="1"/>
  <c r="T45" i="1"/>
  <c r="S45" i="1"/>
  <c r="R45" i="1"/>
  <c r="Q45" i="1"/>
  <c r="E45" i="1"/>
  <c r="D45" i="1"/>
  <c r="Z44" i="1"/>
  <c r="X44" i="1"/>
  <c r="W44" i="1"/>
  <c r="V44" i="1"/>
  <c r="U44" i="1"/>
  <c r="T44" i="1"/>
  <c r="S44" i="1"/>
  <c r="R44" i="1"/>
  <c r="Q44" i="1"/>
  <c r="D44" i="1"/>
  <c r="E44" i="1" s="1"/>
  <c r="Z43" i="1"/>
  <c r="X43" i="1"/>
  <c r="W43" i="1"/>
  <c r="V43" i="1"/>
  <c r="U43" i="1"/>
  <c r="T43" i="1"/>
  <c r="S43" i="1"/>
  <c r="R43" i="1"/>
  <c r="Q43" i="1"/>
  <c r="D43" i="1"/>
  <c r="E43" i="1" s="1"/>
  <c r="Z42" i="1"/>
  <c r="X42" i="1"/>
  <c r="W42" i="1"/>
  <c r="V42" i="1"/>
  <c r="U42" i="1"/>
  <c r="T42" i="1"/>
  <c r="S42" i="1"/>
  <c r="R42" i="1"/>
  <c r="Q42" i="1"/>
  <c r="D42" i="1"/>
  <c r="E42" i="1" s="1"/>
  <c r="Z41" i="1"/>
  <c r="X41" i="1"/>
  <c r="W41" i="1"/>
  <c r="V41" i="1"/>
  <c r="U41" i="1"/>
  <c r="S41" i="1"/>
  <c r="R41" i="1"/>
  <c r="Q41" i="1"/>
  <c r="Z36" i="1"/>
  <c r="X36" i="1"/>
  <c r="W36" i="1"/>
  <c r="V36" i="1"/>
  <c r="U36" i="1"/>
  <c r="S36" i="1"/>
  <c r="R36" i="1"/>
  <c r="Q36" i="1"/>
  <c r="Z34" i="1"/>
  <c r="X34" i="1"/>
  <c r="W34" i="1"/>
  <c r="V34" i="1"/>
  <c r="U34" i="1"/>
  <c r="S34" i="1"/>
  <c r="R34" i="1"/>
  <c r="Q34" i="1"/>
  <c r="Z33" i="1"/>
  <c r="X33" i="1"/>
  <c r="W33" i="1"/>
  <c r="V33" i="1"/>
  <c r="U33" i="1"/>
  <c r="S33" i="1"/>
  <c r="R33" i="1"/>
  <c r="Q33" i="1"/>
  <c r="D33" i="1"/>
  <c r="E33" i="1" s="1"/>
  <c r="Z32" i="1"/>
  <c r="X32" i="1"/>
  <c r="W32" i="1"/>
  <c r="V32" i="1"/>
  <c r="U32" i="1"/>
  <c r="S32" i="1"/>
  <c r="R32" i="1"/>
  <c r="Q32" i="1"/>
  <c r="D32" i="1"/>
  <c r="E32" i="1" s="1"/>
  <c r="Z31" i="1"/>
  <c r="X31" i="1"/>
  <c r="W31" i="1"/>
  <c r="V31" i="1"/>
  <c r="U31" i="1"/>
  <c r="S31" i="1"/>
  <c r="R31" i="1"/>
  <c r="Q31" i="1"/>
  <c r="E31" i="1"/>
  <c r="D31" i="1"/>
  <c r="Z30" i="1"/>
  <c r="X30" i="1"/>
  <c r="W30" i="1"/>
  <c r="V30" i="1"/>
  <c r="U30" i="1"/>
  <c r="S30" i="1"/>
  <c r="R30" i="1"/>
  <c r="Q30" i="1"/>
  <c r="D30" i="1"/>
  <c r="E30" i="1" s="1"/>
  <c r="Z28" i="1"/>
  <c r="X28" i="1"/>
  <c r="W28" i="1"/>
  <c r="V28" i="1"/>
  <c r="U28" i="1"/>
  <c r="S28" i="1"/>
  <c r="R28" i="1"/>
  <c r="Q28" i="1"/>
  <c r="Z27" i="1"/>
  <c r="X27" i="1"/>
  <c r="W27" i="1"/>
  <c r="V27" i="1"/>
  <c r="U27" i="1"/>
  <c r="S27" i="1"/>
  <c r="R27" i="1"/>
  <c r="Q27" i="1"/>
  <c r="D27" i="1"/>
  <c r="E27" i="1" s="1"/>
  <c r="Z26" i="1"/>
  <c r="X26" i="1"/>
  <c r="W26" i="1"/>
  <c r="V26" i="1"/>
  <c r="U26" i="1"/>
  <c r="S26" i="1"/>
  <c r="R26" i="1"/>
  <c r="Q26" i="1"/>
  <c r="D26" i="1"/>
  <c r="E26" i="1" s="1"/>
  <c r="Z25" i="1"/>
  <c r="X25" i="1"/>
  <c r="W25" i="1"/>
  <c r="V25" i="1"/>
  <c r="U25" i="1"/>
  <c r="S25" i="1"/>
  <c r="R25" i="1"/>
  <c r="Q25" i="1"/>
  <c r="D25" i="1"/>
  <c r="E25" i="1" s="1"/>
  <c r="Z24" i="1"/>
  <c r="X24" i="1"/>
  <c r="W24" i="1"/>
  <c r="V24" i="1"/>
  <c r="U24" i="1"/>
  <c r="S24" i="1"/>
  <c r="R24" i="1"/>
  <c r="Q24" i="1"/>
  <c r="D24" i="1"/>
  <c r="E24" i="1" s="1"/>
  <c r="Z22" i="1"/>
  <c r="X22" i="1"/>
  <c r="W22" i="1"/>
  <c r="V22" i="1"/>
  <c r="U22" i="1"/>
  <c r="S22" i="1"/>
  <c r="R22" i="1"/>
  <c r="Q22" i="1"/>
  <c r="Z21" i="1"/>
  <c r="X21" i="1"/>
  <c r="W21" i="1"/>
  <c r="V21" i="1"/>
  <c r="U21" i="1"/>
  <c r="S21" i="1"/>
  <c r="R21" i="1"/>
  <c r="Q21" i="1"/>
  <c r="D21" i="1"/>
  <c r="E21" i="1" s="1"/>
  <c r="Z20" i="1"/>
  <c r="X20" i="1"/>
  <c r="W20" i="1"/>
  <c r="V20" i="1"/>
  <c r="U20" i="1"/>
  <c r="S20" i="1"/>
  <c r="R20" i="1"/>
  <c r="Q20" i="1"/>
  <c r="D20" i="1"/>
  <c r="E20" i="1" s="1"/>
  <c r="Z19" i="1"/>
  <c r="X19" i="1"/>
  <c r="W19" i="1"/>
  <c r="V19" i="1"/>
  <c r="U19" i="1"/>
  <c r="S19" i="1"/>
  <c r="R19" i="1"/>
  <c r="Q19" i="1"/>
  <c r="D19" i="1"/>
  <c r="E19" i="1" s="1"/>
  <c r="Z18" i="1"/>
  <c r="X18" i="1"/>
  <c r="W18" i="1"/>
  <c r="V18" i="1"/>
  <c r="U18" i="1"/>
  <c r="S18" i="1"/>
  <c r="R18" i="1"/>
  <c r="Q18" i="1"/>
  <c r="D18" i="1"/>
  <c r="E18" i="1" s="1"/>
  <c r="Z16" i="1"/>
  <c r="X16" i="1"/>
  <c r="W16" i="1"/>
  <c r="V16" i="1"/>
  <c r="U16" i="1"/>
  <c r="S16" i="1"/>
  <c r="R16" i="1"/>
  <c r="Q16" i="1"/>
  <c r="Z15" i="1"/>
  <c r="X15" i="1"/>
  <c r="W15" i="1"/>
  <c r="V15" i="1"/>
  <c r="U15" i="1"/>
  <c r="S15" i="1"/>
  <c r="R15" i="1"/>
  <c r="Q15" i="1"/>
  <c r="D15" i="1"/>
  <c r="E15" i="1" s="1"/>
  <c r="Z14" i="1"/>
  <c r="X14" i="1"/>
  <c r="W14" i="1"/>
  <c r="V14" i="1"/>
  <c r="U14" i="1"/>
  <c r="S14" i="1"/>
  <c r="R14" i="1"/>
  <c r="Q14" i="1"/>
  <c r="D14" i="1"/>
  <c r="E14" i="1" s="1"/>
  <c r="Z13" i="1"/>
  <c r="X13" i="1"/>
  <c r="W13" i="1"/>
  <c r="V13" i="1"/>
  <c r="U13" i="1"/>
  <c r="S13" i="1"/>
  <c r="R13" i="1"/>
  <c r="Q13" i="1"/>
  <c r="D13" i="1"/>
  <c r="E13" i="1" s="1"/>
  <c r="Z12" i="1"/>
  <c r="X12" i="1"/>
  <c r="W12" i="1"/>
  <c r="V12" i="1"/>
  <c r="U12" i="1"/>
  <c r="S12" i="1"/>
  <c r="R12" i="1"/>
  <c r="Q12" i="1"/>
  <c r="D12" i="1"/>
  <c r="E12" i="1" s="1"/>
  <c r="X10" i="1"/>
  <c r="W10" i="1"/>
  <c r="V10" i="1"/>
  <c r="S10" i="1"/>
  <c r="R10" i="1"/>
  <c r="Q10" i="1"/>
  <c r="X9" i="1"/>
  <c r="W9" i="1"/>
  <c r="V9" i="1"/>
  <c r="S9" i="1"/>
  <c r="R9" i="1"/>
  <c r="Q9" i="1"/>
  <c r="D9" i="1"/>
  <c r="E9" i="1" s="1"/>
  <c r="Z7" i="1"/>
  <c r="X7" i="1"/>
  <c r="W7" i="1"/>
  <c r="V7" i="1"/>
  <c r="U7" i="1"/>
  <c r="S7" i="1"/>
  <c r="R7" i="1"/>
  <c r="Q7" i="1"/>
  <c r="Z6" i="1"/>
  <c r="X6" i="1"/>
  <c r="W6" i="1"/>
  <c r="V6" i="1"/>
  <c r="U6" i="1"/>
  <c r="S6" i="1"/>
  <c r="R6" i="1"/>
  <c r="Q6" i="1"/>
  <c r="D6" i="1"/>
  <c r="E6" i="1" s="1"/>
</calcChain>
</file>

<file path=xl/sharedStrings.xml><?xml version="1.0" encoding="utf-8"?>
<sst xmlns="http://schemas.openxmlformats.org/spreadsheetml/2006/main" count="361" uniqueCount="163">
  <si>
    <t>TECNOLÓGICO NACIONAL DE MÉXICO</t>
  </si>
  <si>
    <t>Aumento 07:</t>
  </si>
  <si>
    <t>Aumento ET:</t>
  </si>
  <si>
    <t>Aumento 39:</t>
  </si>
  <si>
    <t>Aumento CA:</t>
  </si>
  <si>
    <t>Aumento 34:</t>
  </si>
  <si>
    <t>TABLA DE PROMOCIONES EN CONVOCATORIA CERRADA PARA PERSONAL DOCENTE</t>
  </si>
  <si>
    <t>PROMUEVE DE LA CATEGORÍA:</t>
  </si>
  <si>
    <t>A</t>
  </si>
  <si>
    <t>LA CATEGORÍA:</t>
  </si>
  <si>
    <t>ZONA ECONÓMICA II</t>
  </si>
  <si>
    <t>ZONA ECONÓMICA III</t>
  </si>
  <si>
    <t xml:space="preserve">DESPENSA </t>
  </si>
  <si>
    <t>TIPO DE NIVEL</t>
  </si>
  <si>
    <t xml:space="preserve"> (07)</t>
  </si>
  <si>
    <t xml:space="preserve"> (ET)</t>
  </si>
  <si>
    <t xml:space="preserve"> (39)</t>
  </si>
  <si>
    <t xml:space="preserve"> (CA)</t>
  </si>
  <si>
    <t xml:space="preserve"> (34)</t>
  </si>
  <si>
    <t>TÉCNICOS DOCENTES DE ASIGNATURA</t>
  </si>
  <si>
    <t>E3505</t>
  </si>
  <si>
    <t>"TECNICO DOCENTE DE ASIGNATURA ""A"" (E.S.)"</t>
  </si>
  <si>
    <t>00</t>
  </si>
  <si>
    <t>E3507</t>
  </si>
  <si>
    <t>"TECNICO DOCENTE DE ASIGNATURA ""B"" (E.S.)"</t>
  </si>
  <si>
    <t>E3509</t>
  </si>
  <si>
    <t>"TECNICO DOCENTE DE ASIGNATURA ""C"" (E.S.)"</t>
  </si>
  <si>
    <t>PROFESORES DE ASIGNATURA</t>
  </si>
  <si>
    <t>E3519</t>
  </si>
  <si>
    <t>"PROFESOR DE ASIGNATURA ""A"" (E.S.)"</t>
  </si>
  <si>
    <t>E3521</t>
  </si>
  <si>
    <t>"PROFESOR DE ASIGNATURA ""B"" (E.S.)"</t>
  </si>
  <si>
    <t>E3525</t>
  </si>
  <si>
    <t>"PROFESOR DE ASIGNATURA ""C"" (E.S.)"</t>
  </si>
  <si>
    <t>PROFESORES DE CARRERA DE MEDIO TIEMPO</t>
  </si>
  <si>
    <t>E3607</t>
  </si>
  <si>
    <t>"PROFESOR ASOCIADO ""A"" (E.S.) 1/2 TIEMPO"</t>
  </si>
  <si>
    <t>E3609</t>
  </si>
  <si>
    <t>"PROFESOR ASOCIADO ""B"" (E.S.) 1/2 TIEMPO"</t>
  </si>
  <si>
    <t>E3611</t>
  </si>
  <si>
    <t>"PROFESOR ASOCIADO ""C"" (E.S.) 1/2 TIEMPO"</t>
  </si>
  <si>
    <t>E3613</t>
  </si>
  <si>
    <t>"PROFESOR TITULAR ""A"" (E.S.) 1/2 TIEMPO"</t>
  </si>
  <si>
    <t>E3615</t>
  </si>
  <si>
    <t>"PROFESOR TITULAR ""B"" (E.S.) 1/2 TIEMPO"</t>
  </si>
  <si>
    <t>E3617</t>
  </si>
  <si>
    <t>"PROFESOR TITULAR ""C"" (E.S.) 1/2 TIEMPO"</t>
  </si>
  <si>
    <t>TÉCNICOS DOCENTES DE CARRERA DE MEDIO TIEMPO</t>
  </si>
  <si>
    <t>E3637</t>
  </si>
  <si>
    <t>"TECNICO DOCENTE ASOCIADO ""A"" (E.S.) 1/2 TIEMPO"</t>
  </si>
  <si>
    <t>E3639</t>
  </si>
  <si>
    <t>"TECNICO DOCENTE ASOCIADO ""B"" (E.S.) 1/2 TIEMPO"</t>
  </si>
  <si>
    <t>E3641</t>
  </si>
  <si>
    <t>"TECNICO DOCENTE ASOCIADO ""C"" (E.S.) 1/2 TIEMPO"</t>
  </si>
  <si>
    <t>E3643</t>
  </si>
  <si>
    <t>"TECNICO DOCENTE TITULAR ""A"" (E.S.) 1/2 TIEMPO"</t>
  </si>
  <si>
    <t>E3645</t>
  </si>
  <si>
    <t>"TECNICO DOCENTE TITULAR ""B"" (E.S.) 1/2 TIEMPO"</t>
  </si>
  <si>
    <t>E3675</t>
  </si>
  <si>
    <t>"TECNICO DOCENTE TITULAR ""C"" (E.S.) 1/2 TIEMPO"</t>
  </si>
  <si>
    <t>PROFESORES DE CARRERA DE TRES CUARTOS DE TIEMPO</t>
  </si>
  <si>
    <t>E3707</t>
  </si>
  <si>
    <t>"PROFESOR ASOCIADO ""A"" (E.S.) 3/4 DE TIEMPO"</t>
  </si>
  <si>
    <t>E3709</t>
  </si>
  <si>
    <t>"PROFESOR ASOCIADO ""B"" (E.S.) 3/4 DE TIEMPO"</t>
  </si>
  <si>
    <t>E3711</t>
  </si>
  <si>
    <t>"PROFESOR ASOCIADO ""C"" (E.S.) 3/4 DE TIEMPO"</t>
  </si>
  <si>
    <t>E3713</t>
  </si>
  <si>
    <t>"PROFESOR TITULAR ""A"" (E.S.) 3/4 DE TIEMPO"</t>
  </si>
  <si>
    <t>E3715</t>
  </si>
  <si>
    <t>"PROFESOR TITULAR ""B"" (E.S.) 3/4 DE TIEMPO"</t>
  </si>
  <si>
    <t>E3717</t>
  </si>
  <si>
    <t>"PROFESOR TITULAR ""C"" (E.S.) 3/4 DE TIEMPO"</t>
  </si>
  <si>
    <t>TÉCNICOS DOCENTES DE CARRERA DE TRES CUARTOS DE TIEMPO</t>
  </si>
  <si>
    <t>E3737</t>
  </si>
  <si>
    <t>"TECNICO DOCENTE ASOCIADO ""A"" (E.S.) 3/4 DE TIEMPO"</t>
  </si>
  <si>
    <t>E3739</t>
  </si>
  <si>
    <t>"TECNICO DOCENTE ASOCIADO ""B"" (E.S.) 3/4 DE TIEMPO"</t>
  </si>
  <si>
    <t>E3741</t>
  </si>
  <si>
    <t>"TECNICO DOCENTE ASOCIADO ""C"" (E.S.) 3/4 DE TIEMPO"</t>
  </si>
  <si>
    <t>E3743</t>
  </si>
  <si>
    <t>"TECNICO DOCENTE TITULAR ""A"" (E.S.) 3/4 DE TIEMPO"</t>
  </si>
  <si>
    <t>E3745</t>
  </si>
  <si>
    <t>"TECNICO DOCENTE TITULAR ""B"" (E.S.) 3/4 DE TIEMPO"</t>
  </si>
  <si>
    <t>E3775</t>
  </si>
  <si>
    <t>"TECNICO DOCENTE TITULAR ""C"" (E.S.) 3/4 DE TIEMPO"</t>
  </si>
  <si>
    <t>PROFESORES INVESTIGADORES DE CARRERA DE TRES CUARTOS DE TIEMPO</t>
  </si>
  <si>
    <t>E3761</t>
  </si>
  <si>
    <t>"PROFESOR INVESTIGADOR TITULAR ""B"" (E.S.) 3/4 DE TIEMPO"</t>
  </si>
  <si>
    <t>E3763</t>
  </si>
  <si>
    <t>"PROFESOR INVESTIGADOR TITULAR ""C"" (E.S.) 3/4 DE TIEMPO"</t>
  </si>
  <si>
    <t>PROFESORES DE CARRERA DE TIEMPO COMPLETO</t>
  </si>
  <si>
    <t>E3807</t>
  </si>
  <si>
    <t>"PROFESOR ASOCIADO ""A"" (E.S.) TIEMPO COMPLETO"</t>
  </si>
  <si>
    <t>E3809</t>
  </si>
  <si>
    <t>"PROFESOR ASOCIADO ""B"" (E.S.) TIEMPO COMPLETO"</t>
  </si>
  <si>
    <t>E3811</t>
  </si>
  <si>
    <t>"PROFESOR ASOCIADO ""C"" (E.S.) TIEMPO COMPLETO"</t>
  </si>
  <si>
    <t>E3813</t>
  </si>
  <si>
    <t>"PROFESOR TITULAR ""A"" (E.S.) TIEMPO COMPLETO"</t>
  </si>
  <si>
    <t>E3815</t>
  </si>
  <si>
    <t>"PROFESOR TITULAR ""B"" (E.S.) TIEMPO COMPLETO"</t>
  </si>
  <si>
    <t>E3817</t>
  </si>
  <si>
    <t>"PROFESOR TITULAR ""C"" (E.S.) TIEMPO COMPLETO"</t>
  </si>
  <si>
    <t>TÉCNICOS DOCENTES DE CARRERA DE TIEMPO COMPLETO</t>
  </si>
  <si>
    <t>E3837</t>
  </si>
  <si>
    <t>"TECNICO DOCENTE ASOCIADO ""A"" (E.S.) TIEMPO COMPLETO"</t>
  </si>
  <si>
    <t>E3839</t>
  </si>
  <si>
    <t>"TECNICO DOCENTE ASOCIADO ""B"" (E.S.) TIEMPO COMPLETO"</t>
  </si>
  <si>
    <t>E3841</t>
  </si>
  <si>
    <t>"TECNICO DOCENTE ASOCIADO ""C"" (E.S.) TIEMPO COMPLETO"</t>
  </si>
  <si>
    <t>E3843</t>
  </si>
  <si>
    <t>"TECNICO DOCENTE TITULAR ""A"" (E.S.) TIEMPO COMPLETO"</t>
  </si>
  <si>
    <t>E3845</t>
  </si>
  <si>
    <t>"TECNICO DOCENTE TITULAR ""B"" (E.S.) TIEMPO COMPLETO"</t>
  </si>
  <si>
    <t>E3875</t>
  </si>
  <si>
    <t>"TECNICO DOCENTE TITULAR ""C"" (E.S.) TIEMPO COMPLETO"</t>
  </si>
  <si>
    <t>PROFESORES INVESTIGADORES DE CARRERA DE TIEMPO COMPLETO</t>
  </si>
  <si>
    <t>E3859</t>
  </si>
  <si>
    <t>"PROFESOR INVESTIGADOR TITULAR ""A"" (E.S.) TIEMPO COMPLETO"</t>
  </si>
  <si>
    <t>21,920.65</t>
  </si>
  <si>
    <t>E3861</t>
  </si>
  <si>
    <t>"PROFESOR INVESTIGADOR TITULAR ""B"" (E.S.) TIEMPO COMPLETO"</t>
  </si>
  <si>
    <t>E3863</t>
  </si>
  <si>
    <t>"PROFESOR INVESTIGADOR TITULAR ""C"" (E.S.) TIEMPO COMPLETO"</t>
  </si>
  <si>
    <t>25,910.15</t>
  </si>
  <si>
    <t>NOTA: Dentro de la convocatoria cerrada, en los casos de los técnicos docentes de asignatura y profesores de asignatura se deberá respetar la cantidad de horas de nombramiento que posea, por ejemplo, si cuenta con 10 horas de la categoría E3519, sólo podrá promoverse a 10 horas de la categoría E3521.</t>
  </si>
  <si>
    <t>TABLA DE COMPACTACIONES EN CONVOCATORIA CERRADA PARA PERSONAL DOCENTE</t>
  </si>
  <si>
    <t>CUENTA CON LA(S) CATEGORÍA(S):</t>
  </si>
  <si>
    <t>COMPACTA A LA CATEGORÍA:</t>
  </si>
  <si>
    <t>18 Ó 19 HORAS DE PROFESORES DE ASIGNATURA A PROFESORES DE CARRERA DE MEDIO TIEMPO</t>
  </si>
  <si>
    <r>
      <t xml:space="preserve">18 ó 19 HORAS </t>
    </r>
    <r>
      <rPr>
        <b/>
        <sz val="11"/>
        <rFont val="Arial"/>
      </rPr>
      <t>*</t>
    </r>
  </si>
  <si>
    <t>18 Ó 19 HORAS</t>
  </si>
  <si>
    <t>PROFESORES DE CARRERA DE MEDIO TIEMPO CON 8 Ó 9 HORAS DE ASIGNATURA A PROFESORES DE CARRERA DE TRES CUARTOS DE TIEMPO</t>
  </si>
  <si>
    <t>MEDIO TIEMPO</t>
  </si>
  <si>
    <t>E3607 + 8 ó 9 HORAS</t>
  </si>
  <si>
    <t>E3609 + 8 ó 9 HORAS</t>
  </si>
  <si>
    <t>E3611 + 8 ó 9 HORAS</t>
  </si>
  <si>
    <t>E3613 + 8 ó 9 HORAS</t>
  </si>
  <si>
    <t>E3615 + 8 ó 9 HORAS</t>
  </si>
  <si>
    <t>E3617 + 8 ó 9 HORAS</t>
  </si>
  <si>
    <t>PROFESORES DE CARRERA DE TRES CUARTOS DE TIEMPO CON 8 Ó 9 HORAS DE ASIGNATURA A PROFESORES DE CARRERA DE TIEMPO COMPLETO</t>
  </si>
  <si>
    <t>TRES CUARTOS DE TIEMPO</t>
  </si>
  <si>
    <t>E3707 + 8 ó 9 HORAS</t>
  </si>
  <si>
    <t>E3709 + 8 ó 9 HORAS</t>
  </si>
  <si>
    <t>E3711 + 8 ó 9 HORAS</t>
  </si>
  <si>
    <t>E3713 + 8 ó 9 HORAS</t>
  </si>
  <si>
    <t>E37015+ 8 ó 9 HORAS</t>
  </si>
  <si>
    <t>E3717 + 8 ó 9 HORAS</t>
  </si>
  <si>
    <r>
      <rPr>
        <b/>
        <sz val="11"/>
        <rFont val="Arial"/>
      </rPr>
      <t>*</t>
    </r>
    <r>
      <rPr>
        <b/>
        <sz val="8"/>
        <rFont val="Arial"/>
      </rPr>
      <t xml:space="preserve"> Sin importar la categoría que ostente el trabajador (E3519, E3521 ó E3525).</t>
    </r>
  </si>
  <si>
    <r>
      <rPr>
        <b/>
        <sz val="11"/>
        <rFont val="Arial"/>
      </rPr>
      <t>**</t>
    </r>
    <r>
      <rPr>
        <b/>
        <sz val="8"/>
        <rFont val="Arial"/>
      </rPr>
      <t xml:space="preserve"> Sin importar la categoría a la que aspire el trabajador (E3607, E3609, E3611, E3613, E3615 ó E3617).</t>
    </r>
  </si>
  <si>
    <t>TABLA DE REGULARIZACIONES EN CONVOCATORIA CERRADA</t>
  </si>
  <si>
    <t>REGULARIZA A LA CATEGORÍA:</t>
  </si>
  <si>
    <t>TÉCNICO DOCENTE DE CARRERA DE MEDIO TIEMPO A PROFESOR DE CARRERA DE MEDIO TIEMPO</t>
  </si>
  <si>
    <t>CATEGORÍA</t>
  </si>
  <si>
    <t>HORAS</t>
  </si>
  <si>
    <t>DESCRIPCIÓN</t>
  </si>
  <si>
    <t>SUELDO Z.E.2</t>
  </si>
  <si>
    <t>DIFERENCIA DE SUELDO</t>
  </si>
  <si>
    <t>NA</t>
  </si>
  <si>
    <t>TÉCNICO DOCENTE DE CARRERA DE TRES CUARTOS DE TIEMPO A PROFESOR DE CARRERA DE TRES CUARTOS DE TIEMPO</t>
  </si>
  <si>
    <t>TÉCNICO DOCENTE DE CARRERA DE TIEMPO COMPLETO A PROFESOR DE CARRERA DE TIEMPO COMPLETO</t>
  </si>
  <si>
    <t xml:space="preserve">NOTA: - En caso de que la regularización implique una disminución en el sueldo, el trabajador deberá firmar una carta en la que acepta la disminución y se abstiene de reclamación alguna; además deberá ratificar la firma con su huella digital.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</si>
</sst>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80A]* #,##0.00_-;\-[$$-80A]* #,##0.00_-;_-[$$-80A]* &quot;-&quot;??_-;_-@"/>
  </numFmts>
  <fonts count="15" x14ac:knownFonts="1">
    <font>
      <sz val="10"/>
      <color rgb="FF000000"/>
      <name val="Arial"/>
    </font>
    <font>
      <b/>
      <sz val="22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b/>
      <sz val="5"/>
      <name val="Arial"/>
    </font>
    <font>
      <b/>
      <sz val="7"/>
      <name val="Arial"/>
    </font>
    <font>
      <sz val="7"/>
      <color rgb="FF000000"/>
      <name val="Arial"/>
    </font>
    <font>
      <sz val="7"/>
      <name val="Arial"/>
    </font>
    <font>
      <sz val="10"/>
      <name val="Arial"/>
    </font>
    <font>
      <b/>
      <sz val="8"/>
      <name val="Arial"/>
    </font>
    <font>
      <sz val="8"/>
      <name val="Arial"/>
    </font>
    <font>
      <b/>
      <sz val="7"/>
      <color rgb="FF000000"/>
      <name val="Arial"/>
    </font>
    <font>
      <b/>
      <sz val="11"/>
      <name val="Arial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</fills>
  <borders count="7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3">
    <xf numFmtId="0" fontId="0" fillId="0" borderId="0" xfId="0" applyFont="1" applyAlignment="1"/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6" fillId="4" borderId="5" xfId="0" applyFont="1" applyFill="1" applyBorder="1" applyAlignment="1">
      <alignment horizontal="center" vertical="center" wrapText="1"/>
    </xf>
    <xf numFmtId="2" fontId="7" fillId="4" borderId="25" xfId="0" quotePrefix="1" applyNumberFormat="1" applyFont="1" applyFill="1" applyBorder="1" applyAlignment="1">
      <alignment horizontal="center" vertical="center" wrapText="1"/>
    </xf>
    <xf numFmtId="2" fontId="7" fillId="4" borderId="25" xfId="0" applyNumberFormat="1" applyFont="1" applyFill="1" applyBorder="1" applyAlignment="1">
      <alignment horizontal="center" vertical="center" wrapText="1"/>
    </xf>
    <xf numFmtId="2" fontId="7" fillId="4" borderId="25" xfId="0" applyNumberFormat="1" applyFont="1" applyFill="1" applyBorder="1" applyAlignment="1">
      <alignment horizontal="center" vertical="center"/>
    </xf>
    <xf numFmtId="2" fontId="7" fillId="4" borderId="25" xfId="0" quotePrefix="1" applyNumberFormat="1" applyFont="1" applyFill="1" applyBorder="1" applyAlignment="1">
      <alignment horizontal="left" vertical="center"/>
    </xf>
    <xf numFmtId="2" fontId="7" fillId="4" borderId="25" xfId="0" applyNumberFormat="1" applyFont="1" applyFill="1" applyBorder="1" applyAlignment="1">
      <alignment horizontal="left" vertical="center"/>
    </xf>
    <xf numFmtId="2" fontId="7" fillId="4" borderId="5" xfId="0" quotePrefix="1" applyNumberFormat="1" applyFont="1" applyFill="1" applyBorder="1" applyAlignment="1">
      <alignment horizontal="center" vertical="center" wrapText="1"/>
    </xf>
    <xf numFmtId="2" fontId="7" fillId="4" borderId="29" xfId="0" applyNumberFormat="1" applyFont="1" applyFill="1" applyBorder="1" applyAlignment="1">
      <alignment horizontal="center" vertical="center" wrapText="1"/>
    </xf>
    <xf numFmtId="2" fontId="7" fillId="4" borderId="29" xfId="0" applyNumberFormat="1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left" vertical="center"/>
    </xf>
    <xf numFmtId="0" fontId="8" fillId="5" borderId="30" xfId="0" applyFont="1" applyFill="1" applyBorder="1" applyAlignment="1">
      <alignment horizontal="left" vertical="center"/>
    </xf>
    <xf numFmtId="0" fontId="8" fillId="5" borderId="31" xfId="0" applyFont="1" applyFill="1" applyBorder="1" applyAlignment="1">
      <alignment horizontal="left" vertical="center"/>
    </xf>
    <xf numFmtId="0" fontId="9" fillId="5" borderId="32" xfId="0" applyFont="1" applyFill="1" applyBorder="1"/>
    <xf numFmtId="0" fontId="8" fillId="0" borderId="18" xfId="0" applyFont="1" applyBorder="1" applyAlignment="1">
      <alignment horizontal="center" vertical="center"/>
    </xf>
    <xf numFmtId="4" fontId="8" fillId="5" borderId="25" xfId="0" applyNumberFormat="1" applyFont="1" applyFill="1" applyBorder="1" applyAlignment="1">
      <alignment horizontal="center" vertical="center"/>
    </xf>
    <xf numFmtId="4" fontId="10" fillId="0" borderId="0" xfId="0" applyNumberFormat="1" applyFont="1"/>
    <xf numFmtId="0" fontId="8" fillId="6" borderId="33" xfId="0" applyFont="1" applyFill="1" applyBorder="1" applyAlignment="1">
      <alignment horizontal="left" vertical="center"/>
    </xf>
    <xf numFmtId="0" fontId="8" fillId="6" borderId="34" xfId="0" applyFont="1" applyFill="1" applyBorder="1" applyAlignment="1">
      <alignment horizontal="left" vertical="center"/>
    </xf>
    <xf numFmtId="0" fontId="8" fillId="6" borderId="35" xfId="0" applyFont="1" applyFill="1" applyBorder="1" applyAlignment="1">
      <alignment vertical="center"/>
    </xf>
    <xf numFmtId="0" fontId="8" fillId="6" borderId="5" xfId="0" applyFont="1" applyFill="1" applyBorder="1" applyAlignment="1">
      <alignment horizontal="center" vertical="center"/>
    </xf>
    <xf numFmtId="4" fontId="8" fillId="6" borderId="25" xfId="0" applyNumberFormat="1" applyFont="1" applyFill="1" applyBorder="1" applyAlignment="1">
      <alignment horizontal="center" vertical="center"/>
    </xf>
    <xf numFmtId="4" fontId="8" fillId="6" borderId="25" xfId="0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8" fillId="0" borderId="36" xfId="0" applyFont="1" applyBorder="1" applyAlignment="1">
      <alignment horizontal="left" vertical="center"/>
    </xf>
    <xf numFmtId="0" fontId="8" fillId="0" borderId="37" xfId="0" applyFont="1" applyBorder="1" applyAlignment="1">
      <alignment horizontal="left" vertical="center"/>
    </xf>
    <xf numFmtId="0" fontId="9" fillId="0" borderId="38" xfId="0" applyFont="1" applyBorder="1"/>
    <xf numFmtId="4" fontId="8" fillId="0" borderId="25" xfId="0" applyNumberFormat="1" applyFont="1" applyBorder="1" applyAlignment="1">
      <alignment horizontal="center" vertical="center"/>
    </xf>
    <xf numFmtId="4" fontId="8" fillId="0" borderId="25" xfId="0" applyNumberFormat="1" applyFont="1" applyBorder="1" applyAlignment="1">
      <alignment horizontal="center"/>
    </xf>
    <xf numFmtId="0" fontId="8" fillId="0" borderId="39" xfId="0" applyFont="1" applyBorder="1" applyAlignment="1">
      <alignment horizontal="left" vertical="center"/>
    </xf>
    <xf numFmtId="0" fontId="8" fillId="0" borderId="40" xfId="0" applyFont="1" applyBorder="1" applyAlignment="1">
      <alignment horizontal="left" vertical="center"/>
    </xf>
    <xf numFmtId="0" fontId="9" fillId="0" borderId="41" xfId="0" applyFont="1" applyBorder="1"/>
    <xf numFmtId="0" fontId="8" fillId="6" borderId="42" xfId="0" applyFont="1" applyFill="1" applyBorder="1" applyAlignment="1">
      <alignment horizontal="left" vertical="center"/>
    </xf>
    <xf numFmtId="0" fontId="8" fillId="6" borderId="25" xfId="0" applyFont="1" applyFill="1" applyBorder="1" applyAlignment="1">
      <alignment horizontal="left" vertical="center"/>
    </xf>
    <xf numFmtId="0" fontId="8" fillId="6" borderId="43" xfId="0" applyFont="1" applyFill="1" applyBorder="1" applyAlignment="1">
      <alignment vertical="center"/>
    </xf>
    <xf numFmtId="0" fontId="8" fillId="0" borderId="42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9" fillId="0" borderId="43" xfId="0" applyFont="1" applyBorder="1"/>
    <xf numFmtId="0" fontId="9" fillId="0" borderId="25" xfId="0" applyFont="1" applyBorder="1"/>
    <xf numFmtId="0" fontId="8" fillId="0" borderId="0" xfId="0" applyFont="1" applyAlignment="1">
      <alignment horizontal="left" vertical="center"/>
    </xf>
    <xf numFmtId="0" fontId="9" fillId="0" borderId="0" xfId="0" applyFont="1"/>
    <xf numFmtId="0" fontId="8" fillId="3" borderId="44" xfId="0" applyFont="1" applyFill="1" applyBorder="1" applyAlignment="1">
      <alignment horizontal="left" vertical="center"/>
    </xf>
    <xf numFmtId="0" fontId="8" fillId="3" borderId="45" xfId="0" applyFont="1" applyFill="1" applyBorder="1" applyAlignment="1">
      <alignment horizontal="left" vertical="center"/>
    </xf>
    <xf numFmtId="0" fontId="8" fillId="3" borderId="46" xfId="0" applyFont="1" applyFill="1" applyBorder="1" applyAlignment="1">
      <alignment vertical="center"/>
    </xf>
    <xf numFmtId="0" fontId="10" fillId="0" borderId="0" xfId="0" applyFont="1" applyAlignment="1">
      <alignment vertical="center" wrapText="1"/>
    </xf>
    <xf numFmtId="2" fontId="7" fillId="4" borderId="5" xfId="0" applyNumberFormat="1" applyFont="1" applyFill="1" applyBorder="1" applyAlignment="1">
      <alignment horizontal="center" vertical="center" wrapText="1"/>
    </xf>
    <xf numFmtId="0" fontId="8" fillId="0" borderId="41" xfId="0" applyFont="1" applyBorder="1" applyAlignment="1">
      <alignment horizontal="left" vertical="center"/>
    </xf>
    <xf numFmtId="0" fontId="8" fillId="6" borderId="43" xfId="0" applyFont="1" applyFill="1" applyBorder="1" applyAlignment="1">
      <alignment horizontal="left" vertical="center"/>
    </xf>
    <xf numFmtId="0" fontId="8" fillId="0" borderId="43" xfId="0" applyFont="1" applyBorder="1" applyAlignment="1">
      <alignment horizontal="left" vertical="center"/>
    </xf>
    <xf numFmtId="0" fontId="8" fillId="6" borderId="45" xfId="0" applyFont="1" applyFill="1" applyBorder="1" applyAlignment="1">
      <alignment horizontal="left" vertical="center"/>
    </xf>
    <xf numFmtId="0" fontId="8" fillId="6" borderId="46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vertical="center" wrapText="1"/>
    </xf>
    <xf numFmtId="0" fontId="13" fillId="3" borderId="66" xfId="0" applyFont="1" applyFill="1" applyBorder="1" applyAlignment="1">
      <alignment horizontal="left" vertical="center"/>
    </xf>
    <xf numFmtId="0" fontId="13" fillId="3" borderId="66" xfId="0" applyFont="1" applyFill="1" applyBorder="1" applyAlignment="1">
      <alignment horizontal="left" vertical="center" wrapText="1"/>
    </xf>
    <xf numFmtId="0" fontId="8" fillId="3" borderId="67" xfId="0" applyFont="1" applyFill="1" applyBorder="1" applyAlignment="1">
      <alignment horizontal="center" vertical="center"/>
    </xf>
    <xf numFmtId="4" fontId="8" fillId="3" borderId="66" xfId="0" applyNumberFormat="1" applyFont="1" applyFill="1" applyBorder="1" applyAlignment="1">
      <alignment horizontal="center" vertical="center"/>
    </xf>
    <xf numFmtId="4" fontId="8" fillId="3" borderId="66" xfId="0" applyNumberFormat="1" applyFont="1" applyFill="1" applyBorder="1" applyAlignment="1">
      <alignment horizontal="center"/>
    </xf>
    <xf numFmtId="0" fontId="10" fillId="3" borderId="68" xfId="0" applyFont="1" applyFill="1" applyBorder="1"/>
    <xf numFmtId="4" fontId="10" fillId="3" borderId="68" xfId="0" applyNumberFormat="1" applyFont="1" applyFill="1" applyBorder="1"/>
    <xf numFmtId="0" fontId="13" fillId="3" borderId="69" xfId="0" applyFont="1" applyFill="1" applyBorder="1" applyAlignment="1">
      <alignment horizontal="left" vertical="center" wrapText="1"/>
    </xf>
    <xf numFmtId="0" fontId="10" fillId="0" borderId="62" xfId="0" applyFont="1" applyBorder="1" applyAlignment="1">
      <alignment vertical="center" wrapText="1"/>
    </xf>
    <xf numFmtId="0" fontId="8" fillId="5" borderId="25" xfId="0" applyFont="1" applyFill="1" applyBorder="1" applyAlignment="1">
      <alignment horizontal="left" vertical="center"/>
    </xf>
    <xf numFmtId="164" fontId="8" fillId="5" borderId="25" xfId="0" applyNumberFormat="1" applyFont="1" applyFill="1" applyBorder="1" applyAlignment="1">
      <alignment horizontal="left" vertical="center" wrapText="1"/>
    </xf>
    <xf numFmtId="0" fontId="8" fillId="5" borderId="25" xfId="0" applyFont="1" applyFill="1" applyBorder="1" applyAlignment="1">
      <alignment horizontal="center" vertical="center"/>
    </xf>
    <xf numFmtId="4" fontId="8" fillId="5" borderId="25" xfId="0" applyNumberFormat="1" applyFont="1" applyFill="1" applyBorder="1" applyAlignment="1">
      <alignment horizontal="center"/>
    </xf>
    <xf numFmtId="0" fontId="10" fillId="5" borderId="25" xfId="0" applyFont="1" applyFill="1" applyBorder="1"/>
    <xf numFmtId="4" fontId="10" fillId="5" borderId="25" xfId="0" applyNumberFormat="1" applyFont="1" applyFill="1" applyBorder="1"/>
    <xf numFmtId="164" fontId="8" fillId="5" borderId="43" xfId="0" applyNumberFormat="1" applyFont="1" applyFill="1" applyBorder="1" applyAlignment="1">
      <alignment horizontal="left" vertical="center" wrapText="1"/>
    </xf>
    <xf numFmtId="0" fontId="8" fillId="3" borderId="25" xfId="0" applyFont="1" applyFill="1" applyBorder="1" applyAlignment="1">
      <alignment horizontal="left" vertical="center"/>
    </xf>
    <xf numFmtId="164" fontId="8" fillId="3" borderId="25" xfId="0" applyNumberFormat="1" applyFont="1" applyFill="1" applyBorder="1" applyAlignment="1">
      <alignment horizontal="left" vertical="center" wrapText="1"/>
    </xf>
    <xf numFmtId="0" fontId="8" fillId="3" borderId="25" xfId="0" applyFont="1" applyFill="1" applyBorder="1" applyAlignment="1">
      <alignment horizontal="center" vertical="center"/>
    </xf>
    <xf numFmtId="4" fontId="8" fillId="3" borderId="25" xfId="0" applyNumberFormat="1" applyFont="1" applyFill="1" applyBorder="1" applyAlignment="1">
      <alignment horizontal="center" vertical="center"/>
    </xf>
    <xf numFmtId="4" fontId="8" fillId="3" borderId="25" xfId="0" applyNumberFormat="1" applyFont="1" applyFill="1" applyBorder="1" applyAlignment="1">
      <alignment horizontal="center"/>
    </xf>
    <xf numFmtId="0" fontId="10" fillId="3" borderId="25" xfId="0" applyFont="1" applyFill="1" applyBorder="1"/>
    <xf numFmtId="4" fontId="10" fillId="3" borderId="25" xfId="0" applyNumberFormat="1" applyFont="1" applyFill="1" applyBorder="1"/>
    <xf numFmtId="164" fontId="8" fillId="3" borderId="43" xfId="0" applyNumberFormat="1" applyFont="1" applyFill="1" applyBorder="1" applyAlignment="1">
      <alignment horizontal="left" vertical="center" wrapText="1"/>
    </xf>
    <xf numFmtId="0" fontId="8" fillId="5" borderId="34" xfId="0" applyFont="1" applyFill="1" applyBorder="1" applyAlignment="1">
      <alignment horizontal="left" vertical="center"/>
    </xf>
    <xf numFmtId="164" fontId="8" fillId="5" borderId="34" xfId="0" applyNumberFormat="1" applyFont="1" applyFill="1" applyBorder="1" applyAlignment="1">
      <alignment horizontal="left" vertical="center" wrapText="1"/>
    </xf>
    <xf numFmtId="0" fontId="8" fillId="5" borderId="34" xfId="0" applyFont="1" applyFill="1" applyBorder="1" applyAlignment="1">
      <alignment horizontal="center" vertical="center"/>
    </xf>
    <xf numFmtId="4" fontId="8" fillId="5" borderId="34" xfId="0" applyNumberFormat="1" applyFont="1" applyFill="1" applyBorder="1" applyAlignment="1">
      <alignment horizontal="center" vertical="center"/>
    </xf>
    <xf numFmtId="4" fontId="8" fillId="5" borderId="34" xfId="0" applyNumberFormat="1" applyFont="1" applyFill="1" applyBorder="1" applyAlignment="1">
      <alignment horizontal="center"/>
    </xf>
    <xf numFmtId="0" fontId="10" fillId="5" borderId="34" xfId="0" applyFont="1" applyFill="1" applyBorder="1"/>
    <xf numFmtId="4" fontId="10" fillId="5" borderId="34" xfId="0" applyNumberFormat="1" applyFont="1" applyFill="1" applyBorder="1"/>
    <xf numFmtId="164" fontId="8" fillId="5" borderId="35" xfId="0" applyNumberFormat="1" applyFont="1" applyFill="1" applyBorder="1" applyAlignment="1">
      <alignment horizontal="left" vertical="center" wrapText="1"/>
    </xf>
    <xf numFmtId="0" fontId="8" fillId="5" borderId="70" xfId="0" applyFont="1" applyFill="1" applyBorder="1" applyAlignment="1">
      <alignment horizontal="left" vertical="center"/>
    </xf>
    <xf numFmtId="164" fontId="8" fillId="5" borderId="70" xfId="0" applyNumberFormat="1" applyFont="1" applyFill="1" applyBorder="1" applyAlignment="1">
      <alignment horizontal="left" vertical="center" wrapText="1"/>
    </xf>
    <xf numFmtId="0" fontId="8" fillId="5" borderId="70" xfId="0" applyFont="1" applyFill="1" applyBorder="1" applyAlignment="1">
      <alignment horizontal="center" vertical="center"/>
    </xf>
    <xf numFmtId="4" fontId="8" fillId="5" borderId="70" xfId="0" applyNumberFormat="1" applyFont="1" applyFill="1" applyBorder="1" applyAlignment="1">
      <alignment horizontal="center" vertical="center"/>
    </xf>
    <xf numFmtId="4" fontId="8" fillId="5" borderId="70" xfId="0" applyNumberFormat="1" applyFont="1" applyFill="1" applyBorder="1" applyAlignment="1">
      <alignment horizontal="center"/>
    </xf>
    <xf numFmtId="0" fontId="10" fillId="5" borderId="70" xfId="0" applyFont="1" applyFill="1" applyBorder="1"/>
    <xf numFmtId="4" fontId="10" fillId="5" borderId="70" xfId="0" applyNumberFormat="1" applyFont="1" applyFill="1" applyBorder="1"/>
    <xf numFmtId="164" fontId="8" fillId="5" borderId="71" xfId="0" applyNumberFormat="1" applyFont="1" applyFill="1" applyBorder="1" applyAlignment="1">
      <alignment horizontal="left" vertical="center" wrapText="1"/>
    </xf>
    <xf numFmtId="0" fontId="10" fillId="0" borderId="63" xfId="0" applyFont="1" applyBorder="1" applyAlignment="1">
      <alignment vertical="center" wrapText="1"/>
    </xf>
    <xf numFmtId="0" fontId="8" fillId="5" borderId="45" xfId="0" applyFont="1" applyFill="1" applyBorder="1" applyAlignment="1">
      <alignment horizontal="left" vertical="center"/>
    </xf>
    <xf numFmtId="164" fontId="8" fillId="5" borderId="45" xfId="0" applyNumberFormat="1" applyFont="1" applyFill="1" applyBorder="1" applyAlignment="1">
      <alignment horizontal="left" vertical="center" wrapText="1"/>
    </xf>
    <xf numFmtId="0" fontId="8" fillId="5" borderId="45" xfId="0" applyFont="1" applyFill="1" applyBorder="1" applyAlignment="1">
      <alignment horizontal="center" vertical="center"/>
    </xf>
    <xf numFmtId="4" fontId="8" fillId="5" borderId="45" xfId="0" applyNumberFormat="1" applyFont="1" applyFill="1" applyBorder="1" applyAlignment="1">
      <alignment horizontal="center" vertical="center"/>
    </xf>
    <xf numFmtId="4" fontId="8" fillId="5" borderId="45" xfId="0" applyNumberFormat="1" applyFont="1" applyFill="1" applyBorder="1" applyAlignment="1">
      <alignment horizontal="center"/>
    </xf>
    <xf numFmtId="0" fontId="10" fillId="5" borderId="45" xfId="0" applyFont="1" applyFill="1" applyBorder="1"/>
    <xf numFmtId="4" fontId="10" fillId="5" borderId="45" xfId="0" applyNumberFormat="1" applyFont="1" applyFill="1" applyBorder="1"/>
    <xf numFmtId="164" fontId="8" fillId="5" borderId="46" xfId="0" applyNumberFormat="1" applyFont="1" applyFill="1" applyBorder="1" applyAlignment="1">
      <alignment horizontal="left" vertical="center" wrapText="1"/>
    </xf>
    <xf numFmtId="2" fontId="5" fillId="4" borderId="17" xfId="0" applyNumberFormat="1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18" xfId="0" applyFont="1" applyBorder="1"/>
    <xf numFmtId="2" fontId="5" fillId="4" borderId="1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1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3" borderId="6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4" fillId="2" borderId="26" xfId="0" applyFont="1" applyFill="1" applyBorder="1" applyAlignment="1">
      <alignment horizontal="center" vertical="center"/>
    </xf>
    <xf numFmtId="0" fontId="2" fillId="0" borderId="27" xfId="0" applyFont="1" applyBorder="1"/>
    <xf numFmtId="0" fontId="2" fillId="0" borderId="28" xfId="0" applyFont="1" applyBorder="1"/>
    <xf numFmtId="0" fontId="4" fillId="2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20" xfId="0" applyFont="1" applyBorder="1"/>
    <xf numFmtId="0" fontId="2" fillId="0" borderId="21" xfId="0" applyFont="1" applyBorder="1"/>
    <xf numFmtId="0" fontId="4" fillId="2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23" xfId="0" applyFont="1" applyBorder="1"/>
    <xf numFmtId="0" fontId="2" fillId="0" borderId="24" xfId="0" applyFont="1" applyBorder="1"/>
    <xf numFmtId="0" fontId="4" fillId="2" borderId="14" xfId="0" applyFont="1" applyFill="1" applyBorder="1" applyAlignment="1">
      <alignment horizontal="center" vertical="center"/>
    </xf>
    <xf numFmtId="0" fontId="2" fillId="0" borderId="22" xfId="0" applyFont="1" applyBorder="1"/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2" fillId="0" borderId="59" xfId="0" applyFont="1" applyBorder="1"/>
    <xf numFmtId="0" fontId="2" fillId="0" borderId="56" xfId="0" applyFont="1" applyBorder="1"/>
    <xf numFmtId="0" fontId="2" fillId="0" borderId="60" xfId="0" applyFont="1" applyBorder="1"/>
    <xf numFmtId="0" fontId="1" fillId="2" borderId="47" xfId="0" applyFont="1" applyFill="1" applyBorder="1" applyAlignment="1">
      <alignment horizontal="center" vertical="center" wrapText="1"/>
    </xf>
    <xf numFmtId="0" fontId="2" fillId="0" borderId="48" xfId="0" applyFont="1" applyBorder="1"/>
    <xf numFmtId="0" fontId="2" fillId="0" borderId="49" xfId="0" applyFont="1" applyBorder="1"/>
    <xf numFmtId="0" fontId="3" fillId="2" borderId="50" xfId="0" applyFont="1" applyFill="1" applyBorder="1" applyAlignment="1">
      <alignment horizontal="center" vertical="center" wrapText="1"/>
    </xf>
    <xf numFmtId="0" fontId="2" fillId="0" borderId="51" xfId="0" applyFont="1" applyBorder="1"/>
    <xf numFmtId="0" fontId="2" fillId="0" borderId="52" xfId="0" applyFont="1" applyBorder="1"/>
    <xf numFmtId="0" fontId="2" fillId="0" borderId="54" xfId="0" applyFont="1" applyBorder="1"/>
    <xf numFmtId="0" fontId="2" fillId="0" borderId="57" xfId="0" applyFont="1" applyBorder="1"/>
    <xf numFmtId="0" fontId="2" fillId="0" borderId="58" xfId="0" applyFont="1" applyBorder="1"/>
    <xf numFmtId="0" fontId="10" fillId="0" borderId="61" xfId="0" applyFont="1" applyBorder="1" applyAlignment="1">
      <alignment horizontal="center" vertical="center" wrapText="1"/>
    </xf>
    <xf numFmtId="0" fontId="2" fillId="0" borderId="62" xfId="0" applyFont="1" applyBorder="1"/>
    <xf numFmtId="0" fontId="2" fillId="0" borderId="63" xfId="0" applyFont="1" applyBorder="1"/>
    <xf numFmtId="0" fontId="4" fillId="2" borderId="53" xfId="0" applyFont="1" applyFill="1" applyBorder="1" applyAlignment="1">
      <alignment horizontal="center" vertical="center"/>
    </xf>
    <xf numFmtId="0" fontId="2" fillId="0" borderId="55" xfId="0" applyFont="1" applyBorder="1"/>
    <xf numFmtId="0" fontId="3" fillId="2" borderId="64" xfId="0" applyFont="1" applyFill="1" applyBorder="1" applyAlignment="1">
      <alignment horizontal="center" vertical="center" wrapText="1"/>
    </xf>
    <xf numFmtId="0" fontId="2" fillId="0" borderId="65" xfId="0" applyFont="1" applyBorder="1"/>
    <xf numFmtId="0" fontId="1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</xdr:row>
      <xdr:rowOff>76200</xdr:rowOff>
    </xdr:from>
    <xdr:ext cx="314325" cy="0"/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705225" y="1104900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6</xdr:row>
      <xdr:rowOff>76200</xdr:rowOff>
    </xdr:from>
    <xdr:ext cx="314325" cy="0"/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705225" y="1266825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8</xdr:row>
      <xdr:rowOff>76200</xdr:rowOff>
    </xdr:from>
    <xdr:ext cx="314325" cy="0"/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3705225" y="1590675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9</xdr:row>
      <xdr:rowOff>76200</xdr:rowOff>
    </xdr:from>
    <xdr:ext cx="314325" cy="0"/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3705225" y="1752600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11</xdr:row>
      <xdr:rowOff>76200</xdr:rowOff>
    </xdr:from>
    <xdr:ext cx="314325" cy="0"/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05225" y="2076450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12</xdr:row>
      <xdr:rowOff>76200</xdr:rowOff>
    </xdr:from>
    <xdr:ext cx="314325" cy="0"/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3705225" y="2238375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13</xdr:row>
      <xdr:rowOff>76200</xdr:rowOff>
    </xdr:from>
    <xdr:ext cx="314325" cy="0"/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3705225" y="2400300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14</xdr:row>
      <xdr:rowOff>76200</xdr:rowOff>
    </xdr:from>
    <xdr:ext cx="314325" cy="0"/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3705225" y="2562225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15</xdr:row>
      <xdr:rowOff>76200</xdr:rowOff>
    </xdr:from>
    <xdr:ext cx="314325" cy="0"/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3705225" y="2724150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17</xdr:row>
      <xdr:rowOff>76200</xdr:rowOff>
    </xdr:from>
    <xdr:ext cx="314325" cy="0"/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3705225" y="3048000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18</xdr:row>
      <xdr:rowOff>76200</xdr:rowOff>
    </xdr:from>
    <xdr:ext cx="314325" cy="0"/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3705225" y="3209925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19</xdr:row>
      <xdr:rowOff>76200</xdr:rowOff>
    </xdr:from>
    <xdr:ext cx="314325" cy="0"/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3705225" y="3371850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20</xdr:row>
      <xdr:rowOff>76200</xdr:rowOff>
    </xdr:from>
    <xdr:ext cx="314325" cy="0"/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3705225" y="3533775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21</xdr:row>
      <xdr:rowOff>76200</xdr:rowOff>
    </xdr:from>
    <xdr:ext cx="314325" cy="0"/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3705225" y="3695700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23</xdr:row>
      <xdr:rowOff>76200</xdr:rowOff>
    </xdr:from>
    <xdr:ext cx="314325" cy="0"/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3705225" y="4181475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24</xdr:row>
      <xdr:rowOff>76200</xdr:rowOff>
    </xdr:from>
    <xdr:ext cx="314325" cy="0"/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3705225" y="4343400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25</xdr:row>
      <xdr:rowOff>76200</xdr:rowOff>
    </xdr:from>
    <xdr:ext cx="314325" cy="0"/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3705225" y="4505325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26</xdr:row>
      <xdr:rowOff>76200</xdr:rowOff>
    </xdr:from>
    <xdr:ext cx="314325" cy="0"/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705225" y="4667250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27</xdr:row>
      <xdr:rowOff>76200</xdr:rowOff>
    </xdr:from>
    <xdr:ext cx="314325" cy="0"/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705225" y="4829175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29</xdr:row>
      <xdr:rowOff>76200</xdr:rowOff>
    </xdr:from>
    <xdr:ext cx="314325" cy="0"/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3705225" y="5153025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30</xdr:row>
      <xdr:rowOff>76200</xdr:rowOff>
    </xdr:from>
    <xdr:ext cx="314325" cy="0"/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705225" y="5314950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31</xdr:row>
      <xdr:rowOff>76200</xdr:rowOff>
    </xdr:from>
    <xdr:ext cx="314325" cy="0"/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705225" y="5476875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32</xdr:row>
      <xdr:rowOff>76200</xdr:rowOff>
    </xdr:from>
    <xdr:ext cx="314325" cy="0"/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3705225" y="5638800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33</xdr:row>
      <xdr:rowOff>76200</xdr:rowOff>
    </xdr:from>
    <xdr:ext cx="314325" cy="0"/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3705225" y="5800725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35</xdr:row>
      <xdr:rowOff>76200</xdr:rowOff>
    </xdr:from>
    <xdr:ext cx="314325" cy="0"/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3705225" y="5962650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41</xdr:row>
      <xdr:rowOff>76200</xdr:rowOff>
    </xdr:from>
    <xdr:ext cx="314325" cy="0"/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>
          <a:off x="3705225" y="6610350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42</xdr:row>
      <xdr:rowOff>76200</xdr:rowOff>
    </xdr:from>
    <xdr:ext cx="314325" cy="0"/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3705225" y="6772275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43</xdr:row>
      <xdr:rowOff>76200</xdr:rowOff>
    </xdr:from>
    <xdr:ext cx="314325" cy="0"/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3705225" y="6934200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44</xdr:row>
      <xdr:rowOff>76200</xdr:rowOff>
    </xdr:from>
    <xdr:ext cx="314325" cy="0"/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3705225" y="7096125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45</xdr:row>
      <xdr:rowOff>76200</xdr:rowOff>
    </xdr:from>
    <xdr:ext cx="314325" cy="0"/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3705225" y="7258050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47</xdr:row>
      <xdr:rowOff>76200</xdr:rowOff>
    </xdr:from>
    <xdr:ext cx="314325" cy="0"/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>
          <a:off x="3705225" y="7581900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48</xdr:row>
      <xdr:rowOff>76200</xdr:rowOff>
    </xdr:from>
    <xdr:ext cx="314325" cy="0"/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3705225" y="7743825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49</xdr:row>
      <xdr:rowOff>76200</xdr:rowOff>
    </xdr:from>
    <xdr:ext cx="314325" cy="0"/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3705225" y="7905750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50</xdr:row>
      <xdr:rowOff>76200</xdr:rowOff>
    </xdr:from>
    <xdr:ext cx="314325" cy="0"/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>
          <a:off x="3705225" y="8067675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51</xdr:row>
      <xdr:rowOff>76200</xdr:rowOff>
    </xdr:from>
    <xdr:ext cx="314325" cy="0"/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>
          <a:off x="3705225" y="8229600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53</xdr:row>
      <xdr:rowOff>76200</xdr:rowOff>
    </xdr:from>
    <xdr:ext cx="314325" cy="0"/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>
          <a:off x="3705225" y="8391525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</xdr:col>
      <xdr:colOff>0</xdr:colOff>
      <xdr:row>54</xdr:row>
      <xdr:rowOff>76200</xdr:rowOff>
    </xdr:from>
    <xdr:ext cx="314325" cy="0"/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>
          <a:off x="3705225" y="8553450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20</xdr:row>
      <xdr:rowOff>76200</xdr:rowOff>
    </xdr:from>
    <xdr:ext cx="314325" cy="0"/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3705225" y="5153025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4</xdr:col>
      <xdr:colOff>0</xdr:colOff>
      <xdr:row>21</xdr:row>
      <xdr:rowOff>76200</xdr:rowOff>
    </xdr:from>
    <xdr:ext cx="314325" cy="0"/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>
          <a:off x="3705225" y="5314950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4</xdr:col>
      <xdr:colOff>0</xdr:colOff>
      <xdr:row>22</xdr:row>
      <xdr:rowOff>76200</xdr:rowOff>
    </xdr:from>
    <xdr:ext cx="314325" cy="0"/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/>
      </xdr:nvCxnSpPr>
      <xdr:spPr>
        <a:xfrm>
          <a:off x="3705225" y="5476875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4</xdr:col>
      <xdr:colOff>0</xdr:colOff>
      <xdr:row>23</xdr:row>
      <xdr:rowOff>76200</xdr:rowOff>
    </xdr:from>
    <xdr:ext cx="314325" cy="0"/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>
          <a:off x="3705225" y="5638800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4</xdr:col>
      <xdr:colOff>0</xdr:colOff>
      <xdr:row>24</xdr:row>
      <xdr:rowOff>76200</xdr:rowOff>
    </xdr:from>
    <xdr:ext cx="314325" cy="0"/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3705225" y="5800725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3</xdr:col>
      <xdr:colOff>2971800</xdr:colOff>
      <xdr:row>5</xdr:row>
      <xdr:rowOff>57150</xdr:rowOff>
    </xdr:from>
    <xdr:ext cx="485775" cy="809625"/>
    <xdr:sp macro="" textlink="">
      <xdr:nvSpPr>
        <xdr:cNvPr id="44" name="Abrir llave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5202115" y="1273419"/>
          <a:ext cx="485774" cy="844062"/>
        </a:xfrm>
        <a:prstGeom prst="leftBrace">
          <a:avLst>
            <a:gd name="adj1" fmla="val 8333"/>
            <a:gd name="adj2" fmla="val 43258"/>
          </a:avLst>
        </a:prstGeom>
        <a:ln w="38100">
          <a:solidFill>
            <a:schemeClr val="tx1"/>
          </a:solidFill>
          <a:prstDash val="solid"/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4</xdr:col>
      <xdr:colOff>0</xdr:colOff>
      <xdr:row>12</xdr:row>
      <xdr:rowOff>76200</xdr:rowOff>
    </xdr:from>
    <xdr:ext cx="314325" cy="0"/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/>
      </xdr:nvCxnSpPr>
      <xdr:spPr>
        <a:xfrm>
          <a:off x="5391150" y="2905125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4</xdr:col>
      <xdr:colOff>0</xdr:colOff>
      <xdr:row>13</xdr:row>
      <xdr:rowOff>76200</xdr:rowOff>
    </xdr:from>
    <xdr:ext cx="314325" cy="0"/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/>
      </xdr:nvCxnSpPr>
      <xdr:spPr>
        <a:xfrm>
          <a:off x="5391150" y="3067050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4</xdr:col>
      <xdr:colOff>0</xdr:colOff>
      <xdr:row>14</xdr:row>
      <xdr:rowOff>66675</xdr:rowOff>
    </xdr:from>
    <xdr:ext cx="314325" cy="0"/>
    <xdr:cxnSp macro="">
      <xdr:nvCxnSpPr>
        <xdr:cNvPr id="47" name="Conector recto de flecha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/>
      </xdr:nvCxnSpPr>
      <xdr:spPr>
        <a:xfrm>
          <a:off x="5391150" y="3219450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4</xdr:col>
      <xdr:colOff>0</xdr:colOff>
      <xdr:row>15</xdr:row>
      <xdr:rowOff>76200</xdr:rowOff>
    </xdr:from>
    <xdr:ext cx="314325" cy="0"/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>
          <a:off x="5391150" y="3390900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4</xdr:col>
      <xdr:colOff>0</xdr:colOff>
      <xdr:row>16</xdr:row>
      <xdr:rowOff>66675</xdr:rowOff>
    </xdr:from>
    <xdr:ext cx="314325" cy="0"/>
    <xdr:cxnSp macro="">
      <xdr:nvCxnSpPr>
        <xdr:cNvPr id="49" name="Conector recto de flecha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/>
      </xdr:nvCxnSpPr>
      <xdr:spPr>
        <a:xfrm>
          <a:off x="5391150" y="3543300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4</xdr:col>
      <xdr:colOff>0</xdr:colOff>
      <xdr:row>17</xdr:row>
      <xdr:rowOff>76200</xdr:rowOff>
    </xdr:from>
    <xdr:ext cx="314325" cy="0"/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>
          <a:off x="5391150" y="3714750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4</xdr:col>
      <xdr:colOff>0</xdr:colOff>
      <xdr:row>13</xdr:row>
      <xdr:rowOff>76200</xdr:rowOff>
    </xdr:from>
    <xdr:ext cx="314325" cy="0"/>
    <xdr:cxnSp macro="">
      <xdr:nvCxnSpPr>
        <xdr:cNvPr id="51" name="Conector recto de flecha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>
          <a:off x="5391150" y="2905125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4</xdr:col>
      <xdr:colOff>0</xdr:colOff>
      <xdr:row>15</xdr:row>
      <xdr:rowOff>76200</xdr:rowOff>
    </xdr:from>
    <xdr:ext cx="314325" cy="0"/>
    <xdr:cxnSp macro="">
      <xdr:nvCxnSpPr>
        <xdr:cNvPr id="53" name="Conector recto de flecha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/>
      </xdr:nvCxnSpPr>
      <xdr:spPr>
        <a:xfrm>
          <a:off x="5391150" y="2905125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4</xdr:col>
      <xdr:colOff>0</xdr:colOff>
      <xdr:row>17</xdr:row>
      <xdr:rowOff>76200</xdr:rowOff>
    </xdr:from>
    <xdr:ext cx="314325" cy="0"/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/>
      </xdr:nvCxnSpPr>
      <xdr:spPr>
        <a:xfrm>
          <a:off x="5391150" y="2905125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4</xdr:col>
      <xdr:colOff>0</xdr:colOff>
      <xdr:row>19</xdr:row>
      <xdr:rowOff>76200</xdr:rowOff>
    </xdr:from>
    <xdr:ext cx="314325" cy="0"/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CxnSpPr/>
      </xdr:nvCxnSpPr>
      <xdr:spPr>
        <a:xfrm>
          <a:off x="5391150" y="5267325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4</xdr:col>
      <xdr:colOff>0</xdr:colOff>
      <xdr:row>20</xdr:row>
      <xdr:rowOff>76200</xdr:rowOff>
    </xdr:from>
    <xdr:ext cx="314325" cy="0"/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/>
      </xdr:nvCxnSpPr>
      <xdr:spPr>
        <a:xfrm>
          <a:off x="5391150" y="5267325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4</xdr:col>
      <xdr:colOff>0</xdr:colOff>
      <xdr:row>21</xdr:row>
      <xdr:rowOff>76200</xdr:rowOff>
    </xdr:from>
    <xdr:ext cx="314325" cy="0"/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/>
      </xdr:nvCxnSpPr>
      <xdr:spPr>
        <a:xfrm>
          <a:off x="5391150" y="5267325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4</xdr:col>
      <xdr:colOff>0</xdr:colOff>
      <xdr:row>22</xdr:row>
      <xdr:rowOff>76200</xdr:rowOff>
    </xdr:from>
    <xdr:ext cx="314325" cy="0"/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CxnSpPr/>
      </xdr:nvCxnSpPr>
      <xdr:spPr>
        <a:xfrm>
          <a:off x="5391150" y="5267325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4</xdr:col>
      <xdr:colOff>0</xdr:colOff>
      <xdr:row>23</xdr:row>
      <xdr:rowOff>76200</xdr:rowOff>
    </xdr:from>
    <xdr:ext cx="314325" cy="0"/>
    <xdr:cxnSp macro="">
      <xdr:nvCxnSpPr>
        <xdr:cNvPr id="60" name="Conector recto de flecha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CxnSpPr/>
      </xdr:nvCxnSpPr>
      <xdr:spPr>
        <a:xfrm>
          <a:off x="5391150" y="5267325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4</xdr:col>
      <xdr:colOff>0</xdr:colOff>
      <xdr:row>24</xdr:row>
      <xdr:rowOff>76200</xdr:rowOff>
    </xdr:from>
    <xdr:ext cx="314325" cy="0"/>
    <xdr:cxnSp macro="">
      <xdr:nvCxnSpPr>
        <xdr:cNvPr id="61" name="Conector recto de flecha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/>
      </xdr:nvCxnSpPr>
      <xdr:spPr>
        <a:xfrm>
          <a:off x="5391150" y="5267325"/>
          <a:ext cx="323850" cy="0"/>
        </a:xfrm>
        <a:prstGeom prst="straightConnector1">
          <a:avLst/>
        </a:prstGeom>
        <a:ln w="6350" cap="flat" cmpd="sng" algn="ctr">
          <a:solidFill>
            <a:schemeClr val="tx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3</xdr:col>
      <xdr:colOff>2581275</xdr:colOff>
      <xdr:row>7</xdr:row>
      <xdr:rowOff>19050</xdr:rowOff>
    </xdr:from>
    <xdr:ext cx="209550" cy="123825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807618" y="1559091"/>
          <a:ext cx="209782" cy="1318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lvl="0" algn="ctr"/>
          <a:r>
            <a:rPr lang="en-US" sz="1100"/>
            <a:t>**</a:t>
          </a:r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\Minuta%20sep%20snte%202019%20en%20exc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uis.barajas\Desktop\Carpeta%20principal\ADCP%202016\Tabuladores%20de%20sueldos\Tabulador%202018%20TecN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ISTRATIVOS"/>
      <sheetName val="DOCENTE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00"/>
  <sheetViews>
    <sheetView topLeftCell="A49" zoomScale="130" zoomScaleNormal="130" workbookViewId="0">
      <selection activeCell="E81" sqref="E81"/>
    </sheetView>
  </sheetViews>
  <sheetFormatPr baseColWidth="10" defaultColWidth="14.453125" defaultRowHeight="15" customHeight="1" x14ac:dyDescent="0.25"/>
  <cols>
    <col min="1" max="1" width="8.08984375" customWidth="1"/>
    <col min="2" max="2" width="47.453125" customWidth="1"/>
    <col min="3" max="3" width="4.453125" customWidth="1"/>
    <col min="4" max="4" width="8.08984375" customWidth="1"/>
    <col min="5" max="5" width="47.453125" customWidth="1"/>
    <col min="6" max="6" width="4.453125" hidden="1" customWidth="1"/>
    <col min="7" max="7" width="6.453125" hidden="1" customWidth="1"/>
    <col min="8" max="8" width="4.453125" hidden="1" customWidth="1"/>
    <col min="9" max="9" width="6.453125" hidden="1" customWidth="1"/>
    <col min="10" max="10" width="5.453125" hidden="1" customWidth="1"/>
    <col min="11" max="11" width="4.453125" hidden="1" customWidth="1"/>
    <col min="12" max="12" width="6.81640625" hidden="1" customWidth="1"/>
    <col min="13" max="13" width="5" hidden="1" customWidth="1"/>
    <col min="14" max="14" width="5.81640625" hidden="1" customWidth="1"/>
    <col min="15" max="15" width="5.26953125" hidden="1" customWidth="1"/>
    <col min="16" max="16" width="4.453125" hidden="1" customWidth="1"/>
    <col min="17" max="17" width="10.7265625" hidden="1" customWidth="1"/>
    <col min="18" max="18" width="7" hidden="1" customWidth="1"/>
    <col min="19" max="19" width="11.81640625" hidden="1" customWidth="1"/>
    <col min="20" max="20" width="8.08984375" hidden="1" customWidth="1"/>
    <col min="21" max="21" width="11.7265625" hidden="1" customWidth="1"/>
    <col min="22" max="22" width="12" hidden="1" customWidth="1"/>
    <col min="23" max="23" width="10.7265625" hidden="1" customWidth="1"/>
    <col min="24" max="24" width="7.08984375" hidden="1" customWidth="1"/>
    <col min="25" max="25" width="10.7265625" hidden="1" customWidth="1"/>
    <col min="26" max="26" width="4.453125" hidden="1" customWidth="1"/>
    <col min="27" max="28" width="10.7265625" hidden="1" customWidth="1"/>
    <col min="29" max="29" width="10.7265625" customWidth="1"/>
  </cols>
  <sheetData>
    <row r="1" spans="1:29" ht="27.75" customHeight="1" x14ac:dyDescent="0.25">
      <c r="A1" s="113" t="s">
        <v>0</v>
      </c>
      <c r="B1" s="114"/>
      <c r="C1" s="114"/>
      <c r="D1" s="114"/>
      <c r="E1" s="115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t="s">
        <v>1</v>
      </c>
      <c r="R1">
        <v>1.0335000000000001</v>
      </c>
      <c r="S1" t="s">
        <v>2</v>
      </c>
      <c r="U1" t="s">
        <v>3</v>
      </c>
      <c r="V1">
        <v>1.1000000000000001</v>
      </c>
      <c r="W1" t="s">
        <v>4</v>
      </c>
      <c r="Y1" t="s">
        <v>5</v>
      </c>
    </row>
    <row r="2" spans="1:29" ht="15.75" customHeight="1" x14ac:dyDescent="0.25">
      <c r="A2" s="116" t="s">
        <v>6</v>
      </c>
      <c r="B2" s="107"/>
      <c r="C2" s="107"/>
      <c r="D2" s="107"/>
      <c r="E2" s="117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110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2"/>
    </row>
    <row r="3" spans="1:29" ht="12.75" customHeight="1" x14ac:dyDescent="0.25">
      <c r="A3" s="121" t="s">
        <v>7</v>
      </c>
      <c r="B3" s="122"/>
      <c r="C3" s="129" t="s">
        <v>8</v>
      </c>
      <c r="D3" s="125" t="s">
        <v>9</v>
      </c>
      <c r="E3" s="126"/>
      <c r="F3" s="106" t="s">
        <v>10</v>
      </c>
      <c r="G3" s="107"/>
      <c r="H3" s="107"/>
      <c r="I3" s="107"/>
      <c r="J3" s="107"/>
      <c r="K3" s="108"/>
      <c r="L3" s="109" t="s">
        <v>11</v>
      </c>
      <c r="M3" s="107"/>
      <c r="N3" s="107"/>
      <c r="O3" s="107"/>
      <c r="P3" s="108"/>
      <c r="Q3" s="106" t="s">
        <v>10</v>
      </c>
      <c r="R3" s="107"/>
      <c r="S3" s="107"/>
      <c r="T3" s="107"/>
      <c r="U3" s="108"/>
      <c r="V3" s="109" t="s">
        <v>11</v>
      </c>
      <c r="W3" s="107"/>
      <c r="X3" s="107"/>
      <c r="Y3" s="107"/>
      <c r="Z3" s="108"/>
      <c r="AA3" t="s">
        <v>12</v>
      </c>
    </row>
    <row r="4" spans="1:29" ht="12" customHeight="1" x14ac:dyDescent="0.25">
      <c r="A4" s="123"/>
      <c r="B4" s="124"/>
      <c r="C4" s="130"/>
      <c r="D4" s="127"/>
      <c r="E4" s="128"/>
      <c r="F4" s="5" t="s">
        <v>13</v>
      </c>
      <c r="G4" s="6" t="s">
        <v>14</v>
      </c>
      <c r="H4" s="7" t="s">
        <v>15</v>
      </c>
      <c r="I4" s="6" t="s">
        <v>16</v>
      </c>
      <c r="J4" s="8" t="s">
        <v>17</v>
      </c>
      <c r="K4" s="9" t="s">
        <v>18</v>
      </c>
      <c r="L4" s="6" t="s">
        <v>14</v>
      </c>
      <c r="M4" s="7" t="s">
        <v>15</v>
      </c>
      <c r="N4" s="6" t="s">
        <v>16</v>
      </c>
      <c r="O4" s="10" t="s">
        <v>17</v>
      </c>
      <c r="P4" s="9" t="s">
        <v>18</v>
      </c>
      <c r="Q4" s="11" t="s">
        <v>14</v>
      </c>
      <c r="R4" s="7" t="s">
        <v>15</v>
      </c>
      <c r="S4" s="6" t="s">
        <v>16</v>
      </c>
      <c r="T4" s="8" t="s">
        <v>17</v>
      </c>
      <c r="U4" s="9" t="s">
        <v>18</v>
      </c>
      <c r="V4" s="6" t="s">
        <v>14</v>
      </c>
      <c r="W4" s="7" t="s">
        <v>15</v>
      </c>
      <c r="X4" s="6" t="s">
        <v>16</v>
      </c>
      <c r="Y4" s="10" t="s">
        <v>17</v>
      </c>
      <c r="Z4" s="9" t="s">
        <v>18</v>
      </c>
    </row>
    <row r="5" spans="1:29" ht="14.25" customHeight="1" x14ac:dyDescent="0.25">
      <c r="A5" s="118" t="s">
        <v>19</v>
      </c>
      <c r="B5" s="119"/>
      <c r="C5" s="119"/>
      <c r="D5" s="119"/>
      <c r="E5" s="120"/>
      <c r="F5" s="5"/>
      <c r="G5" s="7"/>
      <c r="H5" s="7"/>
      <c r="I5" s="7"/>
      <c r="J5" s="8"/>
      <c r="K5" s="10"/>
      <c r="L5" s="7"/>
      <c r="M5" s="7"/>
      <c r="N5" s="7"/>
      <c r="O5" s="10"/>
      <c r="P5" s="10"/>
      <c r="Q5" s="12"/>
      <c r="R5" s="12"/>
      <c r="S5" s="12"/>
      <c r="T5" s="13"/>
      <c r="U5" s="14"/>
      <c r="V5" s="12"/>
      <c r="W5" s="12"/>
      <c r="X5" s="12"/>
      <c r="Y5" s="14"/>
      <c r="Z5" s="14"/>
    </row>
    <row r="6" spans="1:29" ht="12" customHeight="1" x14ac:dyDescent="0.25">
      <c r="A6" s="15" t="s">
        <v>20</v>
      </c>
      <c r="B6" s="16" t="s">
        <v>21</v>
      </c>
      <c r="C6" s="16"/>
      <c r="D6" s="16" t="str">
        <f>A7</f>
        <v>E3507</v>
      </c>
      <c r="E6" s="17" t="str">
        <f>VLOOKUP(D6,A6:B55,2,0)</f>
        <v>"TECNICO DOCENTE DE ASIGNATURA ""B"" (E.S.)"</v>
      </c>
      <c r="F6" s="18" t="s">
        <v>22</v>
      </c>
      <c r="G6" s="19">
        <v>261.45</v>
      </c>
      <c r="H6" s="19">
        <v>1.25</v>
      </c>
      <c r="I6" s="19">
        <v>10.199999999999999</v>
      </c>
      <c r="J6" s="19">
        <v>22.85</v>
      </c>
      <c r="K6" s="19">
        <v>0</v>
      </c>
      <c r="L6" s="19">
        <v>317.95</v>
      </c>
      <c r="M6" s="19">
        <v>1.5</v>
      </c>
      <c r="N6" s="19">
        <v>12.2</v>
      </c>
      <c r="O6" s="19">
        <v>3.3</v>
      </c>
      <c r="P6" s="19">
        <v>0</v>
      </c>
      <c r="Q6" t="e">
        <f>VLOOKUP(A6,[1]Sheet1!$A$17:$C$46,3,0)</f>
        <v>#N/A</v>
      </c>
      <c r="R6" s="20">
        <f t="shared" ref="R6:R7" si="0">H6</f>
        <v>1.25</v>
      </c>
      <c r="S6" t="e">
        <f>VLOOKUP(A6,[1]Sheet1!$A$126:$C$146,3,0)</f>
        <v>#N/A</v>
      </c>
      <c r="T6" s="20">
        <v>24.85</v>
      </c>
      <c r="U6">
        <f t="shared" ref="U6:U7" si="1">K6*($Z$1)</f>
        <v>0</v>
      </c>
      <c r="V6" t="e">
        <f>VLOOKUP(A6,[1]Sheet1!$A$17:$D$46,4,0)</f>
        <v>#N/A</v>
      </c>
      <c r="W6" s="20">
        <f t="shared" ref="W6:W7" si="2">M6</f>
        <v>1.5</v>
      </c>
      <c r="X6" t="e">
        <f>VLOOKUP(A6,[1]Sheet1!$A$126:$D$155,4,0)</f>
        <v>#N/A</v>
      </c>
      <c r="Y6" s="20">
        <v>3.4</v>
      </c>
      <c r="Z6">
        <f t="shared" ref="Z6:Z7" si="3">P6*($Z$1)</f>
        <v>0</v>
      </c>
      <c r="AA6">
        <v>1255</v>
      </c>
    </row>
    <row r="7" spans="1:29" ht="12" customHeight="1" x14ac:dyDescent="0.25">
      <c r="A7" s="21" t="s">
        <v>23</v>
      </c>
      <c r="B7" s="22" t="s">
        <v>24</v>
      </c>
      <c r="C7" s="22"/>
      <c r="D7" s="22" t="s">
        <v>25</v>
      </c>
      <c r="E7" s="23" t="s">
        <v>26</v>
      </c>
      <c r="F7" s="24" t="s">
        <v>22</v>
      </c>
      <c r="G7" s="25">
        <v>290.60000000000002</v>
      </c>
      <c r="H7" s="25">
        <v>1.45</v>
      </c>
      <c r="I7" s="25">
        <v>11.5</v>
      </c>
      <c r="J7" s="26">
        <v>22.85</v>
      </c>
      <c r="K7" s="25">
        <v>0</v>
      </c>
      <c r="L7" s="25">
        <v>346.05</v>
      </c>
      <c r="M7" s="25">
        <v>1.65</v>
      </c>
      <c r="N7" s="26">
        <v>14.3</v>
      </c>
      <c r="O7" s="26">
        <v>3.3</v>
      </c>
      <c r="P7" s="25">
        <v>0</v>
      </c>
      <c r="Q7" t="e">
        <f>VLOOKUP(A7,[1]Sheet1!$A$17:$C$46,3,0)</f>
        <v>#N/A</v>
      </c>
      <c r="R7" s="20">
        <f t="shared" si="0"/>
        <v>1.45</v>
      </c>
      <c r="S7" s="27" t="e">
        <f>VLOOKUP(A7,[1]Sheet1!$A$126:$C$146,3,0)</f>
        <v>#N/A</v>
      </c>
      <c r="T7" s="20">
        <v>24.85</v>
      </c>
      <c r="U7">
        <f t="shared" si="1"/>
        <v>0</v>
      </c>
      <c r="V7" t="e">
        <f>VLOOKUP(A7,[1]Sheet1!$A$17:$D$46,4,0)</f>
        <v>#N/A</v>
      </c>
      <c r="W7" s="20">
        <f t="shared" si="2"/>
        <v>1.65</v>
      </c>
      <c r="X7" t="e">
        <f>VLOOKUP(A7,[1]Sheet1!$A$126:$D$155,4,0)</f>
        <v>#N/A</v>
      </c>
      <c r="Y7" s="20">
        <v>3.4</v>
      </c>
      <c r="Z7">
        <f t="shared" si="3"/>
        <v>0</v>
      </c>
      <c r="AA7">
        <v>1255</v>
      </c>
    </row>
    <row r="8" spans="1:29" ht="14.25" customHeight="1" x14ac:dyDescent="0.25">
      <c r="A8" s="118" t="s">
        <v>27</v>
      </c>
      <c r="B8" s="119"/>
      <c r="C8" s="119"/>
      <c r="D8" s="119"/>
      <c r="E8" s="120"/>
      <c r="F8" s="5"/>
      <c r="G8" s="7"/>
      <c r="H8" s="7"/>
      <c r="I8" s="7"/>
      <c r="J8" s="8"/>
      <c r="K8" s="10"/>
      <c r="L8" s="7"/>
      <c r="M8" s="7"/>
      <c r="N8" s="7"/>
      <c r="O8" s="10"/>
      <c r="P8" s="10"/>
      <c r="Q8" s="12"/>
      <c r="R8" s="12"/>
      <c r="S8" s="12"/>
      <c r="T8" s="13"/>
      <c r="U8" s="14"/>
      <c r="V8" s="12"/>
      <c r="W8" s="12"/>
      <c r="X8" s="12"/>
      <c r="Y8" s="14"/>
      <c r="Z8" s="14"/>
    </row>
    <row r="9" spans="1:29" ht="12" customHeight="1" x14ac:dyDescent="0.25">
      <c r="A9" s="28" t="s">
        <v>28</v>
      </c>
      <c r="B9" s="29" t="s">
        <v>29</v>
      </c>
      <c r="C9" s="29"/>
      <c r="D9" s="29" t="str">
        <f>A10</f>
        <v>E3521</v>
      </c>
      <c r="E9" s="30" t="str">
        <f>VLOOKUP(D9,A9:B61,2,0)</f>
        <v>"PROFESOR DE ASIGNATURA ""B"" (E.S.)"</v>
      </c>
      <c r="F9" s="18" t="s">
        <v>22</v>
      </c>
      <c r="G9" s="31">
        <v>352.3</v>
      </c>
      <c r="H9" s="31">
        <v>1.65</v>
      </c>
      <c r="I9" s="31">
        <v>13.25</v>
      </c>
      <c r="J9" s="32">
        <v>22.85</v>
      </c>
      <c r="K9" s="31">
        <v>2.5</v>
      </c>
      <c r="L9" s="31">
        <v>426.75</v>
      </c>
      <c r="M9" s="31">
        <v>2</v>
      </c>
      <c r="N9" s="32">
        <v>16.149999999999999</v>
      </c>
      <c r="O9" s="32">
        <v>3.3</v>
      </c>
      <c r="P9" s="31">
        <v>2.5</v>
      </c>
      <c r="Q9" t="e">
        <f>VLOOKUP(A9,[1]Sheet1!$A$17:$C$46,3,0)</f>
        <v>#N/A</v>
      </c>
      <c r="R9" s="20">
        <f t="shared" ref="R9:R10" si="4">H9</f>
        <v>1.65</v>
      </c>
      <c r="S9" t="e">
        <f>VLOOKUP(A9,[1]Sheet1!$A$126:$C$146,3,0)</f>
        <v>#N/A</v>
      </c>
      <c r="T9" s="20">
        <v>24.85</v>
      </c>
      <c r="U9">
        <v>2.5</v>
      </c>
      <c r="V9" t="e">
        <f>VLOOKUP(A9,[1]Sheet1!$A$17:$D$46,4,0)</f>
        <v>#N/A</v>
      </c>
      <c r="W9" s="20">
        <f t="shared" ref="W9:W10" si="5">M9</f>
        <v>2</v>
      </c>
      <c r="X9" t="e">
        <f>VLOOKUP(A9,[1]Sheet1!$A$126:$D$155,4,0)</f>
        <v>#N/A</v>
      </c>
      <c r="Y9" s="20">
        <v>3.4</v>
      </c>
      <c r="Z9">
        <v>2.5</v>
      </c>
      <c r="AA9">
        <v>1255</v>
      </c>
    </row>
    <row r="10" spans="1:29" ht="12" customHeight="1" x14ac:dyDescent="0.25">
      <c r="A10" s="21" t="s">
        <v>30</v>
      </c>
      <c r="B10" s="22" t="s">
        <v>31</v>
      </c>
      <c r="C10" s="22"/>
      <c r="D10" s="22" t="s">
        <v>32</v>
      </c>
      <c r="E10" s="23" t="s">
        <v>33</v>
      </c>
      <c r="F10" s="24" t="s">
        <v>22</v>
      </c>
      <c r="G10" s="25">
        <v>400.25</v>
      </c>
      <c r="H10" s="25">
        <v>1.95</v>
      </c>
      <c r="I10" s="25">
        <v>14.45</v>
      </c>
      <c r="J10" s="26">
        <v>22.85</v>
      </c>
      <c r="K10" s="25">
        <v>2.5</v>
      </c>
      <c r="L10" s="25">
        <v>483.55</v>
      </c>
      <c r="M10" s="25">
        <v>2.4</v>
      </c>
      <c r="N10" s="26">
        <v>17.350000000000001</v>
      </c>
      <c r="O10" s="26">
        <v>3.3</v>
      </c>
      <c r="P10" s="25">
        <v>2.5</v>
      </c>
      <c r="Q10" t="e">
        <f>VLOOKUP(A10,[1]Sheet1!$A$17:$C$46,3,0)</f>
        <v>#N/A</v>
      </c>
      <c r="R10" s="20">
        <f t="shared" si="4"/>
        <v>1.95</v>
      </c>
      <c r="S10" t="e">
        <f>VLOOKUP(A10,[1]Sheet1!$A$126:$C$146,3,0)</f>
        <v>#N/A</v>
      </c>
      <c r="T10" s="20">
        <v>24.85</v>
      </c>
      <c r="U10">
        <v>2.5</v>
      </c>
      <c r="V10" t="e">
        <f>VLOOKUP(A10,[1]Sheet1!$A$17:$D$46,4,0)</f>
        <v>#N/A</v>
      </c>
      <c r="W10" s="20">
        <f t="shared" si="5"/>
        <v>2.4</v>
      </c>
      <c r="X10" t="e">
        <f>VLOOKUP(A10,[1]Sheet1!$A$126:$D$155,4,0)</f>
        <v>#N/A</v>
      </c>
      <c r="Y10" s="20">
        <v>3.4</v>
      </c>
      <c r="Z10">
        <v>2.5</v>
      </c>
      <c r="AA10">
        <v>1255</v>
      </c>
    </row>
    <row r="11" spans="1:29" ht="14.25" customHeight="1" x14ac:dyDescent="0.25">
      <c r="A11" s="118" t="s">
        <v>34</v>
      </c>
      <c r="B11" s="119"/>
      <c r="C11" s="119"/>
      <c r="D11" s="119"/>
      <c r="E11" s="120"/>
      <c r="F11" s="5"/>
      <c r="G11" s="7"/>
      <c r="H11" s="7"/>
      <c r="I11" s="7"/>
      <c r="J11" s="8"/>
      <c r="K11" s="10"/>
      <c r="L11" s="7"/>
      <c r="M11" s="7"/>
      <c r="N11" s="7"/>
      <c r="O11" s="10"/>
      <c r="P11" s="10"/>
      <c r="Q11" s="12"/>
      <c r="R11" s="12"/>
      <c r="S11" s="12"/>
      <c r="T11" s="13"/>
      <c r="U11" s="14"/>
      <c r="V11" s="12"/>
      <c r="W11" s="12"/>
      <c r="X11" s="12"/>
      <c r="Y11" s="14"/>
      <c r="Z11" s="14"/>
    </row>
    <row r="12" spans="1:29" ht="12" customHeight="1" x14ac:dyDescent="0.25">
      <c r="A12" s="33" t="s">
        <v>35</v>
      </c>
      <c r="B12" s="34" t="s">
        <v>36</v>
      </c>
      <c r="C12" s="34"/>
      <c r="D12" s="34" t="str">
        <f t="shared" ref="D12:D15" si="6">A13</f>
        <v>E3609</v>
      </c>
      <c r="E12" s="35" t="str">
        <f t="shared" ref="E12:E15" si="7">VLOOKUP(D12,A12:B64,2,0)</f>
        <v>"PROFESOR ASOCIADO ""B"" (E.S.) 1/2 TIEMPO"</v>
      </c>
      <c r="F12" s="24" t="s">
        <v>22</v>
      </c>
      <c r="G12" s="25">
        <v>7190.95</v>
      </c>
      <c r="H12" s="25">
        <v>33.9</v>
      </c>
      <c r="I12" s="25">
        <v>252.8</v>
      </c>
      <c r="J12" s="26">
        <v>458.1</v>
      </c>
      <c r="K12" s="25">
        <v>0</v>
      </c>
      <c r="L12" s="25">
        <v>8646.5</v>
      </c>
      <c r="M12" s="25">
        <v>41.15</v>
      </c>
      <c r="N12" s="26">
        <v>306.95</v>
      </c>
      <c r="O12" s="26">
        <v>66.25</v>
      </c>
      <c r="P12" s="25">
        <v>0</v>
      </c>
      <c r="Q12" t="e">
        <f>VLOOKUP(A12,[1]Sheet1!$A$17:$C$46,3,0)</f>
        <v>#N/A</v>
      </c>
      <c r="R12" s="20">
        <f t="shared" ref="R12:R16" si="8">H12</f>
        <v>33.9</v>
      </c>
      <c r="S12" t="e">
        <f>VLOOKUP(A12, [1]Sheet1!$A$126:$C$155,3,0)</f>
        <v>#N/A</v>
      </c>
      <c r="T12" s="20">
        <v>498.1</v>
      </c>
      <c r="U12">
        <f t="shared" ref="U12:U16" si="9">K12*($Z$1)</f>
        <v>0</v>
      </c>
      <c r="V12" t="e">
        <f>VLOOKUP(A12,[1]Sheet1!$A$17:$D$46,4,0)</f>
        <v>#N/A</v>
      </c>
      <c r="W12" s="20">
        <f t="shared" ref="W12:W16" si="10">M12</f>
        <v>41.15</v>
      </c>
      <c r="X12" t="e">
        <f>VLOOKUP(A12,[1]Sheet1!$A$126:$D$155,4,0)</f>
        <v>#N/A</v>
      </c>
      <c r="Y12" s="20">
        <v>68.45</v>
      </c>
      <c r="Z12">
        <f t="shared" ref="Z12:Z16" si="11">P12*($Z$1)</f>
        <v>0</v>
      </c>
      <c r="AA12">
        <v>1255</v>
      </c>
    </row>
    <row r="13" spans="1:29" ht="12" customHeight="1" x14ac:dyDescent="0.25">
      <c r="A13" s="36" t="s">
        <v>37</v>
      </c>
      <c r="B13" s="37" t="s">
        <v>38</v>
      </c>
      <c r="C13" s="37"/>
      <c r="D13" s="37" t="str">
        <f t="shared" si="6"/>
        <v>E3611</v>
      </c>
      <c r="E13" s="38" t="str">
        <f t="shared" si="7"/>
        <v>"PROFESOR ASOCIADO ""C"" (E.S.) 1/2 TIEMPO"</v>
      </c>
      <c r="F13" s="18" t="s">
        <v>22</v>
      </c>
      <c r="G13" s="31">
        <v>8089.8</v>
      </c>
      <c r="H13" s="31">
        <v>38.450000000000003</v>
      </c>
      <c r="I13" s="31">
        <v>287.35000000000002</v>
      </c>
      <c r="J13" s="32">
        <v>458.1</v>
      </c>
      <c r="K13" s="31">
        <v>0</v>
      </c>
      <c r="L13" s="31">
        <v>9728.4</v>
      </c>
      <c r="M13" s="31">
        <v>46.65</v>
      </c>
      <c r="N13" s="32">
        <v>348.9</v>
      </c>
      <c r="O13" s="32">
        <v>66.25</v>
      </c>
      <c r="P13" s="31">
        <v>0</v>
      </c>
      <c r="Q13" t="e">
        <f>VLOOKUP(A13,[1]Sheet1!$A$17:$C$46,3,0)</f>
        <v>#N/A</v>
      </c>
      <c r="R13" s="20">
        <f t="shared" si="8"/>
        <v>38.450000000000003</v>
      </c>
      <c r="S13" t="e">
        <f>VLOOKUP(A13, [1]Sheet1!$A$126:$C$155,3,0)</f>
        <v>#N/A</v>
      </c>
      <c r="T13" s="20">
        <v>498.1</v>
      </c>
      <c r="U13">
        <f t="shared" si="9"/>
        <v>0</v>
      </c>
      <c r="V13" t="e">
        <f>VLOOKUP(A13,[1]Sheet1!$A$17:$D$46,4,0)</f>
        <v>#N/A</v>
      </c>
      <c r="W13" s="20">
        <f t="shared" si="10"/>
        <v>46.65</v>
      </c>
      <c r="X13" t="e">
        <f>VLOOKUP(A13,[1]Sheet1!$A$126:$D$155,4,0)</f>
        <v>#N/A</v>
      </c>
      <c r="Y13" s="20">
        <v>68.45</v>
      </c>
      <c r="Z13">
        <f t="shared" si="11"/>
        <v>0</v>
      </c>
      <c r="AA13">
        <v>1255</v>
      </c>
    </row>
    <row r="14" spans="1:29" ht="12" customHeight="1" x14ac:dyDescent="0.25">
      <c r="A14" s="39" t="s">
        <v>39</v>
      </c>
      <c r="B14" s="40" t="s">
        <v>40</v>
      </c>
      <c r="C14" s="40"/>
      <c r="D14" s="40" t="str">
        <f t="shared" si="6"/>
        <v>E3613</v>
      </c>
      <c r="E14" s="41" t="str">
        <f t="shared" si="7"/>
        <v>"PROFESOR TITULAR ""A"" (E.S.) 1/2 TIEMPO"</v>
      </c>
      <c r="F14" s="24" t="s">
        <v>22</v>
      </c>
      <c r="G14" s="25">
        <v>9101.0499999999993</v>
      </c>
      <c r="H14" s="25">
        <v>42.95</v>
      </c>
      <c r="I14" s="25">
        <v>315.10000000000002</v>
      </c>
      <c r="J14" s="26">
        <v>458.1</v>
      </c>
      <c r="K14" s="25">
        <v>0</v>
      </c>
      <c r="L14" s="25">
        <v>10947.15</v>
      </c>
      <c r="M14" s="25">
        <v>52.15</v>
      </c>
      <c r="N14" s="26">
        <v>382.6</v>
      </c>
      <c r="O14" s="26">
        <v>66.25</v>
      </c>
      <c r="P14" s="25">
        <v>0</v>
      </c>
      <c r="Q14" t="e">
        <f>VLOOKUP(A14,[1]Sheet1!$A$17:$C$46,3,0)</f>
        <v>#N/A</v>
      </c>
      <c r="R14" s="20">
        <f t="shared" si="8"/>
        <v>42.95</v>
      </c>
      <c r="S14" t="e">
        <f>VLOOKUP(A14, [1]Sheet1!$A$126:$C$155,3,0)</f>
        <v>#N/A</v>
      </c>
      <c r="T14" s="20">
        <v>498.1</v>
      </c>
      <c r="U14">
        <f t="shared" si="9"/>
        <v>0</v>
      </c>
      <c r="V14" t="e">
        <f>VLOOKUP(A14,[1]Sheet1!$A$17:$D$46,4,0)</f>
        <v>#N/A</v>
      </c>
      <c r="W14" s="20">
        <f t="shared" si="10"/>
        <v>52.15</v>
      </c>
      <c r="X14" t="e">
        <f>VLOOKUP(A14,[1]Sheet1!$A$126:$D$155,4,0)</f>
        <v>#N/A</v>
      </c>
      <c r="Y14" s="20">
        <v>68.45</v>
      </c>
      <c r="Z14">
        <f t="shared" si="11"/>
        <v>0</v>
      </c>
      <c r="AA14">
        <v>1255</v>
      </c>
    </row>
    <row r="15" spans="1:29" ht="12" customHeight="1" x14ac:dyDescent="0.25">
      <c r="A15" s="36" t="s">
        <v>41</v>
      </c>
      <c r="B15" s="37" t="s">
        <v>42</v>
      </c>
      <c r="C15" s="37"/>
      <c r="D15" s="37" t="str">
        <f t="shared" si="6"/>
        <v>E3615</v>
      </c>
      <c r="E15" s="38" t="str">
        <f t="shared" si="7"/>
        <v>"PROFESOR TITULAR ""B"" (E.S.) 1/2 TIEMPO"</v>
      </c>
      <c r="F15" s="18" t="s">
        <v>22</v>
      </c>
      <c r="G15" s="31">
        <v>10503.35</v>
      </c>
      <c r="H15" s="31">
        <v>49.7</v>
      </c>
      <c r="I15" s="31">
        <v>347</v>
      </c>
      <c r="J15" s="32">
        <v>458.1</v>
      </c>
      <c r="K15" s="31">
        <v>0</v>
      </c>
      <c r="L15" s="31">
        <v>12629.8</v>
      </c>
      <c r="M15" s="31">
        <v>60.3</v>
      </c>
      <c r="N15" s="32">
        <v>421.05</v>
      </c>
      <c r="O15" s="32">
        <v>66.25</v>
      </c>
      <c r="P15" s="31">
        <v>0</v>
      </c>
      <c r="Q15" t="e">
        <f>VLOOKUP(A15,[1]Sheet1!$A$17:$C$46,3,0)</f>
        <v>#N/A</v>
      </c>
      <c r="R15" s="20">
        <f t="shared" si="8"/>
        <v>49.7</v>
      </c>
      <c r="S15" t="e">
        <f>VLOOKUP(A15, [1]Sheet1!$A$126:$C$155,3,0)</f>
        <v>#N/A</v>
      </c>
      <c r="T15" s="20">
        <v>498.1</v>
      </c>
      <c r="U15">
        <f t="shared" si="9"/>
        <v>0</v>
      </c>
      <c r="V15" t="e">
        <f>VLOOKUP(A15,[1]Sheet1!$A$17:$D$46,4,0)</f>
        <v>#N/A</v>
      </c>
      <c r="W15" s="20">
        <f t="shared" si="10"/>
        <v>60.3</v>
      </c>
      <c r="X15" t="e">
        <f>VLOOKUP(A15,[1]Sheet1!$A$126:$D$155,4,0)</f>
        <v>#N/A</v>
      </c>
      <c r="Y15" s="20">
        <v>68.45</v>
      </c>
      <c r="Z15">
        <f t="shared" si="11"/>
        <v>0</v>
      </c>
      <c r="AA15">
        <v>1255</v>
      </c>
    </row>
    <row r="16" spans="1:29" ht="12" customHeight="1" x14ac:dyDescent="0.25">
      <c r="A16" s="39" t="s">
        <v>43</v>
      </c>
      <c r="B16" s="40" t="s">
        <v>44</v>
      </c>
      <c r="C16" s="40"/>
      <c r="D16" s="40" t="s">
        <v>45</v>
      </c>
      <c r="E16" s="41" t="s">
        <v>46</v>
      </c>
      <c r="F16" s="24" t="s">
        <v>22</v>
      </c>
      <c r="G16" s="25">
        <v>12415.05</v>
      </c>
      <c r="H16" s="25">
        <v>58.7</v>
      </c>
      <c r="I16" s="25">
        <v>382.2</v>
      </c>
      <c r="J16" s="26">
        <v>458.1</v>
      </c>
      <c r="K16" s="25">
        <v>0</v>
      </c>
      <c r="L16" s="25">
        <v>14928.4</v>
      </c>
      <c r="M16" s="25">
        <v>71.25</v>
      </c>
      <c r="N16" s="26">
        <v>464.05</v>
      </c>
      <c r="O16" s="26">
        <v>66.25</v>
      </c>
      <c r="P16" s="25">
        <v>0</v>
      </c>
      <c r="Q16" t="e">
        <f>VLOOKUP(A16,[1]Sheet1!$A$17:$C$46,3,0)</f>
        <v>#N/A</v>
      </c>
      <c r="R16" s="20">
        <f t="shared" si="8"/>
        <v>58.7</v>
      </c>
      <c r="S16" t="e">
        <f>VLOOKUP(A16, [1]Sheet1!$A$126:$C$155,3,0)</f>
        <v>#N/A</v>
      </c>
      <c r="T16" s="20">
        <v>498.1</v>
      </c>
      <c r="U16">
        <f t="shared" si="9"/>
        <v>0</v>
      </c>
      <c r="V16" t="e">
        <f>VLOOKUP(A16,[1]Sheet1!$A$17:$D$46,4,0)</f>
        <v>#N/A</v>
      </c>
      <c r="W16" s="20">
        <f t="shared" si="10"/>
        <v>71.25</v>
      </c>
      <c r="X16" t="e">
        <f>VLOOKUP(A16,[1]Sheet1!$A$126:$D$155,4,0)</f>
        <v>#N/A</v>
      </c>
      <c r="Y16" s="20">
        <v>68.45</v>
      </c>
      <c r="Z16">
        <f t="shared" si="11"/>
        <v>0</v>
      </c>
      <c r="AA16">
        <v>1255</v>
      </c>
    </row>
    <row r="17" spans="1:27" ht="14.25" customHeight="1" x14ac:dyDescent="0.25">
      <c r="A17" s="118" t="s">
        <v>47</v>
      </c>
      <c r="B17" s="119"/>
      <c r="C17" s="119"/>
      <c r="D17" s="119"/>
      <c r="E17" s="120"/>
      <c r="F17" s="5"/>
      <c r="G17" s="7"/>
      <c r="H17" s="7"/>
      <c r="I17" s="7"/>
      <c r="J17" s="8"/>
      <c r="K17" s="10"/>
      <c r="L17" s="7"/>
      <c r="M17" s="7"/>
      <c r="N17" s="7"/>
      <c r="O17" s="10"/>
      <c r="P17" s="10"/>
      <c r="Q17" s="12"/>
      <c r="R17" s="12"/>
      <c r="S17" s="12"/>
      <c r="T17" s="13"/>
      <c r="U17" s="14"/>
      <c r="V17" s="12"/>
      <c r="W17" s="12"/>
      <c r="X17" s="12"/>
      <c r="Y17" s="14"/>
      <c r="Z17" s="14"/>
    </row>
    <row r="18" spans="1:27" ht="12" customHeight="1" x14ac:dyDescent="0.25">
      <c r="A18" s="28" t="s">
        <v>48</v>
      </c>
      <c r="B18" s="29" t="s">
        <v>49</v>
      </c>
      <c r="C18" s="29"/>
      <c r="D18" s="29" t="str">
        <f t="shared" ref="D18:D21" si="12">A19</f>
        <v>E3639</v>
      </c>
      <c r="E18" s="30" t="str">
        <f t="shared" ref="E18:E21" si="13">VLOOKUP(D18,A18:B70,2,0)</f>
        <v>"TECNICO DOCENTE ASOCIADO ""B"" (E.S.) 1/2 TIEMPO"</v>
      </c>
      <c r="F18" s="24" t="s">
        <v>22</v>
      </c>
      <c r="G18" s="25">
        <v>6063.5</v>
      </c>
      <c r="H18" s="25">
        <v>26.75</v>
      </c>
      <c r="I18" s="25">
        <v>205.35</v>
      </c>
      <c r="J18" s="26">
        <v>458.1</v>
      </c>
      <c r="K18" s="25">
        <v>0</v>
      </c>
      <c r="L18" s="25">
        <v>7338</v>
      </c>
      <c r="M18" s="25">
        <v>32.5</v>
      </c>
      <c r="N18" s="26">
        <v>249.35</v>
      </c>
      <c r="O18" s="26">
        <v>66.25</v>
      </c>
      <c r="P18" s="25">
        <v>0</v>
      </c>
      <c r="Q18" t="e">
        <f>VLOOKUP(A18,[1]Sheet1!$A$17:$C$46,3,0)</f>
        <v>#N/A</v>
      </c>
      <c r="R18" s="20">
        <f t="shared" ref="R18:R22" si="14">H18</f>
        <v>26.75</v>
      </c>
      <c r="S18" t="e">
        <f>VLOOKUP(A18, [1]Sheet1!$A$126:$C$155,3,0)</f>
        <v>#N/A</v>
      </c>
      <c r="T18" s="20">
        <v>498.1</v>
      </c>
      <c r="U18">
        <f t="shared" ref="U18:U22" si="15">K18*($Z$1)</f>
        <v>0</v>
      </c>
      <c r="V18" t="e">
        <f>VLOOKUP(A18,[1]Sheet1!$A$17:$D$46,4,0)</f>
        <v>#N/A</v>
      </c>
      <c r="W18" s="20">
        <f t="shared" ref="W18:W22" si="16">M18</f>
        <v>32.5</v>
      </c>
      <c r="X18" t="e">
        <f>VLOOKUP(A18,[1]Sheet1!$A$126:$D$155,4,0)</f>
        <v>#N/A</v>
      </c>
      <c r="Y18" s="20">
        <v>68.45</v>
      </c>
      <c r="Z18">
        <f t="shared" ref="Z18:Z22" si="17">P18*($Z$1)</f>
        <v>0</v>
      </c>
      <c r="AA18">
        <v>1255</v>
      </c>
    </row>
    <row r="19" spans="1:27" ht="12" customHeight="1" x14ac:dyDescent="0.25">
      <c r="A19" s="36" t="s">
        <v>50</v>
      </c>
      <c r="B19" s="37" t="s">
        <v>51</v>
      </c>
      <c r="C19" s="37"/>
      <c r="D19" s="37" t="str">
        <f t="shared" si="12"/>
        <v>E3641</v>
      </c>
      <c r="E19" s="38" t="str">
        <f t="shared" si="13"/>
        <v>"TECNICO DOCENTE ASOCIADO ""C"" (E.S.) 1/2 TIEMPO"</v>
      </c>
      <c r="F19" s="18" t="s">
        <v>22</v>
      </c>
      <c r="G19" s="31">
        <v>6700.15</v>
      </c>
      <c r="H19" s="31">
        <v>32.299999999999997</v>
      </c>
      <c r="I19" s="31">
        <v>247.35</v>
      </c>
      <c r="J19" s="32">
        <v>458.1</v>
      </c>
      <c r="K19" s="31">
        <v>0</v>
      </c>
      <c r="L19" s="31">
        <v>8110.2</v>
      </c>
      <c r="M19" s="31">
        <v>39.299999999999997</v>
      </c>
      <c r="N19" s="32">
        <v>300.35000000000002</v>
      </c>
      <c r="O19" s="32">
        <v>66.25</v>
      </c>
      <c r="P19" s="31">
        <v>0</v>
      </c>
      <c r="Q19" t="e">
        <f>VLOOKUP(A19,[1]Sheet1!$A$17:$C$46,3,0)</f>
        <v>#N/A</v>
      </c>
      <c r="R19" s="20">
        <f t="shared" si="14"/>
        <v>32.299999999999997</v>
      </c>
      <c r="S19" t="e">
        <f>VLOOKUP(A19, [1]Sheet1!$A$126:$C$155,3,0)</f>
        <v>#N/A</v>
      </c>
      <c r="T19" s="20">
        <v>498.1</v>
      </c>
      <c r="U19">
        <f t="shared" si="15"/>
        <v>0</v>
      </c>
      <c r="V19" t="e">
        <f>VLOOKUP(A19,[1]Sheet1!$A$17:$D$46,4,0)</f>
        <v>#N/A</v>
      </c>
      <c r="W19" s="20">
        <f t="shared" si="16"/>
        <v>39.299999999999997</v>
      </c>
      <c r="X19" t="e">
        <f>VLOOKUP(A19,[1]Sheet1!$A$126:$D$155,4,0)</f>
        <v>#N/A</v>
      </c>
      <c r="Y19" s="20">
        <v>68.45</v>
      </c>
      <c r="Z19">
        <f t="shared" si="17"/>
        <v>0</v>
      </c>
      <c r="AA19">
        <v>1255</v>
      </c>
    </row>
    <row r="20" spans="1:27" ht="12" customHeight="1" x14ac:dyDescent="0.25">
      <c r="A20" s="39" t="s">
        <v>52</v>
      </c>
      <c r="B20" s="40" t="s">
        <v>53</v>
      </c>
      <c r="C20" s="40"/>
      <c r="D20" s="40" t="str">
        <f t="shared" si="12"/>
        <v>E3643</v>
      </c>
      <c r="E20" s="41" t="str">
        <f t="shared" si="13"/>
        <v>"TECNICO DOCENTE TITULAR ""A"" (E.S.) 1/2 TIEMPO"</v>
      </c>
      <c r="F20" s="24" t="s">
        <v>22</v>
      </c>
      <c r="G20" s="25">
        <v>7392.55</v>
      </c>
      <c r="H20" s="25">
        <v>35.700000000000003</v>
      </c>
      <c r="I20" s="25">
        <v>265</v>
      </c>
      <c r="J20" s="26">
        <v>458.1</v>
      </c>
      <c r="K20" s="25">
        <v>0</v>
      </c>
      <c r="L20" s="25">
        <v>8946.7999999999993</v>
      </c>
      <c r="M20" s="25">
        <v>43.3</v>
      </c>
      <c r="N20" s="26">
        <v>321.64999999999998</v>
      </c>
      <c r="O20" s="26">
        <v>66.25</v>
      </c>
      <c r="P20" s="25">
        <v>0</v>
      </c>
      <c r="Q20" t="e">
        <f>VLOOKUP(A20,[1]Sheet1!$A$17:$C$46,3,0)</f>
        <v>#N/A</v>
      </c>
      <c r="R20" s="20">
        <f t="shared" si="14"/>
        <v>35.700000000000003</v>
      </c>
      <c r="S20" t="e">
        <f>VLOOKUP(A20, [1]Sheet1!$A$126:$C$155,3,0)</f>
        <v>#N/A</v>
      </c>
      <c r="T20" s="20">
        <v>498.1</v>
      </c>
      <c r="U20">
        <f t="shared" si="15"/>
        <v>0</v>
      </c>
      <c r="V20" t="e">
        <f>VLOOKUP(A20,[1]Sheet1!$A$17:$D$46,4,0)</f>
        <v>#N/A</v>
      </c>
      <c r="W20" s="20">
        <f t="shared" si="16"/>
        <v>43.3</v>
      </c>
      <c r="X20" t="e">
        <f>VLOOKUP(A20,[1]Sheet1!$A$126:$D$155,4,0)</f>
        <v>#N/A</v>
      </c>
      <c r="Y20" s="20">
        <v>68.45</v>
      </c>
      <c r="Z20">
        <f t="shared" si="17"/>
        <v>0</v>
      </c>
      <c r="AA20">
        <v>1255</v>
      </c>
    </row>
    <row r="21" spans="1:27" ht="12" customHeight="1" x14ac:dyDescent="0.25">
      <c r="A21" s="36" t="s">
        <v>54</v>
      </c>
      <c r="B21" s="37" t="s">
        <v>55</v>
      </c>
      <c r="C21" s="37"/>
      <c r="D21" s="37" t="str">
        <f t="shared" si="12"/>
        <v>E3645</v>
      </c>
      <c r="E21" s="38" t="str">
        <f t="shared" si="13"/>
        <v>"TECNICO DOCENTE TITULAR ""B"" (E.S.) 1/2 TIEMPO"</v>
      </c>
      <c r="F21" s="18" t="s">
        <v>22</v>
      </c>
      <c r="G21" s="31">
        <v>8089.8</v>
      </c>
      <c r="H21" s="31">
        <v>37.950000000000003</v>
      </c>
      <c r="I21" s="31">
        <v>287.35000000000002</v>
      </c>
      <c r="J21" s="32">
        <v>458.1</v>
      </c>
      <c r="K21" s="31">
        <v>0</v>
      </c>
      <c r="L21" s="31">
        <v>9791.9500000000007</v>
      </c>
      <c r="M21" s="31">
        <v>46</v>
      </c>
      <c r="N21" s="32">
        <v>348.9</v>
      </c>
      <c r="O21" s="32">
        <v>66.25</v>
      </c>
      <c r="P21" s="31">
        <v>0</v>
      </c>
      <c r="Q21" t="e">
        <f>VLOOKUP(A21,[1]Sheet1!$A$17:$C$46,3,0)</f>
        <v>#N/A</v>
      </c>
      <c r="R21" s="20">
        <f t="shared" si="14"/>
        <v>37.950000000000003</v>
      </c>
      <c r="S21" t="e">
        <f>VLOOKUP(A21, [1]Sheet1!$A$126:$C$155,3,0)</f>
        <v>#N/A</v>
      </c>
      <c r="T21" s="20">
        <v>498.1</v>
      </c>
      <c r="U21">
        <f t="shared" si="15"/>
        <v>0</v>
      </c>
      <c r="V21" t="e">
        <f>VLOOKUP(A21,[1]Sheet1!$A$17:$D$46,4,0)</f>
        <v>#N/A</v>
      </c>
      <c r="W21" s="20">
        <f t="shared" si="16"/>
        <v>46</v>
      </c>
      <c r="X21" t="e">
        <f>VLOOKUP(A21,[1]Sheet1!$A$126:$D$155,4,0)</f>
        <v>#N/A</v>
      </c>
      <c r="Y21" s="20">
        <v>68.45</v>
      </c>
      <c r="Z21">
        <f t="shared" si="17"/>
        <v>0</v>
      </c>
      <c r="AA21">
        <v>1255</v>
      </c>
    </row>
    <row r="22" spans="1:27" ht="12" customHeight="1" x14ac:dyDescent="0.25">
      <c r="A22" s="39" t="s">
        <v>56</v>
      </c>
      <c r="B22" s="40" t="s">
        <v>57</v>
      </c>
      <c r="C22" s="40"/>
      <c r="D22" s="40" t="s">
        <v>58</v>
      </c>
      <c r="E22" s="41" t="s">
        <v>59</v>
      </c>
      <c r="F22" s="24" t="s">
        <v>22</v>
      </c>
      <c r="G22" s="25">
        <v>9101.0499999999993</v>
      </c>
      <c r="H22" s="25">
        <v>42.4</v>
      </c>
      <c r="I22" s="25">
        <v>307</v>
      </c>
      <c r="J22" s="26">
        <v>458.1</v>
      </c>
      <c r="K22" s="25">
        <v>0</v>
      </c>
      <c r="L22" s="25">
        <v>11014.65</v>
      </c>
      <c r="M22" s="25">
        <v>51.45</v>
      </c>
      <c r="N22" s="26">
        <v>373.2</v>
      </c>
      <c r="O22" s="26">
        <v>66.25</v>
      </c>
      <c r="P22" s="25">
        <v>0</v>
      </c>
      <c r="Q22" t="e">
        <f>VLOOKUP(A22,[1]Sheet1!$A$17:$C$46,3,0)</f>
        <v>#N/A</v>
      </c>
      <c r="R22" s="20">
        <f t="shared" si="14"/>
        <v>42.4</v>
      </c>
      <c r="S22" t="e">
        <f>VLOOKUP(A22, [1]Sheet1!$A$126:$C$155,3,0)</f>
        <v>#N/A</v>
      </c>
      <c r="T22" s="20">
        <v>498.1</v>
      </c>
      <c r="U22">
        <f t="shared" si="15"/>
        <v>0</v>
      </c>
      <c r="V22" t="e">
        <f>VLOOKUP(A22,[1]Sheet1!$A$17:$D$46,4,0)</f>
        <v>#N/A</v>
      </c>
      <c r="W22" s="20">
        <f t="shared" si="16"/>
        <v>51.45</v>
      </c>
      <c r="X22" t="e">
        <f>VLOOKUP(A22,[1]Sheet1!$A$126:$D$155,4,0)</f>
        <v>#N/A</v>
      </c>
      <c r="Y22" s="20">
        <v>68.45</v>
      </c>
      <c r="Z22">
        <f t="shared" si="17"/>
        <v>0</v>
      </c>
      <c r="AA22">
        <v>1255</v>
      </c>
    </row>
    <row r="23" spans="1:27" ht="14.25" customHeight="1" x14ac:dyDescent="0.25">
      <c r="A23" s="118" t="s">
        <v>60</v>
      </c>
      <c r="B23" s="119"/>
      <c r="C23" s="119"/>
      <c r="D23" s="119"/>
      <c r="E23" s="120"/>
      <c r="F23" s="5"/>
      <c r="G23" s="7"/>
      <c r="H23" s="7"/>
      <c r="I23" s="7"/>
      <c r="J23" s="8"/>
      <c r="K23" s="10"/>
      <c r="L23" s="7"/>
      <c r="M23" s="7"/>
      <c r="N23" s="7"/>
      <c r="O23" s="10"/>
      <c r="P23" s="10"/>
      <c r="Q23" s="12"/>
      <c r="R23" s="12"/>
      <c r="S23" s="12"/>
      <c r="T23" s="13"/>
      <c r="U23" s="14"/>
      <c r="V23" s="12"/>
      <c r="W23" s="12"/>
      <c r="X23" s="12"/>
      <c r="Y23" s="14"/>
      <c r="Z23" s="14"/>
    </row>
    <row r="24" spans="1:27" ht="12" customHeight="1" x14ac:dyDescent="0.25">
      <c r="A24" s="39" t="s">
        <v>61</v>
      </c>
      <c r="B24" s="40" t="s">
        <v>62</v>
      </c>
      <c r="C24" s="40"/>
      <c r="D24" s="40" t="str">
        <f t="shared" ref="D24:D27" si="18">A25</f>
        <v>E3709</v>
      </c>
      <c r="E24" s="41" t="str">
        <f t="shared" ref="E24:E27" si="19">VLOOKUP(D24,A24:B77,2,0)</f>
        <v>"PROFESOR ASOCIADO ""B"" (E.S.) 3/4 DE TIEMPO"</v>
      </c>
      <c r="F24" s="18" t="s">
        <v>22</v>
      </c>
      <c r="G24" s="31">
        <v>10786.05</v>
      </c>
      <c r="H24" s="31">
        <v>50.8</v>
      </c>
      <c r="I24" s="31">
        <v>379.15</v>
      </c>
      <c r="J24" s="32">
        <v>677.2</v>
      </c>
      <c r="K24" s="31">
        <v>0</v>
      </c>
      <c r="L24" s="31">
        <v>12969.9</v>
      </c>
      <c r="M24" s="31">
        <v>61.7</v>
      </c>
      <c r="N24" s="32">
        <v>460.45</v>
      </c>
      <c r="O24" s="32">
        <v>98.65</v>
      </c>
      <c r="P24" s="31">
        <v>0</v>
      </c>
      <c r="Q24" t="e">
        <f>VLOOKUP(A24,[1]Sheet1!$A$17:$C$46,3,0)</f>
        <v>#N/A</v>
      </c>
      <c r="R24" s="20">
        <f t="shared" ref="R24:R28" si="20">H24</f>
        <v>50.8</v>
      </c>
      <c r="S24" t="e">
        <f>VLOOKUP(A24, [1]Sheet1!$A$126:$C$155,3,0)</f>
        <v>#N/A</v>
      </c>
      <c r="T24" s="20">
        <v>737.2</v>
      </c>
      <c r="U24">
        <f t="shared" ref="U24:U28" si="21">K24*($Z$1)</f>
        <v>0</v>
      </c>
      <c r="V24" t="e">
        <f>VLOOKUP(A24,[1]Sheet1!$A$17:$D$46,4,0)</f>
        <v>#N/A</v>
      </c>
      <c r="W24" s="20">
        <f t="shared" ref="W24:W28" si="22">M24</f>
        <v>61.7</v>
      </c>
      <c r="X24" t="e">
        <f>VLOOKUP(A24,[1]Sheet1!$A$126:$D$155,4,0)</f>
        <v>#N/A</v>
      </c>
      <c r="Y24" s="20">
        <v>101.95</v>
      </c>
      <c r="Z24">
        <f t="shared" ref="Z24:Z28" si="23">P24*($Z$1)</f>
        <v>0</v>
      </c>
      <c r="AA24">
        <v>1255</v>
      </c>
    </row>
    <row r="25" spans="1:27" ht="12" customHeight="1" x14ac:dyDescent="0.25">
      <c r="A25" s="36" t="s">
        <v>63</v>
      </c>
      <c r="B25" s="37" t="s">
        <v>64</v>
      </c>
      <c r="C25" s="37"/>
      <c r="D25" s="37" t="str">
        <f t="shared" si="18"/>
        <v>E3711</v>
      </c>
      <c r="E25" s="38" t="str">
        <f t="shared" si="19"/>
        <v>"PROFESOR ASOCIADO ""C"" (E.S.) 3/4 DE TIEMPO"</v>
      </c>
      <c r="F25" s="24" t="s">
        <v>22</v>
      </c>
      <c r="G25" s="25">
        <v>12134.6</v>
      </c>
      <c r="H25" s="25">
        <v>57.55</v>
      </c>
      <c r="I25" s="25">
        <v>431</v>
      </c>
      <c r="J25" s="26">
        <v>677.2</v>
      </c>
      <c r="K25" s="25">
        <v>0</v>
      </c>
      <c r="L25" s="25">
        <v>14592.6</v>
      </c>
      <c r="M25" s="25">
        <v>69.900000000000006</v>
      </c>
      <c r="N25" s="26">
        <v>523.35</v>
      </c>
      <c r="O25" s="26">
        <v>98.65</v>
      </c>
      <c r="P25" s="25">
        <v>0</v>
      </c>
      <c r="Q25" t="e">
        <f>VLOOKUP(A25,[1]Sheet1!$A$17:$C$46,3,0)</f>
        <v>#N/A</v>
      </c>
      <c r="R25" s="20">
        <f t="shared" si="20"/>
        <v>57.55</v>
      </c>
      <c r="S25" t="e">
        <f>VLOOKUP(A25, [1]Sheet1!$A$126:$C$155,3,0)</f>
        <v>#N/A</v>
      </c>
      <c r="T25" s="20">
        <v>737.2</v>
      </c>
      <c r="U25">
        <f t="shared" si="21"/>
        <v>0</v>
      </c>
      <c r="V25" t="e">
        <f>VLOOKUP(A25,[1]Sheet1!$A$17:$D$46,4,0)</f>
        <v>#N/A</v>
      </c>
      <c r="W25" s="20">
        <f t="shared" si="22"/>
        <v>69.900000000000006</v>
      </c>
      <c r="X25" t="e">
        <f>VLOOKUP(A25,[1]Sheet1!$A$126:$D$155,4,0)</f>
        <v>#N/A</v>
      </c>
      <c r="Y25" s="20">
        <v>101.95</v>
      </c>
      <c r="Z25">
        <f t="shared" si="23"/>
        <v>0</v>
      </c>
      <c r="AA25">
        <v>1255</v>
      </c>
    </row>
    <row r="26" spans="1:27" ht="12" customHeight="1" x14ac:dyDescent="0.25">
      <c r="A26" s="39" t="s">
        <v>65</v>
      </c>
      <c r="B26" s="40" t="s">
        <v>66</v>
      </c>
      <c r="C26" s="40"/>
      <c r="D26" s="40" t="str">
        <f t="shared" si="18"/>
        <v>E3713</v>
      </c>
      <c r="E26" s="41" t="str">
        <f t="shared" si="19"/>
        <v>"PROFESOR TITULAR ""A"" (E.S.) 3/4 DE TIEMPO"</v>
      </c>
      <c r="F26" s="18" t="s">
        <v>22</v>
      </c>
      <c r="G26" s="31">
        <v>13651.45</v>
      </c>
      <c r="H26" s="31">
        <v>64.3</v>
      </c>
      <c r="I26" s="31">
        <v>472.65</v>
      </c>
      <c r="J26" s="32">
        <v>677.2</v>
      </c>
      <c r="K26" s="31">
        <v>0</v>
      </c>
      <c r="L26" s="31">
        <v>16420.25</v>
      </c>
      <c r="M26" s="31">
        <v>78.150000000000006</v>
      </c>
      <c r="N26" s="32">
        <v>573.85</v>
      </c>
      <c r="O26" s="32">
        <v>98.65</v>
      </c>
      <c r="P26" s="31">
        <v>0</v>
      </c>
      <c r="Q26" t="e">
        <f>VLOOKUP(A26,[1]Sheet1!$A$17:$C$46,3,0)</f>
        <v>#N/A</v>
      </c>
      <c r="R26" s="20">
        <f t="shared" si="20"/>
        <v>64.3</v>
      </c>
      <c r="S26" t="e">
        <f>VLOOKUP(A26, [1]Sheet1!$A$126:$C$155,3,0)</f>
        <v>#N/A</v>
      </c>
      <c r="T26" s="20">
        <v>737.2</v>
      </c>
      <c r="U26">
        <f t="shared" si="21"/>
        <v>0</v>
      </c>
      <c r="V26" t="e">
        <f>VLOOKUP(A26,[1]Sheet1!$A$17:$D$46,4,0)</f>
        <v>#N/A</v>
      </c>
      <c r="W26" s="20">
        <f t="shared" si="22"/>
        <v>78.150000000000006</v>
      </c>
      <c r="X26" t="e">
        <f>VLOOKUP(A26,[1]Sheet1!$A$126:$D$155,4,0)</f>
        <v>#N/A</v>
      </c>
      <c r="Y26" s="20">
        <v>101.95</v>
      </c>
      <c r="Z26">
        <f t="shared" si="23"/>
        <v>0</v>
      </c>
      <c r="AA26">
        <v>1255</v>
      </c>
    </row>
    <row r="27" spans="1:27" ht="12" customHeight="1" x14ac:dyDescent="0.25">
      <c r="A27" s="36" t="s">
        <v>67</v>
      </c>
      <c r="B27" s="37" t="s">
        <v>68</v>
      </c>
      <c r="C27" s="37"/>
      <c r="D27" s="37" t="str">
        <f t="shared" si="18"/>
        <v>E3715</v>
      </c>
      <c r="E27" s="38" t="str">
        <f t="shared" si="19"/>
        <v>"PROFESOR TITULAR ""B"" (E.S.) 3/4 DE TIEMPO"</v>
      </c>
      <c r="F27" s="24" t="s">
        <v>22</v>
      </c>
      <c r="G27" s="25">
        <v>15754.95</v>
      </c>
      <c r="H27" s="25">
        <v>74.45</v>
      </c>
      <c r="I27" s="25">
        <v>520.45000000000005</v>
      </c>
      <c r="J27" s="26">
        <v>677.2</v>
      </c>
      <c r="K27" s="25">
        <v>0</v>
      </c>
      <c r="L27" s="25">
        <v>18944.5</v>
      </c>
      <c r="M27" s="25">
        <v>90.4</v>
      </c>
      <c r="N27" s="26">
        <v>631.6</v>
      </c>
      <c r="O27" s="26">
        <v>98.65</v>
      </c>
      <c r="P27" s="25">
        <v>0</v>
      </c>
      <c r="Q27" t="e">
        <f>VLOOKUP(A27,[1]Sheet1!$A$17:$C$46,3,0)</f>
        <v>#N/A</v>
      </c>
      <c r="R27" s="20">
        <f t="shared" si="20"/>
        <v>74.45</v>
      </c>
      <c r="S27" t="e">
        <f>VLOOKUP(A27, [1]Sheet1!$A$126:$C$155,3,0)</f>
        <v>#N/A</v>
      </c>
      <c r="T27" s="20">
        <v>737.2</v>
      </c>
      <c r="U27">
        <f t="shared" si="21"/>
        <v>0</v>
      </c>
      <c r="V27" t="e">
        <f>VLOOKUP(A27,[1]Sheet1!$A$17:$D$46,4,0)</f>
        <v>#N/A</v>
      </c>
      <c r="W27" s="20">
        <f t="shared" si="22"/>
        <v>90.4</v>
      </c>
      <c r="X27" t="e">
        <f>VLOOKUP(A27,[1]Sheet1!$A$126:$D$155,4,0)</f>
        <v>#N/A</v>
      </c>
      <c r="Y27" s="20">
        <v>101.95</v>
      </c>
      <c r="Z27">
        <f t="shared" si="23"/>
        <v>0</v>
      </c>
      <c r="AA27">
        <v>1255</v>
      </c>
    </row>
    <row r="28" spans="1:27" ht="12" customHeight="1" x14ac:dyDescent="0.25">
      <c r="A28" s="39" t="s">
        <v>69</v>
      </c>
      <c r="B28" s="40" t="s">
        <v>70</v>
      </c>
      <c r="C28" s="40"/>
      <c r="D28" s="40" t="s">
        <v>71</v>
      </c>
      <c r="E28" s="41" t="s">
        <v>72</v>
      </c>
      <c r="F28" s="18" t="s">
        <v>22</v>
      </c>
      <c r="G28" s="31">
        <v>18622.7</v>
      </c>
      <c r="H28" s="31">
        <v>88</v>
      </c>
      <c r="I28" s="31">
        <v>573.25</v>
      </c>
      <c r="J28" s="32">
        <v>677.2</v>
      </c>
      <c r="K28" s="31">
        <v>0</v>
      </c>
      <c r="L28" s="31">
        <v>22392.7</v>
      </c>
      <c r="M28" s="31">
        <v>106.9</v>
      </c>
      <c r="N28" s="32">
        <v>696.05</v>
      </c>
      <c r="O28" s="32">
        <v>98.65</v>
      </c>
      <c r="P28" s="31">
        <v>0</v>
      </c>
      <c r="Q28" t="e">
        <f>VLOOKUP(A28,[1]Sheet1!$A$17:$C$46,3,0)</f>
        <v>#N/A</v>
      </c>
      <c r="R28" s="20">
        <f t="shared" si="20"/>
        <v>88</v>
      </c>
      <c r="S28" t="e">
        <f>VLOOKUP(A28, [1]Sheet1!$A$126:$C$155,3,0)</f>
        <v>#N/A</v>
      </c>
      <c r="T28" s="20">
        <v>737.2</v>
      </c>
      <c r="U28">
        <f t="shared" si="21"/>
        <v>0</v>
      </c>
      <c r="V28" t="e">
        <f>VLOOKUP(A28,[1]Sheet1!$A$17:$D$46,4,0)</f>
        <v>#N/A</v>
      </c>
      <c r="W28" s="20">
        <f t="shared" si="22"/>
        <v>106.9</v>
      </c>
      <c r="X28" t="e">
        <f>VLOOKUP(A28,[1]Sheet1!$A$126:$D$155,4,0)</f>
        <v>#N/A</v>
      </c>
      <c r="Y28" s="20">
        <v>101.95</v>
      </c>
      <c r="Z28">
        <f t="shared" si="23"/>
        <v>0</v>
      </c>
      <c r="AA28">
        <v>1255</v>
      </c>
    </row>
    <row r="29" spans="1:27" ht="14.25" customHeight="1" x14ac:dyDescent="0.25">
      <c r="A29" s="118" t="s">
        <v>73</v>
      </c>
      <c r="B29" s="119"/>
      <c r="C29" s="119"/>
      <c r="D29" s="119"/>
      <c r="E29" s="120"/>
      <c r="F29" s="5"/>
      <c r="G29" s="7"/>
      <c r="H29" s="7"/>
      <c r="I29" s="7"/>
      <c r="J29" s="8"/>
      <c r="K29" s="10"/>
      <c r="L29" s="7"/>
      <c r="M29" s="7"/>
      <c r="N29" s="7"/>
      <c r="O29" s="10"/>
      <c r="P29" s="10"/>
      <c r="Q29" s="12"/>
      <c r="R29" s="12"/>
      <c r="S29" s="12"/>
      <c r="T29" s="13"/>
      <c r="U29" s="14"/>
      <c r="V29" s="12"/>
      <c r="W29" s="12"/>
      <c r="X29" s="12"/>
      <c r="Y29" s="14"/>
      <c r="Z29" s="14"/>
    </row>
    <row r="30" spans="1:27" ht="12" customHeight="1" x14ac:dyDescent="0.25">
      <c r="A30" s="39" t="s">
        <v>74</v>
      </c>
      <c r="B30" s="40" t="s">
        <v>75</v>
      </c>
      <c r="C30" s="40"/>
      <c r="D30" s="40" t="str">
        <f t="shared" ref="D30:D33" si="24">A31</f>
        <v>E3739</v>
      </c>
      <c r="E30" s="41" t="str">
        <f t="shared" ref="E30:E33" si="25">VLOOKUP(D30,A30:B83,2,0)</f>
        <v>"TECNICO DOCENTE ASOCIADO ""B"" (E.S.) 3/4 DE TIEMPO"</v>
      </c>
      <c r="F30" s="18" t="s">
        <v>22</v>
      </c>
      <c r="G30" s="31">
        <v>9095.1</v>
      </c>
      <c r="H30" s="31">
        <v>40.15</v>
      </c>
      <c r="I30" s="31">
        <v>308.05</v>
      </c>
      <c r="J30" s="32">
        <v>677.2</v>
      </c>
      <c r="K30" s="31">
        <v>0</v>
      </c>
      <c r="L30" s="31">
        <v>11006.7</v>
      </c>
      <c r="M30" s="31">
        <v>48.75</v>
      </c>
      <c r="N30" s="32">
        <v>374</v>
      </c>
      <c r="O30" s="32">
        <v>98.65</v>
      </c>
      <c r="P30" s="31">
        <v>0</v>
      </c>
      <c r="Q30" t="e">
        <f>VLOOKUP(A30,[1]Sheet1!$A$17:$C$46,3,0)</f>
        <v>#N/A</v>
      </c>
      <c r="R30" s="20">
        <f t="shared" ref="R30:R34" si="26">H30</f>
        <v>40.15</v>
      </c>
      <c r="S30" t="e">
        <f>VLOOKUP(A30, [1]Sheet1!$A$126:$C$155,3,0)</f>
        <v>#N/A</v>
      </c>
      <c r="T30" s="20">
        <v>737.2</v>
      </c>
      <c r="U30">
        <f t="shared" ref="U30:U34" si="27">K30*($Z$1)</f>
        <v>0</v>
      </c>
      <c r="V30" t="e">
        <f>VLOOKUP(A30,[1]Sheet1!$A$17:$D$46,4,0)</f>
        <v>#N/A</v>
      </c>
      <c r="W30" s="20">
        <f t="shared" ref="W30:W34" si="28">M30</f>
        <v>48.75</v>
      </c>
      <c r="X30" t="e">
        <f>VLOOKUP(A30,[1]Sheet1!$A$126:$D$155,4,0)</f>
        <v>#N/A</v>
      </c>
      <c r="Y30" s="20">
        <v>101.95</v>
      </c>
      <c r="Z30">
        <f t="shared" ref="Z30:Z34" si="29">P30*($Z$1)</f>
        <v>0</v>
      </c>
      <c r="AA30">
        <v>1255</v>
      </c>
    </row>
    <row r="31" spans="1:27" ht="12" customHeight="1" x14ac:dyDescent="0.25">
      <c r="A31" s="36" t="s">
        <v>76</v>
      </c>
      <c r="B31" s="37" t="s">
        <v>77</v>
      </c>
      <c r="C31" s="37"/>
      <c r="D31" s="37" t="str">
        <f t="shared" si="24"/>
        <v>E3741</v>
      </c>
      <c r="E31" s="38" t="str">
        <f t="shared" si="25"/>
        <v>"TECNICO DOCENTE ASOCIADO ""C"" (E.S.) 3/4 DE TIEMPO"</v>
      </c>
      <c r="F31" s="24" t="s">
        <v>22</v>
      </c>
      <c r="G31" s="25">
        <v>10050.15</v>
      </c>
      <c r="H31" s="25">
        <v>48.5</v>
      </c>
      <c r="I31" s="25">
        <v>371</v>
      </c>
      <c r="J31" s="26">
        <v>677.2</v>
      </c>
      <c r="K31" s="25">
        <v>0</v>
      </c>
      <c r="L31" s="25">
        <v>12165.55</v>
      </c>
      <c r="M31" s="25">
        <v>58.9</v>
      </c>
      <c r="N31" s="26">
        <v>450.55</v>
      </c>
      <c r="O31" s="26">
        <v>98.65</v>
      </c>
      <c r="P31" s="25">
        <v>0</v>
      </c>
      <c r="Q31" t="e">
        <f>VLOOKUP(A31,[1]Sheet1!$A$17:$C$46,3,0)</f>
        <v>#N/A</v>
      </c>
      <c r="R31" s="20">
        <f t="shared" si="26"/>
        <v>48.5</v>
      </c>
      <c r="S31" t="e">
        <f>VLOOKUP(A31, [1]Sheet1!$A$126:$C$155,3,0)</f>
        <v>#N/A</v>
      </c>
      <c r="T31" s="20">
        <v>737.2</v>
      </c>
      <c r="U31">
        <f t="shared" si="27"/>
        <v>0</v>
      </c>
      <c r="V31" t="e">
        <f>VLOOKUP(A31,[1]Sheet1!$A$17:$D$46,4,0)</f>
        <v>#N/A</v>
      </c>
      <c r="W31" s="20">
        <f t="shared" si="28"/>
        <v>58.9</v>
      </c>
      <c r="X31" t="e">
        <f>VLOOKUP(A31,[1]Sheet1!$A$126:$D$155,4,0)</f>
        <v>#N/A</v>
      </c>
      <c r="Y31" s="20">
        <v>101.95</v>
      </c>
      <c r="Z31">
        <f t="shared" si="29"/>
        <v>0</v>
      </c>
      <c r="AA31">
        <v>1255</v>
      </c>
    </row>
    <row r="32" spans="1:27" ht="12" customHeight="1" x14ac:dyDescent="0.25">
      <c r="A32" s="39" t="s">
        <v>78</v>
      </c>
      <c r="B32" s="40" t="s">
        <v>79</v>
      </c>
      <c r="C32" s="40"/>
      <c r="D32" s="40" t="str">
        <f t="shared" si="24"/>
        <v>E3743</v>
      </c>
      <c r="E32" s="41" t="str">
        <f t="shared" si="25"/>
        <v>"TECNICO DOCENTE TITULAR ""A"" (E.S.) 3/4 DE TIEMPO"</v>
      </c>
      <c r="F32" s="18" t="s">
        <v>22</v>
      </c>
      <c r="G32" s="31">
        <v>11088.95</v>
      </c>
      <c r="H32" s="31">
        <v>53.5</v>
      </c>
      <c r="I32" s="31">
        <v>397.5</v>
      </c>
      <c r="J32" s="32">
        <v>677.2</v>
      </c>
      <c r="K32" s="31">
        <v>0</v>
      </c>
      <c r="L32" s="31">
        <v>13419.9</v>
      </c>
      <c r="M32" s="31">
        <v>64.95</v>
      </c>
      <c r="N32" s="32">
        <v>482.5</v>
      </c>
      <c r="O32" s="32">
        <v>98.65</v>
      </c>
      <c r="P32" s="31">
        <v>0</v>
      </c>
      <c r="Q32" t="e">
        <f>VLOOKUP(A32,[1]Sheet1!$A$17:$C$46,3,0)</f>
        <v>#N/A</v>
      </c>
      <c r="R32" s="20">
        <f t="shared" si="26"/>
        <v>53.5</v>
      </c>
      <c r="S32" t="e">
        <f>VLOOKUP(A32, [1]Sheet1!$A$126:$C$155,3,0)</f>
        <v>#N/A</v>
      </c>
      <c r="T32" s="20">
        <v>737.2</v>
      </c>
      <c r="U32">
        <f t="shared" si="27"/>
        <v>0</v>
      </c>
      <c r="V32" t="e">
        <f>VLOOKUP(A32,[1]Sheet1!$A$17:$D$46,4,0)</f>
        <v>#N/A</v>
      </c>
      <c r="W32" s="20">
        <f t="shared" si="28"/>
        <v>64.95</v>
      </c>
      <c r="X32" t="e">
        <f>VLOOKUP(A32,[1]Sheet1!$A$126:$D$155,4,0)</f>
        <v>#N/A</v>
      </c>
      <c r="Y32" s="20">
        <v>101.95</v>
      </c>
      <c r="Z32">
        <f t="shared" si="29"/>
        <v>0</v>
      </c>
      <c r="AA32">
        <v>1255</v>
      </c>
    </row>
    <row r="33" spans="1:27" ht="12" customHeight="1" x14ac:dyDescent="0.25">
      <c r="A33" s="36" t="s">
        <v>80</v>
      </c>
      <c r="B33" s="37" t="s">
        <v>81</v>
      </c>
      <c r="C33" s="37"/>
      <c r="D33" s="37" t="str">
        <f t="shared" si="24"/>
        <v>E3745</v>
      </c>
      <c r="E33" s="38" t="str">
        <f t="shared" si="25"/>
        <v>"TECNICO DOCENTE TITULAR ""B"" (E.S.) 3/4 DE TIEMPO"</v>
      </c>
      <c r="F33" s="24" t="s">
        <v>22</v>
      </c>
      <c r="G33" s="25">
        <v>12134.6</v>
      </c>
      <c r="H33" s="25">
        <v>56.9</v>
      </c>
      <c r="I33" s="25">
        <v>431</v>
      </c>
      <c r="J33" s="26">
        <v>677.2</v>
      </c>
      <c r="K33" s="25">
        <v>0</v>
      </c>
      <c r="L33" s="25">
        <v>14687.6</v>
      </c>
      <c r="M33" s="25">
        <v>69</v>
      </c>
      <c r="N33" s="26">
        <v>523.35</v>
      </c>
      <c r="O33" s="26">
        <v>98.65</v>
      </c>
      <c r="P33" s="25">
        <v>0</v>
      </c>
      <c r="Q33" t="e">
        <f>VLOOKUP(A33,[1]Sheet1!$A$17:$C$46,3,0)</f>
        <v>#N/A</v>
      </c>
      <c r="R33" s="20">
        <f t="shared" si="26"/>
        <v>56.9</v>
      </c>
      <c r="S33" t="e">
        <f>VLOOKUP(A33, [1]Sheet1!$A$126:$C$155,3,0)</f>
        <v>#N/A</v>
      </c>
      <c r="T33" s="20">
        <v>737.2</v>
      </c>
      <c r="U33">
        <f t="shared" si="27"/>
        <v>0</v>
      </c>
      <c r="V33" t="e">
        <f>VLOOKUP(A33,[1]Sheet1!$A$17:$D$46,4,0)</f>
        <v>#N/A</v>
      </c>
      <c r="W33" s="20">
        <f t="shared" si="28"/>
        <v>69</v>
      </c>
      <c r="X33" t="e">
        <f>VLOOKUP(A33,[1]Sheet1!$A$126:$D$155,4,0)</f>
        <v>#N/A</v>
      </c>
      <c r="Y33" s="20">
        <v>101.95</v>
      </c>
      <c r="Z33">
        <f t="shared" si="29"/>
        <v>0</v>
      </c>
      <c r="AA33">
        <v>1255</v>
      </c>
    </row>
    <row r="34" spans="1:27" ht="12" customHeight="1" x14ac:dyDescent="0.25">
      <c r="A34" s="39" t="s">
        <v>82</v>
      </c>
      <c r="B34" s="40" t="s">
        <v>83</v>
      </c>
      <c r="C34" s="40"/>
      <c r="D34" s="40" t="s">
        <v>84</v>
      </c>
      <c r="E34" s="41" t="s">
        <v>85</v>
      </c>
      <c r="F34" s="18" t="s">
        <v>22</v>
      </c>
      <c r="G34" s="31">
        <v>13651.45</v>
      </c>
      <c r="H34" s="31">
        <v>63.55</v>
      </c>
      <c r="I34" s="31">
        <v>460.45</v>
      </c>
      <c r="J34" s="32">
        <v>677.2</v>
      </c>
      <c r="K34" s="31">
        <v>0</v>
      </c>
      <c r="L34" s="31">
        <v>16522.099999999999</v>
      </c>
      <c r="M34" s="31">
        <v>77.150000000000006</v>
      </c>
      <c r="N34" s="32">
        <v>559.79999999999995</v>
      </c>
      <c r="O34" s="32">
        <v>98.65</v>
      </c>
      <c r="P34" s="31">
        <v>0</v>
      </c>
      <c r="Q34" t="e">
        <f>VLOOKUP(A34,[1]Sheet1!$A$17:$C$46,3,0)</f>
        <v>#N/A</v>
      </c>
      <c r="R34" s="20">
        <f t="shared" si="26"/>
        <v>63.55</v>
      </c>
      <c r="S34" t="e">
        <f>VLOOKUP(A34, [1]Sheet1!$A$126:$C$155,3,0)</f>
        <v>#N/A</v>
      </c>
      <c r="T34" s="20">
        <v>737.2</v>
      </c>
      <c r="U34">
        <f t="shared" si="27"/>
        <v>0</v>
      </c>
      <c r="V34" t="e">
        <f>VLOOKUP(A34,[1]Sheet1!$A$17:$D$46,4,0)</f>
        <v>#N/A</v>
      </c>
      <c r="W34" s="20">
        <f t="shared" si="28"/>
        <v>77.150000000000006</v>
      </c>
      <c r="X34" t="e">
        <f>VLOOKUP(A34,[1]Sheet1!$A$126:$D$155,4,0)</f>
        <v>#N/A</v>
      </c>
      <c r="Y34" s="20">
        <v>101.95</v>
      </c>
      <c r="Z34">
        <f t="shared" si="29"/>
        <v>0</v>
      </c>
      <c r="AA34">
        <v>1255</v>
      </c>
    </row>
    <row r="35" spans="1:27" ht="12" customHeight="1" x14ac:dyDescent="0.25">
      <c r="A35" s="118" t="s">
        <v>86</v>
      </c>
      <c r="B35" s="119"/>
      <c r="C35" s="119"/>
      <c r="D35" s="119"/>
      <c r="E35" s="120"/>
      <c r="F35" s="18"/>
      <c r="G35" s="31"/>
      <c r="H35" s="31"/>
      <c r="I35" s="31"/>
      <c r="J35" s="32"/>
      <c r="K35" s="31"/>
      <c r="L35" s="31"/>
      <c r="M35" s="31"/>
      <c r="N35" s="32"/>
      <c r="O35" s="32"/>
      <c r="P35" s="31"/>
      <c r="R35" s="20"/>
      <c r="T35" s="20"/>
      <c r="W35" s="20"/>
      <c r="Y35" s="20"/>
    </row>
    <row r="36" spans="1:27" ht="12" customHeight="1" x14ac:dyDescent="0.25">
      <c r="A36" s="40" t="s">
        <v>87</v>
      </c>
      <c r="B36" s="40" t="s">
        <v>88</v>
      </c>
      <c r="C36" s="40"/>
      <c r="D36" s="40" t="s">
        <v>89</v>
      </c>
      <c r="E36" s="42" t="s">
        <v>90</v>
      </c>
      <c r="F36" s="24" t="s">
        <v>22</v>
      </c>
      <c r="G36" s="25">
        <v>18622.7</v>
      </c>
      <c r="H36" s="25">
        <v>88</v>
      </c>
      <c r="I36" s="25">
        <v>573.25</v>
      </c>
      <c r="J36" s="26">
        <v>677.2</v>
      </c>
      <c r="K36" s="25">
        <v>0</v>
      </c>
      <c r="L36" s="25">
        <v>22392.7</v>
      </c>
      <c r="M36" s="25">
        <v>106.9</v>
      </c>
      <c r="N36" s="26">
        <v>696.05</v>
      </c>
      <c r="O36" s="26">
        <v>98.65</v>
      </c>
      <c r="P36" s="25">
        <v>0</v>
      </c>
      <c r="Q36" t="e">
        <f>VLOOKUP(A36,[1]Sheet1!$A$17:$C$46,3,0)</f>
        <v>#N/A</v>
      </c>
      <c r="R36" s="20">
        <f>H36</f>
        <v>88</v>
      </c>
      <c r="S36" t="e">
        <f>VLOOKUP(A36, [1]Sheet1!$A$126:$C$155,3,0)</f>
        <v>#N/A</v>
      </c>
      <c r="T36" s="20">
        <v>737.2</v>
      </c>
      <c r="U36">
        <f>K36*($Z$1)</f>
        <v>0</v>
      </c>
      <c r="V36" t="e">
        <f>VLOOKUP(A36,[1]Sheet1!$A$17:$D$46,4,0)</f>
        <v>#N/A</v>
      </c>
      <c r="W36" s="20">
        <f>M36</f>
        <v>106.9</v>
      </c>
      <c r="X36" t="e">
        <f>VLOOKUP(A36,[1]Sheet1!$A$126:$D$155,4,0)</f>
        <v>#N/A</v>
      </c>
      <c r="Y36" s="20">
        <v>101.95</v>
      </c>
      <c r="Z36">
        <f>P36*($Z$1)</f>
        <v>0</v>
      </c>
      <c r="AA36">
        <v>1255</v>
      </c>
    </row>
    <row r="37" spans="1:27" ht="12" customHeight="1" x14ac:dyDescent="0.25">
      <c r="A37" s="43"/>
      <c r="B37" s="43"/>
      <c r="C37" s="43"/>
      <c r="D37" s="43"/>
      <c r="E37" s="44"/>
      <c r="F37" s="24"/>
      <c r="G37" s="25"/>
      <c r="H37" s="25"/>
      <c r="I37" s="25"/>
      <c r="J37" s="26"/>
      <c r="K37" s="25"/>
      <c r="L37" s="25"/>
      <c r="M37" s="25"/>
      <c r="N37" s="26"/>
      <c r="O37" s="26"/>
      <c r="P37" s="25"/>
      <c r="R37" s="20"/>
      <c r="T37" s="20"/>
      <c r="W37" s="20"/>
      <c r="Y37" s="20"/>
    </row>
    <row r="38" spans="1:27" ht="12" customHeight="1" x14ac:dyDescent="0.25">
      <c r="A38" s="43"/>
      <c r="B38" s="43"/>
      <c r="C38" s="43"/>
      <c r="D38" s="43"/>
      <c r="E38" s="44"/>
      <c r="F38" s="24"/>
      <c r="G38" s="25"/>
      <c r="H38" s="25"/>
      <c r="I38" s="25"/>
      <c r="J38" s="26"/>
      <c r="K38" s="25"/>
      <c r="L38" s="25"/>
      <c r="M38" s="25"/>
      <c r="N38" s="26"/>
      <c r="O38" s="26"/>
      <c r="P38" s="25"/>
      <c r="R38" s="20"/>
      <c r="T38" s="20"/>
      <c r="W38" s="20"/>
      <c r="Y38" s="20"/>
    </row>
    <row r="39" spans="1:27" ht="12" customHeight="1" x14ac:dyDescent="0.25">
      <c r="A39" s="43"/>
      <c r="B39" s="43"/>
      <c r="C39" s="43"/>
      <c r="D39" s="43"/>
      <c r="E39" s="44"/>
      <c r="F39" s="24"/>
      <c r="G39" s="25"/>
      <c r="H39" s="25"/>
      <c r="I39" s="25"/>
      <c r="J39" s="26"/>
      <c r="K39" s="25"/>
      <c r="L39" s="25"/>
      <c r="M39" s="25"/>
      <c r="N39" s="26"/>
      <c r="O39" s="26"/>
      <c r="P39" s="25"/>
      <c r="R39" s="20"/>
      <c r="T39" s="20"/>
      <c r="W39" s="20"/>
      <c r="Y39" s="20"/>
    </row>
    <row r="40" spans="1:27" ht="12" customHeight="1" x14ac:dyDescent="0.25">
      <c r="A40" s="43"/>
      <c r="B40" s="43"/>
      <c r="C40" s="43"/>
      <c r="D40" s="43"/>
      <c r="E40" s="44"/>
      <c r="F40" s="24"/>
      <c r="G40" s="25"/>
      <c r="H40" s="25"/>
      <c r="I40" s="25"/>
      <c r="J40" s="26"/>
      <c r="K40" s="25"/>
      <c r="L40" s="25"/>
      <c r="M40" s="25"/>
      <c r="N40" s="26"/>
      <c r="O40" s="26"/>
      <c r="P40" s="25"/>
      <c r="R40" s="20"/>
      <c r="T40" s="20"/>
      <c r="W40" s="20"/>
      <c r="Y40" s="20"/>
    </row>
    <row r="41" spans="1:27" ht="12" customHeight="1" x14ac:dyDescent="0.25">
      <c r="A41" s="118" t="s">
        <v>91</v>
      </c>
      <c r="B41" s="119"/>
      <c r="C41" s="119"/>
      <c r="D41" s="119"/>
      <c r="E41" s="120"/>
      <c r="F41" s="24" t="s">
        <v>22</v>
      </c>
      <c r="G41" s="25">
        <v>15754.95</v>
      </c>
      <c r="H41" s="25">
        <v>74.45</v>
      </c>
      <c r="I41" s="25">
        <v>517.35</v>
      </c>
      <c r="J41" s="26">
        <v>677.2</v>
      </c>
      <c r="K41" s="25">
        <v>0</v>
      </c>
      <c r="L41" s="25">
        <v>18944.5</v>
      </c>
      <c r="M41" s="25">
        <v>90.4</v>
      </c>
      <c r="N41" s="26">
        <v>630.85</v>
      </c>
      <c r="O41" s="26">
        <v>98.65</v>
      </c>
      <c r="P41" s="25">
        <v>0</v>
      </c>
      <c r="Q41" t="e">
        <f>VLOOKUP(A41,[1]Sheet1!$A$17:$C$46,3,0)</f>
        <v>#N/A</v>
      </c>
      <c r="R41" s="20">
        <f t="shared" ref="R41:R46" si="30">H41</f>
        <v>74.45</v>
      </c>
      <c r="S41" t="e">
        <f>VLOOKUP(A41, [1]Sheet1!$A$126:$C$155,3,0)</f>
        <v>#N/A</v>
      </c>
      <c r="T41" s="20">
        <v>737.2</v>
      </c>
      <c r="U41">
        <f t="shared" ref="U41:U46" si="31">K41*($Z$1)</f>
        <v>0</v>
      </c>
      <c r="V41" t="e">
        <f>VLOOKUP(A41,[1]Sheet1!$A$17:$D$46,4,0)</f>
        <v>#N/A</v>
      </c>
      <c r="W41" s="20">
        <f t="shared" ref="W41:W46" si="32">M41</f>
        <v>90.4</v>
      </c>
      <c r="X41" t="e">
        <f>VLOOKUP(A41,[1]Sheet1!$A$126:$D$155,4,0)</f>
        <v>#N/A</v>
      </c>
      <c r="Y41" s="20">
        <v>101.95</v>
      </c>
      <c r="Z41">
        <f t="shared" ref="Z41:Z46" si="33">P41*($Z$1)</f>
        <v>0</v>
      </c>
      <c r="AA41">
        <v>1255</v>
      </c>
    </row>
    <row r="42" spans="1:27" ht="12" customHeight="1" x14ac:dyDescent="0.25">
      <c r="A42" s="28" t="s">
        <v>92</v>
      </c>
      <c r="B42" s="29" t="s">
        <v>93</v>
      </c>
      <c r="C42" s="29"/>
      <c r="D42" s="29" t="str">
        <f t="shared" ref="D42:D45" si="34">A43</f>
        <v>E3809</v>
      </c>
      <c r="E42" s="30" t="str">
        <f t="shared" ref="E42:E45" si="35">VLOOKUP(D42,A42:B92,2,0)</f>
        <v>"PROFESOR ASOCIADO ""B"" (E.S.) TIEMPO COMPLETO"</v>
      </c>
      <c r="F42" s="24" t="s">
        <v>22</v>
      </c>
      <c r="G42" s="25">
        <v>14381.85</v>
      </c>
      <c r="H42" s="25">
        <v>67.75</v>
      </c>
      <c r="I42" s="25">
        <v>505.55</v>
      </c>
      <c r="J42" s="26">
        <v>901.2</v>
      </c>
      <c r="K42" s="25">
        <v>0</v>
      </c>
      <c r="L42" s="25">
        <v>17293</v>
      </c>
      <c r="M42" s="25">
        <v>82.2</v>
      </c>
      <c r="N42" s="26">
        <v>613.9</v>
      </c>
      <c r="O42" s="26">
        <v>131.19999999999999</v>
      </c>
      <c r="P42" s="25">
        <v>0</v>
      </c>
      <c r="Q42" t="e">
        <f>VLOOKUP(A42,[1]Sheet1!$A$17:$C$46,3,0)</f>
        <v>#N/A</v>
      </c>
      <c r="R42" s="20">
        <f t="shared" si="30"/>
        <v>67.75</v>
      </c>
      <c r="S42" t="e">
        <f>VLOOKUP(A42, [1]Sheet1!$A$126:$C$155,3,0)</f>
        <v>#N/A</v>
      </c>
      <c r="T42" s="20">
        <f t="shared" ref="T42:T46" si="36">J42+80</f>
        <v>981.2</v>
      </c>
      <c r="U42">
        <f t="shared" si="31"/>
        <v>0</v>
      </c>
      <c r="V42" t="e">
        <f>VLOOKUP(A42,[1]Sheet1!$A$17:$D$46,4,0)</f>
        <v>#N/A</v>
      </c>
      <c r="W42" s="20">
        <f t="shared" si="32"/>
        <v>82.2</v>
      </c>
      <c r="X42" t="e">
        <f>VLOOKUP(A42,[1]Sheet1!$A$126:$D$155,4,0)</f>
        <v>#N/A</v>
      </c>
      <c r="Y42" s="20">
        <v>135.6</v>
      </c>
      <c r="Z42">
        <f t="shared" si="33"/>
        <v>0</v>
      </c>
      <c r="AA42">
        <v>1255</v>
      </c>
    </row>
    <row r="43" spans="1:27" ht="12" customHeight="1" x14ac:dyDescent="0.25">
      <c r="A43" s="36" t="s">
        <v>94</v>
      </c>
      <c r="B43" s="37" t="s">
        <v>95</v>
      </c>
      <c r="C43" s="37"/>
      <c r="D43" s="37" t="str">
        <f t="shared" si="34"/>
        <v>E3811</v>
      </c>
      <c r="E43" s="38" t="str">
        <f t="shared" si="35"/>
        <v>"PROFESOR ASOCIADO ""C"" (E.S.) TIEMPO COMPLETO"</v>
      </c>
      <c r="F43" s="18" t="s">
        <v>22</v>
      </c>
      <c r="G43" s="31">
        <v>16179.6</v>
      </c>
      <c r="H43" s="31">
        <v>76.75</v>
      </c>
      <c r="I43" s="31">
        <v>574.65</v>
      </c>
      <c r="J43" s="32">
        <v>901.2</v>
      </c>
      <c r="K43" s="31">
        <v>0</v>
      </c>
      <c r="L43" s="31">
        <v>19456.45</v>
      </c>
      <c r="M43" s="31">
        <v>93.15</v>
      </c>
      <c r="N43" s="32">
        <v>697.8</v>
      </c>
      <c r="O43" s="32">
        <v>131.19999999999999</v>
      </c>
      <c r="P43" s="31">
        <v>0</v>
      </c>
      <c r="Q43" t="e">
        <f>VLOOKUP(A43,[1]Sheet1!$A$17:$C$46,3,0)</f>
        <v>#N/A</v>
      </c>
      <c r="R43" s="20">
        <f t="shared" si="30"/>
        <v>76.75</v>
      </c>
      <c r="S43" t="e">
        <f>VLOOKUP(A43, [1]Sheet1!$A$126:$C$155,3,0)</f>
        <v>#N/A</v>
      </c>
      <c r="T43" s="20">
        <f t="shared" si="36"/>
        <v>981.2</v>
      </c>
      <c r="U43">
        <f t="shared" si="31"/>
        <v>0</v>
      </c>
      <c r="V43" t="e">
        <f>VLOOKUP(A43,[1]Sheet1!$A$17:$D$46,4,0)</f>
        <v>#N/A</v>
      </c>
      <c r="W43" s="20">
        <f t="shared" si="32"/>
        <v>93.15</v>
      </c>
      <c r="X43" t="e">
        <f>VLOOKUP(A43,[1]Sheet1!$A$126:$D$155,4,0)</f>
        <v>#N/A</v>
      </c>
      <c r="Y43" s="20">
        <v>135.6</v>
      </c>
      <c r="Z43">
        <f t="shared" si="33"/>
        <v>0</v>
      </c>
      <c r="AA43">
        <v>1255</v>
      </c>
    </row>
    <row r="44" spans="1:27" ht="12" customHeight="1" x14ac:dyDescent="0.25">
      <c r="A44" s="39" t="s">
        <v>96</v>
      </c>
      <c r="B44" s="40" t="s">
        <v>97</v>
      </c>
      <c r="C44" s="40"/>
      <c r="D44" s="40" t="str">
        <f t="shared" si="34"/>
        <v>E3813</v>
      </c>
      <c r="E44" s="41" t="str">
        <f t="shared" si="35"/>
        <v>"PROFESOR TITULAR ""A"" (E.S.) TIEMPO COMPLETO"</v>
      </c>
      <c r="F44" s="24" t="s">
        <v>22</v>
      </c>
      <c r="G44" s="25">
        <v>18202</v>
      </c>
      <c r="H44" s="25">
        <v>85.75</v>
      </c>
      <c r="I44" s="25">
        <v>630.20000000000005</v>
      </c>
      <c r="J44" s="26">
        <v>901.2</v>
      </c>
      <c r="K44" s="25">
        <v>0</v>
      </c>
      <c r="L44" s="25">
        <v>21893.55</v>
      </c>
      <c r="M44" s="25">
        <v>104.15</v>
      </c>
      <c r="N44" s="26">
        <v>765.15</v>
      </c>
      <c r="O44" s="26">
        <v>131.19999999999999</v>
      </c>
      <c r="P44" s="25">
        <v>0</v>
      </c>
      <c r="Q44" t="e">
        <f>VLOOKUP(A44,[1]Sheet1!$A$17:$C$46,3,0)</f>
        <v>#N/A</v>
      </c>
      <c r="R44" s="20">
        <f t="shared" si="30"/>
        <v>85.75</v>
      </c>
      <c r="S44" t="e">
        <f>VLOOKUP(A44, [1]Sheet1!$A$126:$C$155,3,0)</f>
        <v>#N/A</v>
      </c>
      <c r="T44" s="20">
        <f t="shared" si="36"/>
        <v>981.2</v>
      </c>
      <c r="U44">
        <f t="shared" si="31"/>
        <v>0</v>
      </c>
      <c r="V44" t="e">
        <f>VLOOKUP(A44,[1]Sheet1!$A$17:$D$46,4,0)</f>
        <v>#N/A</v>
      </c>
      <c r="W44" s="20">
        <f t="shared" si="32"/>
        <v>104.15</v>
      </c>
      <c r="X44" t="e">
        <f>VLOOKUP(A44,[1]Sheet1!$A$126:$D$155,4,0)</f>
        <v>#N/A</v>
      </c>
      <c r="Y44" s="20">
        <v>135.6</v>
      </c>
      <c r="Z44">
        <f t="shared" si="33"/>
        <v>0</v>
      </c>
      <c r="AA44">
        <v>1255</v>
      </c>
    </row>
    <row r="45" spans="1:27" ht="12" customHeight="1" x14ac:dyDescent="0.25">
      <c r="A45" s="36" t="s">
        <v>98</v>
      </c>
      <c r="B45" s="37" t="s">
        <v>99</v>
      </c>
      <c r="C45" s="37"/>
      <c r="D45" s="37" t="str">
        <f t="shared" si="34"/>
        <v>E3815</v>
      </c>
      <c r="E45" s="38" t="str">
        <f t="shared" si="35"/>
        <v>"PROFESOR TITULAR ""B"" (E.S.) TIEMPO COMPLETO"</v>
      </c>
      <c r="F45" s="18" t="s">
        <v>22</v>
      </c>
      <c r="G45" s="31">
        <v>21006.85</v>
      </c>
      <c r="H45" s="31">
        <v>99.3</v>
      </c>
      <c r="I45" s="31">
        <v>693.95</v>
      </c>
      <c r="J45" s="32">
        <v>901.2</v>
      </c>
      <c r="K45" s="31">
        <v>0</v>
      </c>
      <c r="L45" s="31">
        <v>25259.75</v>
      </c>
      <c r="M45" s="31">
        <v>120.55</v>
      </c>
      <c r="N45" s="32">
        <v>842.1</v>
      </c>
      <c r="O45" s="32">
        <v>131.19999999999999</v>
      </c>
      <c r="P45" s="31">
        <v>0</v>
      </c>
      <c r="Q45" t="e">
        <f>VLOOKUP(A45,[1]Sheet1!$A$17:$C$46,3,0)</f>
        <v>#N/A</v>
      </c>
      <c r="R45" s="20">
        <f t="shared" si="30"/>
        <v>99.3</v>
      </c>
      <c r="S45" t="e">
        <f>VLOOKUP(A45, [1]Sheet1!$A$126:$C$155,3,0)</f>
        <v>#N/A</v>
      </c>
      <c r="T45" s="20">
        <f t="shared" si="36"/>
        <v>981.2</v>
      </c>
      <c r="U45">
        <f t="shared" si="31"/>
        <v>0</v>
      </c>
      <c r="V45" t="e">
        <f>VLOOKUP(A45,[1]Sheet1!$A$17:$D$46,4,0)</f>
        <v>#N/A</v>
      </c>
      <c r="W45" s="20">
        <f t="shared" si="32"/>
        <v>120.55</v>
      </c>
      <c r="X45" t="e">
        <f>VLOOKUP(A45,[1]Sheet1!$A$126:$D$155,4,0)</f>
        <v>#N/A</v>
      </c>
      <c r="Y45" s="20">
        <v>135.6</v>
      </c>
      <c r="Z45">
        <f t="shared" si="33"/>
        <v>0</v>
      </c>
      <c r="AA45">
        <v>1255</v>
      </c>
    </row>
    <row r="46" spans="1:27" ht="12" customHeight="1" x14ac:dyDescent="0.25">
      <c r="A46" s="39" t="s">
        <v>100</v>
      </c>
      <c r="B46" s="40" t="s">
        <v>101</v>
      </c>
      <c r="C46" s="40"/>
      <c r="D46" s="40" t="s">
        <v>102</v>
      </c>
      <c r="E46" s="41" t="s">
        <v>103</v>
      </c>
      <c r="F46" s="24" t="s">
        <v>22</v>
      </c>
      <c r="G46" s="25">
        <v>24830.05</v>
      </c>
      <c r="H46" s="25">
        <v>117.3</v>
      </c>
      <c r="I46" s="25">
        <v>764.35</v>
      </c>
      <c r="J46" s="26">
        <v>901.2</v>
      </c>
      <c r="K46" s="25">
        <v>0</v>
      </c>
      <c r="L46" s="25">
        <v>29857.1</v>
      </c>
      <c r="M46" s="25">
        <v>142.5</v>
      </c>
      <c r="N46" s="26">
        <v>928.05</v>
      </c>
      <c r="O46" s="26">
        <v>131.19999999999999</v>
      </c>
      <c r="P46" s="25">
        <v>0</v>
      </c>
      <c r="Q46" t="e">
        <f>VLOOKUP(A46,[1]Sheet1!$A$17:$C$46,3,0)</f>
        <v>#N/A</v>
      </c>
      <c r="R46" s="20">
        <f t="shared" si="30"/>
        <v>117.3</v>
      </c>
      <c r="S46" t="e">
        <f>VLOOKUP(A46, [1]Sheet1!$A$126:$C$155,3,0)</f>
        <v>#N/A</v>
      </c>
      <c r="T46" s="20">
        <f t="shared" si="36"/>
        <v>981.2</v>
      </c>
      <c r="U46">
        <f t="shared" si="31"/>
        <v>0</v>
      </c>
      <c r="V46" t="e">
        <f>VLOOKUP(A46,[1]Sheet1!$A$17:$D$46,4,0)</f>
        <v>#N/A</v>
      </c>
      <c r="W46" s="20">
        <f t="shared" si="32"/>
        <v>142.5</v>
      </c>
      <c r="X46" t="e">
        <f>VLOOKUP(A46,[1]Sheet1!$A$126:$D$155,4,0)</f>
        <v>#N/A</v>
      </c>
      <c r="Y46" s="20">
        <v>135.6</v>
      </c>
      <c r="Z46">
        <f t="shared" si="33"/>
        <v>0</v>
      </c>
      <c r="AA46">
        <v>1255</v>
      </c>
    </row>
    <row r="47" spans="1:27" ht="12" customHeight="1" x14ac:dyDescent="0.25">
      <c r="A47" s="118" t="s">
        <v>104</v>
      </c>
      <c r="B47" s="119"/>
      <c r="C47" s="119"/>
      <c r="D47" s="119"/>
      <c r="E47" s="120"/>
      <c r="F47" s="18"/>
      <c r="G47" s="31"/>
      <c r="H47" s="31"/>
      <c r="I47" s="31"/>
      <c r="J47" s="32"/>
      <c r="K47" s="31"/>
      <c r="L47" s="31"/>
      <c r="M47" s="31"/>
      <c r="N47" s="32"/>
      <c r="O47" s="32"/>
      <c r="P47" s="31"/>
      <c r="R47" s="20"/>
      <c r="T47" s="20"/>
      <c r="W47" s="20"/>
      <c r="Y47" s="20"/>
    </row>
    <row r="48" spans="1:27" ht="12" customHeight="1" x14ac:dyDescent="0.25">
      <c r="A48" s="28" t="s">
        <v>105</v>
      </c>
      <c r="B48" s="29" t="s">
        <v>106</v>
      </c>
      <c r="C48" s="29"/>
      <c r="D48" s="29" t="str">
        <f t="shared" ref="D48:D51" si="37">A49</f>
        <v>E3839</v>
      </c>
      <c r="E48" s="30" t="str">
        <f t="shared" ref="E48:E51" si="38">VLOOKUP(D48,A48:B98,2,0)</f>
        <v>"TECNICO DOCENTE ASOCIADO ""B"" (E.S.) TIEMPO COMPLETO"</v>
      </c>
      <c r="F48" s="24" t="s">
        <v>22</v>
      </c>
      <c r="G48" s="25">
        <v>12127.05</v>
      </c>
      <c r="H48" s="25">
        <v>53.5</v>
      </c>
      <c r="I48" s="25">
        <v>410.7</v>
      </c>
      <c r="J48" s="26">
        <v>901.2</v>
      </c>
      <c r="K48" s="25">
        <v>0</v>
      </c>
      <c r="L48" s="25">
        <v>14675.85</v>
      </c>
      <c r="M48" s="25">
        <v>64.95</v>
      </c>
      <c r="N48" s="26">
        <v>498.65</v>
      </c>
      <c r="O48" s="26">
        <v>131.19999999999999</v>
      </c>
      <c r="P48" s="25">
        <v>0</v>
      </c>
      <c r="Q48" t="e">
        <f>VLOOKUP(A48,[1]Sheet1!$A$17:$C$46,3,0)</f>
        <v>#N/A</v>
      </c>
      <c r="R48" s="20">
        <f t="shared" ref="R48:R52" si="39">H48</f>
        <v>53.5</v>
      </c>
      <c r="S48" t="e">
        <f>VLOOKUP(A48,[1]Sheet1!$A$126:$C$146,3,0)</f>
        <v>#N/A</v>
      </c>
      <c r="T48" s="20">
        <f t="shared" ref="T48:T52" si="40">J48+80</f>
        <v>981.2</v>
      </c>
      <c r="U48">
        <f t="shared" ref="U48:U52" si="41">K48*($Z$1)</f>
        <v>0</v>
      </c>
      <c r="V48" t="e">
        <f>VLOOKUP(A48,[1]Sheet1!$A$17:$D$46,4,0)</f>
        <v>#N/A</v>
      </c>
      <c r="W48" s="20">
        <f t="shared" ref="W48:W52" si="42">M48</f>
        <v>64.95</v>
      </c>
      <c r="X48" t="e">
        <f>VLOOKUP(A48,[1]Sheet1!$A$126:$D$155,4,0)</f>
        <v>#N/A</v>
      </c>
      <c r="Y48" s="20">
        <v>135.6</v>
      </c>
      <c r="Z48">
        <f t="shared" ref="Z48:Z52" si="43">P48*($Z$1)</f>
        <v>0</v>
      </c>
      <c r="AA48">
        <v>1255</v>
      </c>
    </row>
    <row r="49" spans="1:27" ht="12" customHeight="1" x14ac:dyDescent="0.25">
      <c r="A49" s="36" t="s">
        <v>107</v>
      </c>
      <c r="B49" s="37" t="s">
        <v>108</v>
      </c>
      <c r="C49" s="37"/>
      <c r="D49" s="37" t="str">
        <f t="shared" si="37"/>
        <v>E3841</v>
      </c>
      <c r="E49" s="38" t="str">
        <f t="shared" si="38"/>
        <v>"TECNICO DOCENTE ASOCIADO ""C"" (E.S.) TIEMPO COMPLETO"</v>
      </c>
      <c r="F49" s="18" t="s">
        <v>22</v>
      </c>
      <c r="G49" s="31">
        <v>13400.35</v>
      </c>
      <c r="H49" s="31">
        <v>64.650000000000006</v>
      </c>
      <c r="I49" s="31">
        <v>494.65</v>
      </c>
      <c r="J49" s="32">
        <v>901.2</v>
      </c>
      <c r="K49" s="31">
        <v>0</v>
      </c>
      <c r="L49" s="31">
        <v>16220.75</v>
      </c>
      <c r="M49" s="31">
        <v>78.5</v>
      </c>
      <c r="N49" s="32">
        <v>600.70000000000005</v>
      </c>
      <c r="O49" s="32">
        <v>131.19999999999999</v>
      </c>
      <c r="P49" s="31">
        <v>0</v>
      </c>
      <c r="Q49" t="e">
        <f>VLOOKUP(A49,[1]Sheet1!$A$17:$C$46,3,0)</f>
        <v>#N/A</v>
      </c>
      <c r="R49" s="20">
        <f t="shared" si="39"/>
        <v>64.650000000000006</v>
      </c>
      <c r="S49" t="e">
        <f>VLOOKUP(A49,[1]Sheet1!$A$126:$C$146,3,0)</f>
        <v>#N/A</v>
      </c>
      <c r="T49" s="20">
        <f t="shared" si="40"/>
        <v>981.2</v>
      </c>
      <c r="U49">
        <f t="shared" si="41"/>
        <v>0</v>
      </c>
      <c r="V49" t="e">
        <f>VLOOKUP(A49,[1]Sheet1!$A$17:$D$46,4,0)</f>
        <v>#N/A</v>
      </c>
      <c r="W49" s="20">
        <f t="shared" si="42"/>
        <v>78.5</v>
      </c>
      <c r="X49" t="e">
        <f>VLOOKUP(A49,[1]Sheet1!$A$126:$D$155,4,0)</f>
        <v>#N/A</v>
      </c>
      <c r="Y49" s="20">
        <v>135.6</v>
      </c>
      <c r="Z49">
        <f t="shared" si="43"/>
        <v>0</v>
      </c>
      <c r="AA49">
        <v>1255</v>
      </c>
    </row>
    <row r="50" spans="1:27" ht="12" customHeight="1" x14ac:dyDescent="0.25">
      <c r="A50" s="39" t="s">
        <v>109</v>
      </c>
      <c r="B50" s="40" t="s">
        <v>110</v>
      </c>
      <c r="C50" s="40"/>
      <c r="D50" s="40" t="str">
        <f t="shared" si="37"/>
        <v>E3843</v>
      </c>
      <c r="E50" s="41" t="str">
        <f t="shared" si="38"/>
        <v>"TECNICO DOCENTE TITULAR ""A"" (E.S.) TIEMPO COMPLETO"</v>
      </c>
      <c r="F50" s="24" t="s">
        <v>22</v>
      </c>
      <c r="G50" s="25">
        <v>14784.95</v>
      </c>
      <c r="H50" s="25">
        <v>71.3</v>
      </c>
      <c r="I50" s="25">
        <v>530</v>
      </c>
      <c r="J50" s="26">
        <v>901.2</v>
      </c>
      <c r="K50" s="25">
        <v>0</v>
      </c>
      <c r="L50" s="25">
        <v>17893.099999999999</v>
      </c>
      <c r="M50" s="25">
        <v>86.55</v>
      </c>
      <c r="N50" s="26">
        <v>643.29999999999995</v>
      </c>
      <c r="O50" s="26">
        <v>131.19999999999999</v>
      </c>
      <c r="P50" s="25">
        <v>0</v>
      </c>
      <c r="Q50" t="e">
        <f>VLOOKUP(A50,[1]Sheet1!$A$17:$C$46,3,0)</f>
        <v>#N/A</v>
      </c>
      <c r="R50" s="20">
        <f t="shared" si="39"/>
        <v>71.3</v>
      </c>
      <c r="S50" t="e">
        <f>VLOOKUP(A50,[1]Sheet1!$A$126:$C$146,3,0)</f>
        <v>#N/A</v>
      </c>
      <c r="T50" s="20">
        <f t="shared" si="40"/>
        <v>981.2</v>
      </c>
      <c r="U50">
        <f t="shared" si="41"/>
        <v>0</v>
      </c>
      <c r="V50" t="e">
        <f>VLOOKUP(A50,[1]Sheet1!$A$17:$D$46,4,0)</f>
        <v>#N/A</v>
      </c>
      <c r="W50" s="20">
        <f t="shared" si="42"/>
        <v>86.55</v>
      </c>
      <c r="X50" t="e">
        <f>VLOOKUP(A50,[1]Sheet1!$A$126:$D$155,4,0)</f>
        <v>#N/A</v>
      </c>
      <c r="Y50" s="20">
        <v>135.6</v>
      </c>
      <c r="Z50">
        <f t="shared" si="43"/>
        <v>0</v>
      </c>
      <c r="AA50">
        <v>1255</v>
      </c>
    </row>
    <row r="51" spans="1:27" ht="12" customHeight="1" x14ac:dyDescent="0.25">
      <c r="A51" s="36" t="s">
        <v>111</v>
      </c>
      <c r="B51" s="37" t="s">
        <v>112</v>
      </c>
      <c r="C51" s="37"/>
      <c r="D51" s="37" t="str">
        <f t="shared" si="37"/>
        <v>E3845</v>
      </c>
      <c r="E51" s="38" t="str">
        <f t="shared" si="38"/>
        <v>"TECNICO DOCENTE TITULAR ""B"" (E.S.) TIEMPO COMPLETO"</v>
      </c>
      <c r="F51" s="18" t="s">
        <v>22</v>
      </c>
      <c r="G51" s="31">
        <v>16179.6</v>
      </c>
      <c r="H51" s="31">
        <v>75.8</v>
      </c>
      <c r="I51" s="31">
        <v>574.65</v>
      </c>
      <c r="J51" s="32">
        <v>901.2</v>
      </c>
      <c r="K51" s="31">
        <v>0</v>
      </c>
      <c r="L51" s="31">
        <v>19583.599999999999</v>
      </c>
      <c r="M51" s="31">
        <v>92</v>
      </c>
      <c r="N51" s="32">
        <v>697.8</v>
      </c>
      <c r="O51" s="32">
        <v>131.19999999999999</v>
      </c>
      <c r="P51" s="31">
        <v>0</v>
      </c>
      <c r="Q51" t="e">
        <f>VLOOKUP(A51,[1]Sheet1!$A$17:$C$46,3,0)</f>
        <v>#N/A</v>
      </c>
      <c r="R51" s="20">
        <f t="shared" si="39"/>
        <v>75.8</v>
      </c>
      <c r="S51" t="e">
        <f>VLOOKUP(A51,[1]Sheet1!$A$126:$C$146,3,0)</f>
        <v>#N/A</v>
      </c>
      <c r="T51" s="20">
        <f t="shared" si="40"/>
        <v>981.2</v>
      </c>
      <c r="U51">
        <f t="shared" si="41"/>
        <v>0</v>
      </c>
      <c r="V51" t="e">
        <f>VLOOKUP(A51,[1]Sheet1!$A$17:$D$46,4,0)</f>
        <v>#N/A</v>
      </c>
      <c r="W51" s="20">
        <f t="shared" si="42"/>
        <v>92</v>
      </c>
      <c r="X51" t="e">
        <f>VLOOKUP(A51,[1]Sheet1!$A$126:$D$155,4,0)</f>
        <v>#N/A</v>
      </c>
      <c r="Y51" s="20">
        <v>135.6</v>
      </c>
      <c r="Z51">
        <f t="shared" si="43"/>
        <v>0</v>
      </c>
      <c r="AA51">
        <v>1255</v>
      </c>
    </row>
    <row r="52" spans="1:27" ht="12" customHeight="1" x14ac:dyDescent="0.25">
      <c r="A52" s="39" t="s">
        <v>113</v>
      </c>
      <c r="B52" s="40" t="s">
        <v>114</v>
      </c>
      <c r="C52" s="40"/>
      <c r="D52" s="40" t="s">
        <v>115</v>
      </c>
      <c r="E52" s="41" t="s">
        <v>116</v>
      </c>
      <c r="F52" s="24" t="s">
        <v>22</v>
      </c>
      <c r="G52" s="25">
        <v>18202</v>
      </c>
      <c r="H52" s="25">
        <v>84.75</v>
      </c>
      <c r="I52" s="25">
        <v>613.95000000000005</v>
      </c>
      <c r="J52" s="26">
        <v>901.2</v>
      </c>
      <c r="K52" s="25">
        <v>0</v>
      </c>
      <c r="L52" s="25">
        <v>22029.1</v>
      </c>
      <c r="M52" s="25">
        <v>102.8</v>
      </c>
      <c r="N52" s="26">
        <v>746.4</v>
      </c>
      <c r="O52" s="26">
        <v>131.19999999999999</v>
      </c>
      <c r="P52" s="25">
        <v>0</v>
      </c>
      <c r="Q52" t="e">
        <f>VLOOKUP(A52,[1]Sheet1!$A$17:$C$46,3,0)</f>
        <v>#N/A</v>
      </c>
      <c r="R52" s="20">
        <f t="shared" si="39"/>
        <v>84.75</v>
      </c>
      <c r="S52" t="e">
        <f>VLOOKUP(A52,[1]Sheet1!$A$126:$C$146,3,0)</f>
        <v>#N/A</v>
      </c>
      <c r="T52" s="20">
        <f t="shared" si="40"/>
        <v>981.2</v>
      </c>
      <c r="U52">
        <f t="shared" si="41"/>
        <v>0</v>
      </c>
      <c r="V52" t="e">
        <f>VLOOKUP(A52,[1]Sheet1!$A$17:$D$46,4,0)</f>
        <v>#N/A</v>
      </c>
      <c r="W52" s="20">
        <f t="shared" si="42"/>
        <v>102.8</v>
      </c>
      <c r="X52" t="e">
        <f>VLOOKUP(A52,[1]Sheet1!$A$126:$D$155,4,0)</f>
        <v>#N/A</v>
      </c>
      <c r="Y52" s="20">
        <v>135.6</v>
      </c>
      <c r="Z52">
        <f t="shared" si="43"/>
        <v>0</v>
      </c>
      <c r="AA52">
        <v>1255</v>
      </c>
    </row>
    <row r="53" spans="1:27" ht="12" customHeight="1" x14ac:dyDescent="0.25">
      <c r="A53" s="118" t="s">
        <v>117</v>
      </c>
      <c r="B53" s="119"/>
      <c r="C53" s="119"/>
      <c r="D53" s="119"/>
      <c r="E53" s="120"/>
      <c r="F53" s="24"/>
      <c r="G53" s="25"/>
      <c r="H53" s="25"/>
      <c r="I53" s="25"/>
      <c r="J53" s="26"/>
      <c r="K53" s="25"/>
      <c r="L53" s="25"/>
      <c r="M53" s="25"/>
      <c r="N53" s="26"/>
      <c r="O53" s="26"/>
      <c r="P53" s="25"/>
      <c r="R53" s="20"/>
      <c r="T53" s="20"/>
      <c r="W53" s="20"/>
      <c r="Y53" s="20"/>
    </row>
    <row r="54" spans="1:27" ht="12" customHeight="1" x14ac:dyDescent="0.25">
      <c r="A54" s="39" t="s">
        <v>118</v>
      </c>
      <c r="B54" s="40" t="s">
        <v>119</v>
      </c>
      <c r="C54" s="40"/>
      <c r="D54" s="40" t="str">
        <f>A55</f>
        <v>E3861</v>
      </c>
      <c r="E54" s="41" t="str">
        <f>VLOOKUP(D54,A54:B103,2,0)</f>
        <v>"PROFESOR INVESTIGADOR TITULAR ""B"" (E.S.) TIEMPO COMPLETO"</v>
      </c>
      <c r="F54" s="18" t="s">
        <v>22</v>
      </c>
      <c r="G54" s="31">
        <v>21006.85</v>
      </c>
      <c r="H54" s="31">
        <v>99.3</v>
      </c>
      <c r="I54" s="31">
        <v>693.95</v>
      </c>
      <c r="J54" s="32">
        <v>901.2</v>
      </c>
      <c r="K54" s="31">
        <v>0</v>
      </c>
      <c r="L54" s="31">
        <v>25259.75</v>
      </c>
      <c r="M54" s="31">
        <v>120.55</v>
      </c>
      <c r="N54" s="32">
        <v>842.1</v>
      </c>
      <c r="O54" s="32">
        <v>131.19999999999999</v>
      </c>
      <c r="P54" s="31">
        <v>0</v>
      </c>
      <c r="Q54" t="s">
        <v>120</v>
      </c>
      <c r="R54" s="20">
        <f t="shared" ref="R54:R55" si="44">H54</f>
        <v>99.3</v>
      </c>
      <c r="S54" t="e">
        <f>VLOOKUP(A54,[1]Sheet1!$A$126:$C$146,3,0)</f>
        <v>#N/A</v>
      </c>
      <c r="T54" s="20">
        <f t="shared" ref="T54:T55" si="45">J54+80</f>
        <v>981.2</v>
      </c>
      <c r="U54">
        <f t="shared" ref="U54:U55" si="46">K54*($Z$1)</f>
        <v>0</v>
      </c>
      <c r="V54" t="e">
        <f>VLOOKUP(A54,[1]Sheet1!$A$17:$D$46,4,0)</f>
        <v>#N/A</v>
      </c>
      <c r="W54" s="20">
        <f t="shared" ref="W54:W55" si="47">M54</f>
        <v>120.55</v>
      </c>
      <c r="X54" t="e">
        <f>VLOOKUP(A54,[1]Sheet1!$A$126:$D$155,4,0)</f>
        <v>#N/A</v>
      </c>
      <c r="Y54" s="20">
        <v>135.6</v>
      </c>
      <c r="Z54">
        <f t="shared" ref="Z54:Z55" si="48">P54*($Z$1)</f>
        <v>0</v>
      </c>
      <c r="AA54">
        <v>1255</v>
      </c>
    </row>
    <row r="55" spans="1:27" ht="12" customHeight="1" x14ac:dyDescent="0.25">
      <c r="A55" s="45" t="s">
        <v>121</v>
      </c>
      <c r="B55" s="46" t="s">
        <v>122</v>
      </c>
      <c r="C55" s="46"/>
      <c r="D55" s="46" t="s">
        <v>123</v>
      </c>
      <c r="E55" s="47" t="s">
        <v>124</v>
      </c>
      <c r="F55" s="24" t="s">
        <v>22</v>
      </c>
      <c r="G55" s="25">
        <v>24830.05</v>
      </c>
      <c r="H55" s="25">
        <v>117.3</v>
      </c>
      <c r="I55" s="25">
        <v>764.35</v>
      </c>
      <c r="J55" s="26">
        <v>901.2</v>
      </c>
      <c r="K55" s="25">
        <v>0</v>
      </c>
      <c r="L55" s="25">
        <v>29857.1</v>
      </c>
      <c r="M55" s="25">
        <v>142.5</v>
      </c>
      <c r="N55" s="26">
        <v>928.05</v>
      </c>
      <c r="O55" s="26">
        <v>131.19999999999999</v>
      </c>
      <c r="P55" s="25">
        <v>0</v>
      </c>
      <c r="Q55" t="s">
        <v>125</v>
      </c>
      <c r="R55" s="20">
        <f t="shared" si="44"/>
        <v>117.3</v>
      </c>
      <c r="S55" t="e">
        <f>VLOOKUP(A55,[1]Sheet1!$A$126:$C$146,3,0)</f>
        <v>#N/A</v>
      </c>
      <c r="T55" s="20">
        <f t="shared" si="45"/>
        <v>981.2</v>
      </c>
      <c r="U55">
        <f t="shared" si="46"/>
        <v>0</v>
      </c>
      <c r="V55" t="e">
        <f>VLOOKUP(A55,[1]Sheet1!$A$17:$D$46,4,0)</f>
        <v>#N/A</v>
      </c>
      <c r="W55" s="20">
        <f t="shared" si="47"/>
        <v>142.5</v>
      </c>
      <c r="X55" t="e">
        <f>VLOOKUP(A55,[1]Sheet1!$A$126:$D$155,4,0)</f>
        <v>#N/A</v>
      </c>
      <c r="Y55" s="20">
        <v>135.6</v>
      </c>
      <c r="Z55">
        <f t="shared" si="48"/>
        <v>0</v>
      </c>
      <c r="AA55">
        <v>1255</v>
      </c>
    </row>
    <row r="56" spans="1:27" ht="12" customHeight="1" x14ac:dyDescent="0.25"/>
    <row r="57" spans="1:27" ht="12.75" customHeight="1" x14ac:dyDescent="0.25">
      <c r="A57" s="131" t="s">
        <v>126</v>
      </c>
      <c r="B57" s="132"/>
      <c r="C57" s="132"/>
      <c r="D57" s="132"/>
      <c r="E57" s="132"/>
    </row>
    <row r="58" spans="1:27" ht="12" customHeight="1" x14ac:dyDescent="0.25">
      <c r="A58" s="132"/>
      <c r="B58" s="132"/>
      <c r="C58" s="132"/>
      <c r="D58" s="132"/>
      <c r="E58" s="132"/>
    </row>
    <row r="59" spans="1:27" ht="12" customHeight="1" x14ac:dyDescent="0.25">
      <c r="A59" s="132"/>
      <c r="B59" s="132"/>
      <c r="C59" s="132"/>
      <c r="D59" s="132"/>
      <c r="E59" s="132"/>
    </row>
    <row r="60" spans="1:27" ht="12" customHeight="1" x14ac:dyDescent="0.25">
      <c r="A60" s="48"/>
      <c r="B60" s="48"/>
      <c r="C60" s="48"/>
      <c r="D60" s="48"/>
      <c r="E60" s="48"/>
    </row>
    <row r="61" spans="1:27" ht="12" customHeight="1" x14ac:dyDescent="0.25"/>
    <row r="62" spans="1:27" ht="12" customHeight="1" x14ac:dyDescent="0.25"/>
    <row r="63" spans="1:27" ht="12" customHeight="1" x14ac:dyDescent="0.25"/>
    <row r="64" spans="1:27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</sheetData>
  <mergeCells count="21">
    <mergeCell ref="A47:E47"/>
    <mergeCell ref="A3:B4"/>
    <mergeCell ref="D3:E4"/>
    <mergeCell ref="C3:C4"/>
    <mergeCell ref="A57:E59"/>
    <mergeCell ref="A5:E5"/>
    <mergeCell ref="A8:E8"/>
    <mergeCell ref="A11:E11"/>
    <mergeCell ref="A17:E17"/>
    <mergeCell ref="A23:E23"/>
    <mergeCell ref="A53:E53"/>
    <mergeCell ref="A1:E1"/>
    <mergeCell ref="A2:E2"/>
    <mergeCell ref="A29:E29"/>
    <mergeCell ref="A35:E35"/>
    <mergeCell ref="A41:E41"/>
    <mergeCell ref="Q3:U3"/>
    <mergeCell ref="V3:Z3"/>
    <mergeCell ref="Q2:AC2"/>
    <mergeCell ref="F3:K3"/>
    <mergeCell ref="L3:P3"/>
  </mergeCells>
  <printOptions horizontalCentered="1"/>
  <pageMargins left="0" right="0" top="0.51181102362204722" bottom="0.39370078740157483" header="0" footer="0"/>
  <pageSetup orientation="landscape"/>
  <headerFooter>
    <oddFooter>&amp;CPágina &amp;P de 2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100"/>
  <sheetViews>
    <sheetView topLeftCell="A16" workbookViewId="0">
      <selection sqref="A1:G1"/>
    </sheetView>
  </sheetViews>
  <sheetFormatPr baseColWidth="10" defaultColWidth="14.453125" defaultRowHeight="15" customHeight="1" x14ac:dyDescent="0.25"/>
  <cols>
    <col min="1" max="1" width="10.7265625" customWidth="1"/>
    <col min="2" max="2" width="8.08984375" customWidth="1"/>
    <col min="3" max="3" width="13.81640625" customWidth="1"/>
    <col min="4" max="4" width="47.453125" customWidth="1"/>
    <col min="5" max="5" width="4.453125" customWidth="1"/>
    <col min="6" max="6" width="8.08984375" customWidth="1"/>
    <col min="7" max="7" width="47.453125" customWidth="1"/>
    <col min="8" max="8" width="4.453125" hidden="1" customWidth="1"/>
    <col min="9" max="9" width="6.453125" hidden="1" customWidth="1"/>
    <col min="10" max="10" width="4.453125" hidden="1" customWidth="1"/>
    <col min="11" max="11" width="6.453125" hidden="1" customWidth="1"/>
    <col min="12" max="12" width="5.453125" hidden="1" customWidth="1"/>
    <col min="13" max="13" width="4.453125" hidden="1" customWidth="1"/>
    <col min="14" max="14" width="6.81640625" hidden="1" customWidth="1"/>
    <col min="15" max="15" width="5" hidden="1" customWidth="1"/>
    <col min="16" max="16" width="5.81640625" hidden="1" customWidth="1"/>
    <col min="17" max="17" width="5.26953125" hidden="1" customWidth="1"/>
    <col min="18" max="18" width="4.453125" hidden="1" customWidth="1"/>
    <col min="19" max="19" width="10.7265625" hidden="1" customWidth="1"/>
    <col min="20" max="20" width="7" hidden="1" customWidth="1"/>
    <col min="21" max="21" width="11.81640625" hidden="1" customWidth="1"/>
    <col min="22" max="22" width="8.08984375" hidden="1" customWidth="1"/>
    <col min="23" max="23" width="11.7265625" hidden="1" customWidth="1"/>
    <col min="24" max="24" width="12" hidden="1" customWidth="1"/>
    <col min="25" max="25" width="10.7265625" hidden="1" customWidth="1"/>
    <col min="26" max="26" width="7.08984375" hidden="1" customWidth="1"/>
    <col min="27" max="27" width="10.7265625" hidden="1" customWidth="1"/>
    <col min="28" max="28" width="4.453125" hidden="1" customWidth="1"/>
    <col min="29" max="30" width="10.7265625" hidden="1" customWidth="1"/>
    <col min="31" max="31" width="10.7265625" customWidth="1"/>
  </cols>
  <sheetData>
    <row r="1" spans="1:31" ht="27.75" customHeight="1" x14ac:dyDescent="0.25">
      <c r="A1" s="136" t="s">
        <v>0</v>
      </c>
      <c r="B1" s="137"/>
      <c r="C1" s="137"/>
      <c r="D1" s="137"/>
      <c r="E1" s="137"/>
      <c r="F1" s="137"/>
      <c r="G1" s="138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t="s">
        <v>1</v>
      </c>
      <c r="T1">
        <v>1.0335000000000001</v>
      </c>
      <c r="U1" t="s">
        <v>2</v>
      </c>
      <c r="W1" t="s">
        <v>3</v>
      </c>
      <c r="X1">
        <v>1.1000000000000001</v>
      </c>
      <c r="Y1" t="s">
        <v>4</v>
      </c>
      <c r="AA1" t="s">
        <v>5</v>
      </c>
    </row>
    <row r="2" spans="1:31" ht="15.75" customHeight="1" x14ac:dyDescent="0.25">
      <c r="A2" s="139" t="s">
        <v>127</v>
      </c>
      <c r="B2" s="140"/>
      <c r="C2" s="140"/>
      <c r="D2" s="140"/>
      <c r="E2" s="140"/>
      <c r="F2" s="140"/>
      <c r="G2" s="141"/>
      <c r="H2" s="3"/>
      <c r="I2" s="3"/>
      <c r="J2" s="3"/>
      <c r="K2" s="3"/>
      <c r="L2" s="3"/>
      <c r="M2" s="3"/>
      <c r="N2" s="3"/>
      <c r="O2" s="3"/>
      <c r="P2" s="3"/>
      <c r="Q2" s="3"/>
      <c r="R2" s="4"/>
      <c r="S2" s="110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2"/>
    </row>
    <row r="3" spans="1:31" ht="12.75" customHeight="1" x14ac:dyDescent="0.25">
      <c r="A3" s="148"/>
      <c r="B3" s="125" t="s">
        <v>128</v>
      </c>
      <c r="C3" s="142"/>
      <c r="D3" s="122"/>
      <c r="E3" s="129"/>
      <c r="F3" s="125" t="s">
        <v>129</v>
      </c>
      <c r="G3" s="126"/>
      <c r="H3" s="106" t="s">
        <v>10</v>
      </c>
      <c r="I3" s="107"/>
      <c r="J3" s="107"/>
      <c r="K3" s="107"/>
      <c r="L3" s="107"/>
      <c r="M3" s="108"/>
      <c r="N3" s="109" t="s">
        <v>11</v>
      </c>
      <c r="O3" s="107"/>
      <c r="P3" s="107"/>
      <c r="Q3" s="107"/>
      <c r="R3" s="108"/>
      <c r="S3" s="106" t="s">
        <v>10</v>
      </c>
      <c r="T3" s="107"/>
      <c r="U3" s="107"/>
      <c r="V3" s="107"/>
      <c r="W3" s="108"/>
      <c r="X3" s="109" t="s">
        <v>11</v>
      </c>
      <c r="Y3" s="107"/>
      <c r="Z3" s="107"/>
      <c r="AA3" s="107"/>
      <c r="AB3" s="108"/>
      <c r="AC3" t="s">
        <v>12</v>
      </c>
    </row>
    <row r="4" spans="1:31" ht="12" customHeight="1" x14ac:dyDescent="0.25">
      <c r="A4" s="149"/>
      <c r="B4" s="134"/>
      <c r="C4" s="143"/>
      <c r="D4" s="144"/>
      <c r="E4" s="133"/>
      <c r="F4" s="134"/>
      <c r="G4" s="135"/>
      <c r="H4" s="5" t="s">
        <v>13</v>
      </c>
      <c r="I4" s="6" t="s">
        <v>14</v>
      </c>
      <c r="J4" s="7" t="s">
        <v>15</v>
      </c>
      <c r="K4" s="6" t="s">
        <v>16</v>
      </c>
      <c r="L4" s="8" t="s">
        <v>17</v>
      </c>
      <c r="M4" s="9" t="s">
        <v>18</v>
      </c>
      <c r="N4" s="6" t="s">
        <v>14</v>
      </c>
      <c r="O4" s="7" t="s">
        <v>15</v>
      </c>
      <c r="P4" s="6" t="s">
        <v>16</v>
      </c>
      <c r="Q4" s="10" t="s">
        <v>17</v>
      </c>
      <c r="R4" s="9" t="s">
        <v>18</v>
      </c>
      <c r="S4" s="11" t="s">
        <v>14</v>
      </c>
      <c r="T4" s="7" t="s">
        <v>15</v>
      </c>
      <c r="U4" s="6" t="s">
        <v>16</v>
      </c>
      <c r="V4" s="8" t="s">
        <v>17</v>
      </c>
      <c r="W4" s="9" t="s">
        <v>18</v>
      </c>
      <c r="X4" s="6" t="s">
        <v>14</v>
      </c>
      <c r="Y4" s="7" t="s">
        <v>15</v>
      </c>
      <c r="Z4" s="6" t="s">
        <v>16</v>
      </c>
      <c r="AA4" s="10" t="s">
        <v>17</v>
      </c>
      <c r="AB4" s="9" t="s">
        <v>18</v>
      </c>
    </row>
    <row r="5" spans="1:31" ht="14.25" customHeight="1" x14ac:dyDescent="0.25">
      <c r="A5" s="118" t="s">
        <v>130</v>
      </c>
      <c r="B5" s="119"/>
      <c r="C5" s="119"/>
      <c r="D5" s="119"/>
      <c r="E5" s="119"/>
      <c r="F5" s="119"/>
      <c r="G5" s="120"/>
      <c r="H5" s="49"/>
      <c r="I5" s="7"/>
      <c r="J5" s="8"/>
      <c r="K5" s="10"/>
      <c r="L5" s="7"/>
      <c r="M5" s="7"/>
      <c r="N5" s="7"/>
      <c r="O5" s="10"/>
      <c r="P5" s="10"/>
      <c r="Q5" s="12"/>
      <c r="R5" s="12"/>
      <c r="S5" s="12"/>
      <c r="T5" s="13"/>
      <c r="U5" s="14"/>
      <c r="V5" s="12"/>
      <c r="W5" s="12"/>
      <c r="X5" s="12"/>
      <c r="Y5" s="14"/>
      <c r="Z5" s="14"/>
    </row>
    <row r="6" spans="1:31" ht="12.75" customHeight="1" x14ac:dyDescent="0.25">
      <c r="A6" s="145" t="s">
        <v>131</v>
      </c>
      <c r="B6" s="34"/>
      <c r="C6" s="34"/>
      <c r="D6" s="34"/>
      <c r="E6" s="34"/>
      <c r="F6" s="34" t="str">
        <f t="shared" ref="F6:F11" si="0">B13</f>
        <v>E3607</v>
      </c>
      <c r="G6" s="50" t="str">
        <f t="shared" ref="G6:G7" si="1">VLOOKUP(F6,B6:D31,3,0)</f>
        <v>"PROFESOR ASOCIADO ""A"" (E.S.) 1/2 TIEMPO"</v>
      </c>
      <c r="H6" s="18" t="s">
        <v>22</v>
      </c>
      <c r="I6" s="31">
        <v>352.3</v>
      </c>
      <c r="J6" s="31">
        <v>1.65</v>
      </c>
      <c r="K6" s="31">
        <v>13.25</v>
      </c>
      <c r="L6" s="32">
        <v>22.85</v>
      </c>
      <c r="M6" s="31">
        <v>2.5</v>
      </c>
      <c r="N6" s="31">
        <v>426.75</v>
      </c>
      <c r="O6" s="31">
        <v>2</v>
      </c>
      <c r="P6" s="32">
        <v>16.149999999999999</v>
      </c>
      <c r="Q6" s="32">
        <v>3.3</v>
      </c>
      <c r="R6" s="31">
        <v>2.5</v>
      </c>
      <c r="S6" t="e">
        <f>VLOOKUP(B6,[1]Sheet1!$A$17:$C$46,3,0)</f>
        <v>#N/A</v>
      </c>
      <c r="T6" s="20">
        <f t="shared" ref="T6:T11" si="2">J6</f>
        <v>1.65</v>
      </c>
      <c r="U6" t="e">
        <f>VLOOKUP(B6,[1]Sheet1!$A$126:$C$146,3,0)</f>
        <v>#N/A</v>
      </c>
      <c r="V6" s="20">
        <v>24.85</v>
      </c>
      <c r="W6">
        <v>2.5</v>
      </c>
      <c r="X6" t="e">
        <f>VLOOKUP(B6,[1]Sheet1!$A$17:$D$46,4,0)</f>
        <v>#N/A</v>
      </c>
      <c r="Y6" s="20">
        <f t="shared" ref="Y6:Y11" si="3">O6</f>
        <v>2</v>
      </c>
      <c r="Z6" t="e">
        <f>VLOOKUP(B6,[1]Sheet1!$A$126:$D$155,4,0)</f>
        <v>#N/A</v>
      </c>
      <c r="AA6" s="20">
        <v>3.4</v>
      </c>
      <c r="AB6">
        <v>2.5</v>
      </c>
      <c r="AC6">
        <v>1255</v>
      </c>
    </row>
    <row r="7" spans="1:31" ht="12" customHeight="1" x14ac:dyDescent="0.25">
      <c r="A7" s="146"/>
      <c r="B7" s="40" t="s">
        <v>28</v>
      </c>
      <c r="C7" s="40" t="s">
        <v>132</v>
      </c>
      <c r="D7" s="40" t="s">
        <v>29</v>
      </c>
      <c r="E7" s="37"/>
      <c r="F7" s="37" t="str">
        <f t="shared" si="0"/>
        <v>E3609</v>
      </c>
      <c r="G7" s="51" t="str">
        <f t="shared" si="1"/>
        <v>"PROFESOR ASOCIADO ""B"" (E.S.) 1/2 TIEMPO"</v>
      </c>
      <c r="H7" s="24" t="s">
        <v>22</v>
      </c>
      <c r="I7" s="25">
        <v>400.25</v>
      </c>
      <c r="J7" s="25">
        <v>1.95</v>
      </c>
      <c r="K7" s="25">
        <v>14.45</v>
      </c>
      <c r="L7" s="26">
        <v>22.85</v>
      </c>
      <c r="M7" s="25">
        <v>2.5</v>
      </c>
      <c r="N7" s="25">
        <v>483.55</v>
      </c>
      <c r="O7" s="25">
        <v>2.4</v>
      </c>
      <c r="P7" s="26">
        <v>17.350000000000001</v>
      </c>
      <c r="Q7" s="26">
        <v>3.3</v>
      </c>
      <c r="R7" s="25">
        <v>2.5</v>
      </c>
      <c r="S7" t="e">
        <f>VLOOKUP(B8,[1]Sheet1!$A$17:$C$46,3,0)</f>
        <v>#N/A</v>
      </c>
      <c r="T7" s="20">
        <f t="shared" si="2"/>
        <v>1.95</v>
      </c>
      <c r="U7" t="e">
        <f>VLOOKUP(B8,[1]Sheet1!$A$126:$C$146,3,0)</f>
        <v>#N/A</v>
      </c>
      <c r="V7" s="20">
        <v>24.85</v>
      </c>
      <c r="W7">
        <v>2.5</v>
      </c>
      <c r="X7" t="e">
        <f>VLOOKUP(B8,[1]Sheet1!$A$17:$D$46,4,0)</f>
        <v>#N/A</v>
      </c>
      <c r="Y7" s="20">
        <f t="shared" si="3"/>
        <v>2.4</v>
      </c>
      <c r="Z7" t="e">
        <f>VLOOKUP(B8,[1]Sheet1!$A$126:$D$155,4,0)</f>
        <v>#N/A</v>
      </c>
      <c r="AA7" s="20">
        <v>3.4</v>
      </c>
      <c r="AB7">
        <v>2.5</v>
      </c>
      <c r="AC7">
        <v>1255</v>
      </c>
    </row>
    <row r="8" spans="1:31" ht="12" customHeight="1" x14ac:dyDescent="0.25">
      <c r="A8" s="146"/>
      <c r="B8" s="37" t="s">
        <v>30</v>
      </c>
      <c r="C8" s="37" t="s">
        <v>132</v>
      </c>
      <c r="D8" s="37" t="s">
        <v>31</v>
      </c>
      <c r="E8" s="40"/>
      <c r="F8" s="40" t="str">
        <f t="shared" si="0"/>
        <v>E3611</v>
      </c>
      <c r="G8" s="52" t="str">
        <f t="shared" ref="G8:G10" si="4">VLOOKUP(F8,B7:D33,3,0)</f>
        <v>"PROFESOR ASOCIADO ""C"" (E.S.) 1/2 TIEMPO"</v>
      </c>
      <c r="H8" s="18" t="s">
        <v>22</v>
      </c>
      <c r="I8" s="31">
        <v>456.2</v>
      </c>
      <c r="J8" s="31">
        <v>2.4500000000000002</v>
      </c>
      <c r="K8" s="31">
        <v>17.45</v>
      </c>
      <c r="L8" s="32">
        <v>22.85</v>
      </c>
      <c r="M8" s="31">
        <v>2.5</v>
      </c>
      <c r="N8" s="31">
        <v>549.95000000000005</v>
      </c>
      <c r="O8" s="31">
        <v>2.9</v>
      </c>
      <c r="P8" s="32">
        <v>21</v>
      </c>
      <c r="Q8" s="32">
        <v>3.3</v>
      </c>
      <c r="R8" s="31">
        <v>2.5</v>
      </c>
      <c r="S8" t="e">
        <f>VLOOKUP(B11,[1]Sheet1!$A$17:$C$46,3,0)</f>
        <v>#N/A</v>
      </c>
      <c r="T8" s="20">
        <f t="shared" si="2"/>
        <v>2.4500000000000002</v>
      </c>
      <c r="U8" t="e">
        <f>VLOOKUP(B11,[1]Sheet1!$A$126:$C$146,3,0)</f>
        <v>#N/A</v>
      </c>
      <c r="V8" s="20">
        <v>24.85</v>
      </c>
      <c r="W8">
        <v>2.5</v>
      </c>
      <c r="X8" t="e">
        <f>VLOOKUP(B11,[1]Sheet1!$A$17:$D$46,4,0)</f>
        <v>#N/A</v>
      </c>
      <c r="Y8" s="20">
        <f t="shared" si="3"/>
        <v>2.9</v>
      </c>
      <c r="Z8" t="e">
        <f>VLOOKUP(B11,[1]Sheet1!$A$126:$D$155,4,0)</f>
        <v>#N/A</v>
      </c>
      <c r="AA8" s="20">
        <v>3.4</v>
      </c>
      <c r="AB8">
        <v>2.5</v>
      </c>
      <c r="AC8">
        <v>1255</v>
      </c>
    </row>
    <row r="9" spans="1:31" ht="12" customHeight="1" x14ac:dyDescent="0.25">
      <c r="A9" s="146"/>
      <c r="B9" s="40" t="s">
        <v>32</v>
      </c>
      <c r="C9" s="40" t="s">
        <v>132</v>
      </c>
      <c r="D9" s="40" t="s">
        <v>33</v>
      </c>
      <c r="E9" s="37"/>
      <c r="F9" s="37" t="str">
        <f t="shared" si="0"/>
        <v>E3613</v>
      </c>
      <c r="G9" s="51" t="str">
        <f t="shared" si="4"/>
        <v>"PROFESOR TITULAR ""A"" (E.S.) 1/2 TIEMPO"</v>
      </c>
      <c r="H9" s="24" t="s">
        <v>22</v>
      </c>
      <c r="I9" s="25">
        <v>7190.95</v>
      </c>
      <c r="J9" s="25">
        <v>33.9</v>
      </c>
      <c r="K9" s="25">
        <v>252.8</v>
      </c>
      <c r="L9" s="26">
        <v>458.1</v>
      </c>
      <c r="M9" s="25">
        <v>0</v>
      </c>
      <c r="N9" s="25">
        <v>8646.5</v>
      </c>
      <c r="O9" s="25">
        <v>41.15</v>
      </c>
      <c r="P9" s="26">
        <v>306.95</v>
      </c>
      <c r="Q9" s="26">
        <v>66.25</v>
      </c>
      <c r="R9" s="25">
        <v>0</v>
      </c>
      <c r="S9" t="e">
        <f>VLOOKUP(B13,[1]Sheet1!$A$17:$C$46,3,0)</f>
        <v>#N/A</v>
      </c>
      <c r="T9" s="20">
        <f t="shared" si="2"/>
        <v>33.9</v>
      </c>
      <c r="U9" t="e">
        <f>VLOOKUP(B13, [1]Sheet1!$A$126:$C$155,3,0)</f>
        <v>#N/A</v>
      </c>
      <c r="V9" s="20">
        <v>498.1</v>
      </c>
      <c r="W9">
        <f t="shared" ref="W9:W11" si="5">M9*($AB$1)</f>
        <v>0</v>
      </c>
      <c r="X9" t="e">
        <f>VLOOKUP(B13,[1]Sheet1!$A$17:$D$46,4,0)</f>
        <v>#N/A</v>
      </c>
      <c r="Y9" s="20">
        <f t="shared" si="3"/>
        <v>41.15</v>
      </c>
      <c r="Z9" t="e">
        <f>VLOOKUP(B13,[1]Sheet1!$A$126:$D$155,4,0)</f>
        <v>#N/A</v>
      </c>
      <c r="AA9" s="20">
        <v>68.45</v>
      </c>
      <c r="AB9">
        <f t="shared" ref="AB9:AB11" si="6">R9*($AB$1)</f>
        <v>0</v>
      </c>
      <c r="AC9">
        <v>1255</v>
      </c>
    </row>
    <row r="10" spans="1:31" ht="12" customHeight="1" x14ac:dyDescent="0.25">
      <c r="A10" s="146"/>
      <c r="E10" s="40"/>
      <c r="F10" s="40" t="str">
        <f t="shared" si="0"/>
        <v>E3615</v>
      </c>
      <c r="G10" s="52" t="str">
        <f t="shared" si="4"/>
        <v>"PROFESOR TITULAR ""B"" (E.S.) 1/2 TIEMPO"</v>
      </c>
      <c r="H10" s="18" t="s">
        <v>22</v>
      </c>
      <c r="I10" s="31">
        <v>8089.8</v>
      </c>
      <c r="J10" s="31">
        <v>38.450000000000003</v>
      </c>
      <c r="K10" s="31">
        <v>287.35000000000002</v>
      </c>
      <c r="L10" s="32">
        <v>458.1</v>
      </c>
      <c r="M10" s="31">
        <v>0</v>
      </c>
      <c r="N10" s="31">
        <v>9728.4</v>
      </c>
      <c r="O10" s="31">
        <v>46.65</v>
      </c>
      <c r="P10" s="32">
        <v>348.9</v>
      </c>
      <c r="Q10" s="32">
        <v>66.25</v>
      </c>
      <c r="R10" s="31">
        <v>0</v>
      </c>
      <c r="S10" t="e">
        <f>VLOOKUP(B14,[1]Sheet1!$A$17:$C$46,3,0)</f>
        <v>#N/A</v>
      </c>
      <c r="T10" s="20">
        <f t="shared" si="2"/>
        <v>38.450000000000003</v>
      </c>
      <c r="U10" t="e">
        <f>VLOOKUP(B14, [1]Sheet1!$A$126:$C$155,3,0)</f>
        <v>#N/A</v>
      </c>
      <c r="V10" s="20">
        <v>498.1</v>
      </c>
      <c r="W10">
        <f t="shared" si="5"/>
        <v>0</v>
      </c>
      <c r="X10" t="e">
        <f>VLOOKUP(B14,[1]Sheet1!$A$17:$D$46,4,0)</f>
        <v>#N/A</v>
      </c>
      <c r="Y10" s="20">
        <f t="shared" si="3"/>
        <v>46.65</v>
      </c>
      <c r="Z10" t="e">
        <f>VLOOKUP(B14,[1]Sheet1!$A$126:$D$155,4,0)</f>
        <v>#N/A</v>
      </c>
      <c r="AA10" s="20">
        <v>68.45</v>
      </c>
      <c r="AB10">
        <f t="shared" si="6"/>
        <v>0</v>
      </c>
      <c r="AC10">
        <v>1255</v>
      </c>
    </row>
    <row r="11" spans="1:31" ht="12" customHeight="1" x14ac:dyDescent="0.25">
      <c r="A11" s="147"/>
      <c r="B11" s="53"/>
      <c r="C11" s="53"/>
      <c r="D11" s="53"/>
      <c r="E11" s="53"/>
      <c r="F11" s="53" t="str">
        <f t="shared" si="0"/>
        <v>E3617</v>
      </c>
      <c r="G11" s="54" t="str">
        <f>VLOOKUP(F11,B11:D36,3,0)</f>
        <v>"PROFESOR TITULAR ""C"" (E.S.) 1/2 TIEMPO"</v>
      </c>
      <c r="H11" s="24" t="s">
        <v>22</v>
      </c>
      <c r="I11" s="25">
        <v>9101.0499999999993</v>
      </c>
      <c r="J11" s="25">
        <v>42.95</v>
      </c>
      <c r="K11" s="25">
        <v>315.10000000000002</v>
      </c>
      <c r="L11" s="26">
        <v>458.1</v>
      </c>
      <c r="M11" s="25">
        <v>0</v>
      </c>
      <c r="N11" s="25">
        <v>10947.15</v>
      </c>
      <c r="O11" s="25">
        <v>52.15</v>
      </c>
      <c r="P11" s="26">
        <v>382.6</v>
      </c>
      <c r="Q11" s="26">
        <v>66.25</v>
      </c>
      <c r="R11" s="25">
        <v>0</v>
      </c>
      <c r="S11" t="e">
        <f>VLOOKUP(B15,[1]Sheet1!$A$17:$C$46,3,0)</f>
        <v>#N/A</v>
      </c>
      <c r="T11" s="20">
        <f t="shared" si="2"/>
        <v>42.95</v>
      </c>
      <c r="U11" t="e">
        <f>VLOOKUP(B15, [1]Sheet1!$A$126:$C$155,3,0)</f>
        <v>#N/A</v>
      </c>
      <c r="V11" s="20">
        <v>498.1</v>
      </c>
      <c r="W11">
        <f t="shared" si="5"/>
        <v>0</v>
      </c>
      <c r="X11" t="e">
        <f>VLOOKUP(B15,[1]Sheet1!$A$17:$D$46,4,0)</f>
        <v>#N/A</v>
      </c>
      <c r="Y11" s="20">
        <f t="shared" si="3"/>
        <v>52.15</v>
      </c>
      <c r="Z11" t="e">
        <f>VLOOKUP(B15,[1]Sheet1!$A$126:$D$155,4,0)</f>
        <v>#N/A</v>
      </c>
      <c r="AA11" s="20">
        <v>68.45</v>
      </c>
      <c r="AB11">
        <f t="shared" si="6"/>
        <v>0</v>
      </c>
      <c r="AC11">
        <v>1255</v>
      </c>
    </row>
    <row r="12" spans="1:31" ht="14.25" customHeight="1" x14ac:dyDescent="0.25">
      <c r="A12" s="118" t="s">
        <v>133</v>
      </c>
      <c r="B12" s="119"/>
      <c r="C12" s="119"/>
      <c r="D12" s="119"/>
      <c r="E12" s="119"/>
      <c r="F12" s="119"/>
      <c r="G12" s="120"/>
      <c r="H12" s="49"/>
      <c r="I12" s="7"/>
      <c r="J12" s="8"/>
      <c r="K12" s="10"/>
      <c r="L12" s="7"/>
      <c r="M12" s="7"/>
      <c r="N12" s="7"/>
      <c r="O12" s="10"/>
      <c r="P12" s="10"/>
      <c r="Q12" s="12"/>
      <c r="R12" s="12"/>
      <c r="S12" s="12"/>
      <c r="T12" s="13"/>
      <c r="U12" s="14"/>
      <c r="V12" s="12"/>
      <c r="W12" s="12"/>
      <c r="X12" s="12"/>
      <c r="Y12" s="14"/>
      <c r="Z12" s="14"/>
    </row>
    <row r="13" spans="1:31" ht="12" customHeight="1" x14ac:dyDescent="0.25">
      <c r="A13" s="145" t="s">
        <v>134</v>
      </c>
      <c r="B13" s="34" t="s">
        <v>35</v>
      </c>
      <c r="C13" s="34" t="s">
        <v>135</v>
      </c>
      <c r="D13" s="34" t="s">
        <v>36</v>
      </c>
      <c r="E13" s="34"/>
      <c r="F13" s="34" t="str">
        <f t="shared" ref="F13:F18" si="7">B20</f>
        <v>E3707</v>
      </c>
      <c r="G13" s="50" t="str">
        <f t="shared" ref="G13:G18" si="8">VLOOKUP(F13,B13:D39,3,0)</f>
        <v>"PROFESOR ASOCIADO ""A"" (E.S.) 3/4 DE TIEMPO"</v>
      </c>
      <c r="H13" s="18" t="s">
        <v>22</v>
      </c>
      <c r="I13" s="31">
        <v>14675.9</v>
      </c>
      <c r="J13" s="31">
        <v>67.75</v>
      </c>
      <c r="K13" s="31">
        <v>426.25</v>
      </c>
      <c r="L13" s="32">
        <v>458.1</v>
      </c>
      <c r="M13" s="31">
        <v>0</v>
      </c>
      <c r="N13" s="31">
        <v>17649.25</v>
      </c>
      <c r="O13" s="31">
        <v>82.2</v>
      </c>
      <c r="P13" s="32">
        <v>517.65</v>
      </c>
      <c r="Q13" s="32">
        <v>66.25</v>
      </c>
      <c r="R13" s="31">
        <v>0</v>
      </c>
      <c r="S13" t="e">
        <f>VLOOKUP(B18,[1]Sheet1!$A$17:$C$46,3,0)</f>
        <v>#N/A</v>
      </c>
      <c r="T13" s="20">
        <f t="shared" ref="T13:T18" si="9">J13</f>
        <v>67.75</v>
      </c>
      <c r="U13" t="e">
        <f>VLOOKUP(B18, [1]Sheet1!$A$126:$C$155,3,0)</f>
        <v>#N/A</v>
      </c>
      <c r="V13" s="20">
        <v>498.1</v>
      </c>
      <c r="W13">
        <f t="shared" ref="W13:W18" si="10">M13*($AB$1)</f>
        <v>0</v>
      </c>
      <c r="X13" t="e">
        <f>VLOOKUP(B18,[1]Sheet1!$A$17:$D$46,4,0)</f>
        <v>#N/A</v>
      </c>
      <c r="Y13" s="20">
        <f t="shared" ref="Y13:Y18" si="11">O13</f>
        <v>82.2</v>
      </c>
      <c r="Z13" t="e">
        <f>VLOOKUP(B18,[1]Sheet1!$A$126:$D$155,4,0)</f>
        <v>#N/A</v>
      </c>
      <c r="AA13" s="20">
        <v>68.45</v>
      </c>
      <c r="AB13">
        <f t="shared" ref="AB13:AB18" si="12">R13*($AB$1)</f>
        <v>0</v>
      </c>
      <c r="AC13">
        <v>1255</v>
      </c>
    </row>
    <row r="14" spans="1:31" ht="12" customHeight="1" x14ac:dyDescent="0.25">
      <c r="A14" s="146"/>
      <c r="B14" s="37" t="s">
        <v>37</v>
      </c>
      <c r="C14" s="37" t="s">
        <v>136</v>
      </c>
      <c r="D14" s="37" t="s">
        <v>38</v>
      </c>
      <c r="E14" s="37"/>
      <c r="F14" s="37" t="str">
        <f t="shared" si="7"/>
        <v>E3709</v>
      </c>
      <c r="G14" s="51" t="str">
        <f t="shared" si="8"/>
        <v>"PROFESOR ASOCIADO ""B"" (E.S.) 3/4 DE TIEMPO"</v>
      </c>
      <c r="H14" s="24" t="s">
        <v>22</v>
      </c>
      <c r="I14" s="25">
        <v>6063.5</v>
      </c>
      <c r="J14" s="25">
        <v>26.75</v>
      </c>
      <c r="K14" s="25">
        <v>205.35</v>
      </c>
      <c r="L14" s="26">
        <v>458.1</v>
      </c>
      <c r="M14" s="25">
        <v>0</v>
      </c>
      <c r="N14" s="25">
        <v>7338</v>
      </c>
      <c r="O14" s="25">
        <v>32.5</v>
      </c>
      <c r="P14" s="26">
        <v>249.35</v>
      </c>
      <c r="Q14" s="26">
        <v>66.25</v>
      </c>
      <c r="R14" s="25">
        <v>0</v>
      </c>
      <c r="S14" t="e">
        <f>VLOOKUP(#REF!,[1]Sheet1!$A$17:$C$46,3,0)</f>
        <v>#REF!</v>
      </c>
      <c r="T14" s="20">
        <f t="shared" si="9"/>
        <v>26.75</v>
      </c>
      <c r="U14" t="e">
        <f>VLOOKUP(#REF!, [1]Sheet1!$A$126:$C$155,3,0)</f>
        <v>#REF!</v>
      </c>
      <c r="V14" s="20">
        <v>498.1</v>
      </c>
      <c r="W14">
        <f t="shared" si="10"/>
        <v>0</v>
      </c>
      <c r="X14" t="e">
        <f>VLOOKUP(#REF!,[1]Sheet1!$A$17:$D$46,4,0)</f>
        <v>#REF!</v>
      </c>
      <c r="Y14" s="20">
        <f t="shared" si="11"/>
        <v>32.5</v>
      </c>
      <c r="Z14" t="e">
        <f>VLOOKUP(#REF!,[1]Sheet1!$A$126:$D$155,4,0)</f>
        <v>#REF!</v>
      </c>
      <c r="AA14" s="20">
        <v>68.45</v>
      </c>
      <c r="AB14">
        <f t="shared" si="12"/>
        <v>0</v>
      </c>
      <c r="AC14">
        <v>1255</v>
      </c>
    </row>
    <row r="15" spans="1:31" ht="12" customHeight="1" x14ac:dyDescent="0.25">
      <c r="A15" s="146"/>
      <c r="B15" s="40" t="s">
        <v>39</v>
      </c>
      <c r="C15" s="40" t="s">
        <v>137</v>
      </c>
      <c r="D15" s="40" t="s">
        <v>40</v>
      </c>
      <c r="E15" s="40"/>
      <c r="F15" s="40" t="str">
        <f t="shared" si="7"/>
        <v>E3711</v>
      </c>
      <c r="G15" s="52" t="str">
        <f t="shared" si="8"/>
        <v>"PROFESOR ASOCIADO ""C"" (E.S.) 3/4 DE TIEMPO"</v>
      </c>
      <c r="H15" s="18" t="s">
        <v>22</v>
      </c>
      <c r="I15" s="31">
        <v>6700.15</v>
      </c>
      <c r="J15" s="31">
        <v>32.299999999999997</v>
      </c>
      <c r="K15" s="31">
        <v>247.35</v>
      </c>
      <c r="L15" s="32">
        <v>458.1</v>
      </c>
      <c r="M15" s="31">
        <v>0</v>
      </c>
      <c r="N15" s="31">
        <v>8110.2</v>
      </c>
      <c r="O15" s="31">
        <v>39.299999999999997</v>
      </c>
      <c r="P15" s="32">
        <v>300.35000000000002</v>
      </c>
      <c r="Q15" s="32">
        <v>66.25</v>
      </c>
      <c r="R15" s="31">
        <v>0</v>
      </c>
      <c r="S15" t="e">
        <f>VLOOKUP(#REF!,[1]Sheet1!$A$17:$C$46,3,0)</f>
        <v>#REF!</v>
      </c>
      <c r="T15" s="20">
        <f t="shared" si="9"/>
        <v>32.299999999999997</v>
      </c>
      <c r="U15" t="e">
        <f>VLOOKUP(#REF!, [1]Sheet1!$A$126:$C$155,3,0)</f>
        <v>#REF!</v>
      </c>
      <c r="V15" s="20">
        <v>498.1</v>
      </c>
      <c r="W15">
        <f t="shared" si="10"/>
        <v>0</v>
      </c>
      <c r="X15" t="e">
        <f>VLOOKUP(#REF!,[1]Sheet1!$A$17:$D$46,4,0)</f>
        <v>#REF!</v>
      </c>
      <c r="Y15" s="20">
        <f t="shared" si="11"/>
        <v>39.299999999999997</v>
      </c>
      <c r="Z15" t="e">
        <f>VLOOKUP(#REF!,[1]Sheet1!$A$126:$D$155,4,0)</f>
        <v>#REF!</v>
      </c>
      <c r="AA15" s="20">
        <v>68.45</v>
      </c>
      <c r="AB15">
        <f t="shared" si="12"/>
        <v>0</v>
      </c>
      <c r="AC15">
        <v>1255</v>
      </c>
    </row>
    <row r="16" spans="1:31" ht="12" customHeight="1" x14ac:dyDescent="0.25">
      <c r="A16" s="146"/>
      <c r="B16" s="37" t="s">
        <v>41</v>
      </c>
      <c r="C16" s="37" t="s">
        <v>138</v>
      </c>
      <c r="D16" s="37" t="s">
        <v>42</v>
      </c>
      <c r="E16" s="37"/>
      <c r="F16" s="37" t="str">
        <f t="shared" si="7"/>
        <v>E3713</v>
      </c>
      <c r="G16" s="51" t="str">
        <f t="shared" si="8"/>
        <v>"PROFESOR TITULAR ""A"" (E.S.) 3/4 DE TIEMPO"</v>
      </c>
      <c r="H16" s="24" t="s">
        <v>22</v>
      </c>
      <c r="I16" s="25">
        <v>7392.55</v>
      </c>
      <c r="J16" s="25">
        <v>35.700000000000003</v>
      </c>
      <c r="K16" s="25">
        <v>265</v>
      </c>
      <c r="L16" s="26">
        <v>458.1</v>
      </c>
      <c r="M16" s="25">
        <v>0</v>
      </c>
      <c r="N16" s="25">
        <v>8946.7999999999993</v>
      </c>
      <c r="O16" s="25">
        <v>43.3</v>
      </c>
      <c r="P16" s="26">
        <v>321.64999999999998</v>
      </c>
      <c r="Q16" s="26">
        <v>66.25</v>
      </c>
      <c r="R16" s="25">
        <v>0</v>
      </c>
      <c r="S16" t="e">
        <f>VLOOKUP(#REF!,[1]Sheet1!$A$17:$C$46,3,0)</f>
        <v>#REF!</v>
      </c>
      <c r="T16" s="20">
        <f t="shared" si="9"/>
        <v>35.700000000000003</v>
      </c>
      <c r="U16" t="e">
        <f>VLOOKUP(#REF!, [1]Sheet1!$A$126:$C$155,3,0)</f>
        <v>#REF!</v>
      </c>
      <c r="V16" s="20">
        <v>498.1</v>
      </c>
      <c r="W16">
        <f t="shared" si="10"/>
        <v>0</v>
      </c>
      <c r="X16" t="e">
        <f>VLOOKUP(#REF!,[1]Sheet1!$A$17:$D$46,4,0)</f>
        <v>#REF!</v>
      </c>
      <c r="Y16" s="20">
        <f t="shared" si="11"/>
        <v>43.3</v>
      </c>
      <c r="Z16" t="e">
        <f>VLOOKUP(#REF!,[1]Sheet1!$A$126:$D$155,4,0)</f>
        <v>#REF!</v>
      </c>
      <c r="AA16" s="20">
        <v>68.45</v>
      </c>
      <c r="AB16">
        <f t="shared" si="12"/>
        <v>0</v>
      </c>
      <c r="AC16">
        <v>1255</v>
      </c>
    </row>
    <row r="17" spans="1:29" ht="12" customHeight="1" x14ac:dyDescent="0.25">
      <c r="A17" s="146"/>
      <c r="B17" s="40" t="s">
        <v>43</v>
      </c>
      <c r="C17" s="40" t="s">
        <v>139</v>
      </c>
      <c r="D17" s="40" t="s">
        <v>44</v>
      </c>
      <c r="E17" s="40"/>
      <c r="F17" s="40" t="str">
        <f t="shared" si="7"/>
        <v>E3715</v>
      </c>
      <c r="G17" s="52" t="str">
        <f t="shared" si="8"/>
        <v>"PROFESOR TITULAR ""B"" (E.S.) 3/4 DE TIEMPO"</v>
      </c>
      <c r="H17" s="18" t="s">
        <v>22</v>
      </c>
      <c r="I17" s="31">
        <v>8089.8</v>
      </c>
      <c r="J17" s="31">
        <v>37.950000000000003</v>
      </c>
      <c r="K17" s="31">
        <v>287.35000000000002</v>
      </c>
      <c r="L17" s="32">
        <v>458.1</v>
      </c>
      <c r="M17" s="31">
        <v>0</v>
      </c>
      <c r="N17" s="31">
        <v>9791.9500000000007</v>
      </c>
      <c r="O17" s="31">
        <v>46</v>
      </c>
      <c r="P17" s="32">
        <v>348.9</v>
      </c>
      <c r="Q17" s="32">
        <v>66.25</v>
      </c>
      <c r="R17" s="31">
        <v>0</v>
      </c>
      <c r="S17" t="e">
        <f>VLOOKUP(#REF!,[1]Sheet1!$A$17:$C$46,3,0)</f>
        <v>#REF!</v>
      </c>
      <c r="T17" s="20">
        <f t="shared" si="9"/>
        <v>37.950000000000003</v>
      </c>
      <c r="U17" t="e">
        <f>VLOOKUP(#REF!, [1]Sheet1!$A$126:$C$155,3,0)</f>
        <v>#REF!</v>
      </c>
      <c r="V17" s="20">
        <v>498.1</v>
      </c>
      <c r="W17">
        <f t="shared" si="10"/>
        <v>0</v>
      </c>
      <c r="X17" t="e">
        <f>VLOOKUP(#REF!,[1]Sheet1!$A$17:$D$46,4,0)</f>
        <v>#REF!</v>
      </c>
      <c r="Y17" s="20">
        <f t="shared" si="11"/>
        <v>46</v>
      </c>
      <c r="Z17" t="e">
        <f>VLOOKUP(#REF!,[1]Sheet1!$A$126:$D$155,4,0)</f>
        <v>#REF!</v>
      </c>
      <c r="AA17" s="20">
        <v>68.45</v>
      </c>
      <c r="AB17">
        <f t="shared" si="12"/>
        <v>0</v>
      </c>
      <c r="AC17">
        <v>1255</v>
      </c>
    </row>
    <row r="18" spans="1:29" ht="12" customHeight="1" x14ac:dyDescent="0.25">
      <c r="A18" s="147"/>
      <c r="B18" s="37" t="s">
        <v>45</v>
      </c>
      <c r="C18" s="37" t="s">
        <v>140</v>
      </c>
      <c r="D18" s="37" t="s">
        <v>46</v>
      </c>
      <c r="E18" s="37"/>
      <c r="F18" s="37" t="str">
        <f t="shared" si="7"/>
        <v>E3717</v>
      </c>
      <c r="G18" s="51" t="str">
        <f t="shared" si="8"/>
        <v>"PROFESOR TITULAR ""C"" (E.S.) 3/4 DE TIEMPO"</v>
      </c>
      <c r="H18" s="24" t="s">
        <v>22</v>
      </c>
      <c r="I18" s="25">
        <v>9101.0499999999993</v>
      </c>
      <c r="J18" s="25">
        <v>42.4</v>
      </c>
      <c r="K18" s="25">
        <v>307</v>
      </c>
      <c r="L18" s="26">
        <v>458.1</v>
      </c>
      <c r="M18" s="25">
        <v>0</v>
      </c>
      <c r="N18" s="25">
        <v>11014.65</v>
      </c>
      <c r="O18" s="25">
        <v>51.45</v>
      </c>
      <c r="P18" s="26">
        <v>373.2</v>
      </c>
      <c r="Q18" s="26">
        <v>66.25</v>
      </c>
      <c r="R18" s="25">
        <v>0</v>
      </c>
      <c r="S18" t="e">
        <f>VLOOKUP(#REF!,[1]Sheet1!$A$17:$C$46,3,0)</f>
        <v>#REF!</v>
      </c>
      <c r="T18" s="20">
        <f t="shared" si="9"/>
        <v>42.4</v>
      </c>
      <c r="U18" t="e">
        <f>VLOOKUP(#REF!, [1]Sheet1!$A$126:$C$155,3,0)</f>
        <v>#REF!</v>
      </c>
      <c r="V18" s="20">
        <v>498.1</v>
      </c>
      <c r="W18">
        <f t="shared" si="10"/>
        <v>0</v>
      </c>
      <c r="X18" t="e">
        <f>VLOOKUP(#REF!,[1]Sheet1!$A$17:$D$46,4,0)</f>
        <v>#REF!</v>
      </c>
      <c r="Y18" s="20">
        <f t="shared" si="11"/>
        <v>51.45</v>
      </c>
      <c r="Z18" t="e">
        <f>VLOOKUP(#REF!,[1]Sheet1!$A$126:$D$155,4,0)</f>
        <v>#REF!</v>
      </c>
      <c r="AA18" s="20">
        <v>68.45</v>
      </c>
      <c r="AB18">
        <f t="shared" si="12"/>
        <v>0</v>
      </c>
      <c r="AC18">
        <v>1255</v>
      </c>
    </row>
    <row r="19" spans="1:29" ht="14.25" customHeight="1" x14ac:dyDescent="0.25">
      <c r="A19" s="118" t="s">
        <v>141</v>
      </c>
      <c r="B19" s="119"/>
      <c r="C19" s="119"/>
      <c r="D19" s="119"/>
      <c r="E19" s="119"/>
      <c r="F19" s="119"/>
      <c r="G19" s="120"/>
      <c r="H19" s="49"/>
      <c r="I19" s="7"/>
      <c r="J19" s="8"/>
      <c r="K19" s="10"/>
      <c r="L19" s="7"/>
      <c r="M19" s="7"/>
      <c r="N19" s="7"/>
      <c r="O19" s="10"/>
      <c r="P19" s="10"/>
      <c r="Q19" s="12"/>
      <c r="R19" s="12"/>
      <c r="S19" s="12"/>
      <c r="T19" s="13"/>
      <c r="U19" s="14"/>
      <c r="V19" s="12"/>
      <c r="W19" s="12"/>
      <c r="X19" s="12"/>
      <c r="Y19" s="14"/>
      <c r="Z19" s="14"/>
    </row>
    <row r="20" spans="1:29" ht="12" customHeight="1" x14ac:dyDescent="0.25">
      <c r="A20" s="145" t="s">
        <v>142</v>
      </c>
      <c r="B20" s="34" t="s">
        <v>61</v>
      </c>
      <c r="C20" s="34" t="s">
        <v>143</v>
      </c>
      <c r="D20" s="34" t="s">
        <v>62</v>
      </c>
      <c r="E20" s="34"/>
      <c r="F20" s="34" t="s">
        <v>92</v>
      </c>
      <c r="G20" s="50" t="s">
        <v>93</v>
      </c>
      <c r="H20" s="24" t="s">
        <v>22</v>
      </c>
      <c r="I20" s="25">
        <v>22013.9</v>
      </c>
      <c r="J20" s="25">
        <v>101.5</v>
      </c>
      <c r="K20" s="25">
        <v>639.35</v>
      </c>
      <c r="L20" s="26">
        <v>677.2</v>
      </c>
      <c r="M20" s="25">
        <v>0</v>
      </c>
      <c r="N20" s="25">
        <v>26473.85</v>
      </c>
      <c r="O20" s="25">
        <v>123.3</v>
      </c>
      <c r="P20" s="26">
        <v>776.5</v>
      </c>
      <c r="Q20" s="26">
        <v>98.65</v>
      </c>
      <c r="R20" s="25">
        <v>0</v>
      </c>
      <c r="S20" t="e">
        <f>VLOOKUP(B25,[1]Sheet1!$A$17:$C$46,3,0)</f>
        <v>#N/A</v>
      </c>
      <c r="T20" s="20">
        <f t="shared" ref="T20:T25" si="13">J20</f>
        <v>101.5</v>
      </c>
      <c r="U20" t="e">
        <f>VLOOKUP(B25, [1]Sheet1!$A$126:$C$155,3,0)</f>
        <v>#N/A</v>
      </c>
      <c r="V20" s="20">
        <v>737.2</v>
      </c>
      <c r="W20">
        <f t="shared" ref="W20:W25" si="14">M20*($AB$1)</f>
        <v>0</v>
      </c>
      <c r="X20" t="e">
        <f>VLOOKUP(B25,[1]Sheet1!$A$17:$D$46,4,0)</f>
        <v>#N/A</v>
      </c>
      <c r="Y20" s="20">
        <f t="shared" ref="Y20:Y25" si="15">O20</f>
        <v>123.3</v>
      </c>
      <c r="Z20" t="e">
        <f>VLOOKUP(B25,[1]Sheet1!$A$126:$D$155,4,0)</f>
        <v>#N/A</v>
      </c>
      <c r="AA20" s="20">
        <v>101.95</v>
      </c>
      <c r="AB20">
        <f t="shared" ref="AB20:AB25" si="16">R20*($AB$1)</f>
        <v>0</v>
      </c>
      <c r="AC20">
        <v>1255</v>
      </c>
    </row>
    <row r="21" spans="1:29" ht="12" customHeight="1" x14ac:dyDescent="0.25">
      <c r="A21" s="146"/>
      <c r="B21" s="37" t="s">
        <v>63</v>
      </c>
      <c r="C21" s="37" t="s">
        <v>144</v>
      </c>
      <c r="D21" s="37" t="s">
        <v>64</v>
      </c>
      <c r="E21" s="37"/>
      <c r="F21" s="37" t="s">
        <v>94</v>
      </c>
      <c r="G21" s="51" t="s">
        <v>95</v>
      </c>
      <c r="H21" s="18" t="s">
        <v>22</v>
      </c>
      <c r="I21" s="31">
        <v>9095.1</v>
      </c>
      <c r="J21" s="31">
        <v>40.15</v>
      </c>
      <c r="K21" s="31">
        <v>308.05</v>
      </c>
      <c r="L21" s="32">
        <v>677.2</v>
      </c>
      <c r="M21" s="31">
        <v>0</v>
      </c>
      <c r="N21" s="31">
        <v>11006.7</v>
      </c>
      <c r="O21" s="31">
        <v>48.75</v>
      </c>
      <c r="P21" s="32">
        <v>374</v>
      </c>
      <c r="Q21" s="32">
        <v>98.65</v>
      </c>
      <c r="R21" s="31">
        <v>0</v>
      </c>
      <c r="S21" t="e">
        <f>VLOOKUP(#REF!,[1]Sheet1!$A$17:$C$46,3,0)</f>
        <v>#REF!</v>
      </c>
      <c r="T21" s="20">
        <f t="shared" si="13"/>
        <v>40.15</v>
      </c>
      <c r="U21" t="e">
        <f>VLOOKUP(#REF!, [1]Sheet1!$A$126:$C$155,3,0)</f>
        <v>#REF!</v>
      </c>
      <c r="V21" s="20">
        <v>737.2</v>
      </c>
      <c r="W21">
        <f t="shared" si="14"/>
        <v>0</v>
      </c>
      <c r="X21" t="e">
        <f>VLOOKUP(#REF!,[1]Sheet1!$A$17:$D$46,4,0)</f>
        <v>#REF!</v>
      </c>
      <c r="Y21" s="20">
        <f t="shared" si="15"/>
        <v>48.75</v>
      </c>
      <c r="Z21" t="e">
        <f>VLOOKUP(#REF!,[1]Sheet1!$A$126:$D$155,4,0)</f>
        <v>#REF!</v>
      </c>
      <c r="AA21" s="20">
        <v>101.95</v>
      </c>
      <c r="AB21">
        <f t="shared" si="16"/>
        <v>0</v>
      </c>
      <c r="AC21">
        <v>1255</v>
      </c>
    </row>
    <row r="22" spans="1:29" ht="12" customHeight="1" x14ac:dyDescent="0.25">
      <c r="A22" s="146"/>
      <c r="B22" s="40" t="s">
        <v>65</v>
      </c>
      <c r="C22" s="40" t="s">
        <v>145</v>
      </c>
      <c r="D22" s="40" t="s">
        <v>66</v>
      </c>
      <c r="E22" s="40"/>
      <c r="F22" s="40" t="s">
        <v>96</v>
      </c>
      <c r="G22" s="52" t="s">
        <v>97</v>
      </c>
      <c r="H22" s="24" t="s">
        <v>22</v>
      </c>
      <c r="I22" s="25">
        <v>10050.15</v>
      </c>
      <c r="J22" s="25">
        <v>48.5</v>
      </c>
      <c r="K22" s="25">
        <v>371</v>
      </c>
      <c r="L22" s="26">
        <v>677.2</v>
      </c>
      <c r="M22" s="25">
        <v>0</v>
      </c>
      <c r="N22" s="25">
        <v>12165.55</v>
      </c>
      <c r="O22" s="25">
        <v>58.9</v>
      </c>
      <c r="P22" s="26">
        <v>450.55</v>
      </c>
      <c r="Q22" s="26">
        <v>98.65</v>
      </c>
      <c r="R22" s="25">
        <v>0</v>
      </c>
      <c r="S22" t="e">
        <f>VLOOKUP(#REF!,[1]Sheet1!$A$17:$C$46,3,0)</f>
        <v>#REF!</v>
      </c>
      <c r="T22" s="20">
        <f t="shared" si="13"/>
        <v>48.5</v>
      </c>
      <c r="U22" t="e">
        <f>VLOOKUP(#REF!, [1]Sheet1!$A$126:$C$155,3,0)</f>
        <v>#REF!</v>
      </c>
      <c r="V22" s="20">
        <v>737.2</v>
      </c>
      <c r="W22">
        <f t="shared" si="14"/>
        <v>0</v>
      </c>
      <c r="X22" t="e">
        <f>VLOOKUP(#REF!,[1]Sheet1!$A$17:$D$46,4,0)</f>
        <v>#REF!</v>
      </c>
      <c r="Y22" s="20">
        <f t="shared" si="15"/>
        <v>58.9</v>
      </c>
      <c r="Z22" t="e">
        <f>VLOOKUP(#REF!,[1]Sheet1!$A$126:$D$155,4,0)</f>
        <v>#REF!</v>
      </c>
      <c r="AA22" s="20">
        <v>101.95</v>
      </c>
      <c r="AB22">
        <f t="shared" si="16"/>
        <v>0</v>
      </c>
      <c r="AC22">
        <v>1255</v>
      </c>
    </row>
    <row r="23" spans="1:29" ht="12" customHeight="1" x14ac:dyDescent="0.25">
      <c r="A23" s="146"/>
      <c r="B23" s="37" t="s">
        <v>67</v>
      </c>
      <c r="C23" s="37" t="s">
        <v>146</v>
      </c>
      <c r="D23" s="37" t="s">
        <v>68</v>
      </c>
      <c r="E23" s="37"/>
      <c r="F23" s="37" t="s">
        <v>98</v>
      </c>
      <c r="G23" s="51" t="s">
        <v>99</v>
      </c>
      <c r="H23" s="18" t="s">
        <v>22</v>
      </c>
      <c r="I23" s="31">
        <v>11088.95</v>
      </c>
      <c r="J23" s="31">
        <v>53.5</v>
      </c>
      <c r="K23" s="31">
        <v>397.5</v>
      </c>
      <c r="L23" s="32">
        <v>677.2</v>
      </c>
      <c r="M23" s="31">
        <v>0</v>
      </c>
      <c r="N23" s="31">
        <v>13419.9</v>
      </c>
      <c r="O23" s="31">
        <v>64.95</v>
      </c>
      <c r="P23" s="32">
        <v>482.5</v>
      </c>
      <c r="Q23" s="32">
        <v>98.65</v>
      </c>
      <c r="R23" s="31">
        <v>0</v>
      </c>
      <c r="S23" t="e">
        <f>VLOOKUP(#REF!,[1]Sheet1!$A$17:$C$46,3,0)</f>
        <v>#REF!</v>
      </c>
      <c r="T23" s="20">
        <f t="shared" si="13"/>
        <v>53.5</v>
      </c>
      <c r="U23" t="e">
        <f>VLOOKUP(#REF!, [1]Sheet1!$A$126:$C$155,3,0)</f>
        <v>#REF!</v>
      </c>
      <c r="V23" s="20">
        <v>737.2</v>
      </c>
      <c r="W23">
        <f t="shared" si="14"/>
        <v>0</v>
      </c>
      <c r="X23" t="e">
        <f>VLOOKUP(#REF!,[1]Sheet1!$A$17:$D$46,4,0)</f>
        <v>#REF!</v>
      </c>
      <c r="Y23" s="20">
        <f t="shared" si="15"/>
        <v>64.95</v>
      </c>
      <c r="Z23" t="e">
        <f>VLOOKUP(#REF!,[1]Sheet1!$A$126:$D$155,4,0)</f>
        <v>#REF!</v>
      </c>
      <c r="AA23" s="20">
        <v>101.95</v>
      </c>
      <c r="AB23">
        <f t="shared" si="16"/>
        <v>0</v>
      </c>
      <c r="AC23">
        <v>1255</v>
      </c>
    </row>
    <row r="24" spans="1:29" ht="12" customHeight="1" x14ac:dyDescent="0.25">
      <c r="A24" s="146"/>
      <c r="B24" s="40" t="s">
        <v>69</v>
      </c>
      <c r="C24" s="40" t="s">
        <v>147</v>
      </c>
      <c r="D24" s="40" t="s">
        <v>70</v>
      </c>
      <c r="E24" s="40"/>
      <c r="F24" s="40" t="s">
        <v>100</v>
      </c>
      <c r="G24" s="52" t="s">
        <v>101</v>
      </c>
      <c r="H24" s="24" t="s">
        <v>22</v>
      </c>
      <c r="I24" s="25">
        <v>12134.6</v>
      </c>
      <c r="J24" s="25">
        <v>56.9</v>
      </c>
      <c r="K24" s="25">
        <v>431</v>
      </c>
      <c r="L24" s="26">
        <v>677.2</v>
      </c>
      <c r="M24" s="25">
        <v>0</v>
      </c>
      <c r="N24" s="25">
        <v>14687.6</v>
      </c>
      <c r="O24" s="25">
        <v>69</v>
      </c>
      <c r="P24" s="26">
        <v>523.35</v>
      </c>
      <c r="Q24" s="26">
        <v>98.65</v>
      </c>
      <c r="R24" s="25">
        <v>0</v>
      </c>
      <c r="S24" t="e">
        <f>VLOOKUP(#REF!,[1]Sheet1!$A$17:$C$46,3,0)</f>
        <v>#REF!</v>
      </c>
      <c r="T24" s="20">
        <f t="shared" si="13"/>
        <v>56.9</v>
      </c>
      <c r="U24" t="e">
        <f>VLOOKUP(#REF!, [1]Sheet1!$A$126:$C$155,3,0)</f>
        <v>#REF!</v>
      </c>
      <c r="V24" s="20">
        <v>737.2</v>
      </c>
      <c r="W24">
        <f t="shared" si="14"/>
        <v>0</v>
      </c>
      <c r="X24" t="e">
        <f>VLOOKUP(#REF!,[1]Sheet1!$A$17:$D$46,4,0)</f>
        <v>#REF!</v>
      </c>
      <c r="Y24" s="20">
        <f t="shared" si="15"/>
        <v>69</v>
      </c>
      <c r="Z24" t="e">
        <f>VLOOKUP(#REF!,[1]Sheet1!$A$126:$D$155,4,0)</f>
        <v>#REF!</v>
      </c>
      <c r="AA24" s="20">
        <v>101.95</v>
      </c>
      <c r="AB24">
        <f t="shared" si="16"/>
        <v>0</v>
      </c>
      <c r="AC24">
        <v>1255</v>
      </c>
    </row>
    <row r="25" spans="1:29" ht="12" customHeight="1" x14ac:dyDescent="0.25">
      <c r="A25" s="147"/>
      <c r="B25" s="53" t="s">
        <v>71</v>
      </c>
      <c r="C25" s="53" t="s">
        <v>148</v>
      </c>
      <c r="D25" s="53" t="s">
        <v>72</v>
      </c>
      <c r="E25" s="53"/>
      <c r="F25" s="53" t="s">
        <v>102</v>
      </c>
      <c r="G25" s="54" t="s">
        <v>103</v>
      </c>
      <c r="H25" s="18" t="s">
        <v>22</v>
      </c>
      <c r="I25" s="31">
        <v>13651.45</v>
      </c>
      <c r="J25" s="31">
        <v>63.55</v>
      </c>
      <c r="K25" s="31">
        <v>460.45</v>
      </c>
      <c r="L25" s="32">
        <v>677.2</v>
      </c>
      <c r="M25" s="31">
        <v>0</v>
      </c>
      <c r="N25" s="31">
        <v>16522.099999999999</v>
      </c>
      <c r="O25" s="31">
        <v>77.150000000000006</v>
      </c>
      <c r="P25" s="32">
        <v>559.79999999999995</v>
      </c>
      <c r="Q25" s="32">
        <v>98.65</v>
      </c>
      <c r="R25" s="31">
        <v>0</v>
      </c>
      <c r="S25" t="e">
        <f>VLOOKUP(#REF!,[1]Sheet1!$A$17:$C$46,3,0)</f>
        <v>#REF!</v>
      </c>
      <c r="T25" s="20">
        <f t="shared" si="13"/>
        <v>63.55</v>
      </c>
      <c r="U25" t="e">
        <f>VLOOKUP(#REF!, [1]Sheet1!$A$126:$C$155,3,0)</f>
        <v>#REF!</v>
      </c>
      <c r="V25" s="20">
        <v>737.2</v>
      </c>
      <c r="W25">
        <f t="shared" si="14"/>
        <v>0</v>
      </c>
      <c r="X25" t="e">
        <f>VLOOKUP(#REF!,[1]Sheet1!$A$17:$D$46,4,0)</f>
        <v>#REF!</v>
      </c>
      <c r="Y25" s="20">
        <f t="shared" si="15"/>
        <v>77.150000000000006</v>
      </c>
      <c r="Z25" t="e">
        <f>VLOOKUP(#REF!,[1]Sheet1!$A$126:$D$155,4,0)</f>
        <v>#REF!</v>
      </c>
      <c r="AA25" s="20">
        <v>101.95</v>
      </c>
      <c r="AB25">
        <f t="shared" si="16"/>
        <v>0</v>
      </c>
      <c r="AC25">
        <v>1255</v>
      </c>
    </row>
    <row r="26" spans="1:29" ht="12" customHeight="1" x14ac:dyDescent="0.25"/>
    <row r="27" spans="1:29" ht="12" customHeight="1" x14ac:dyDescent="0.25">
      <c r="A27" s="131" t="s">
        <v>149</v>
      </c>
      <c r="B27" s="132"/>
      <c r="C27" s="132"/>
      <c r="D27" s="132"/>
      <c r="E27" s="132"/>
      <c r="F27" s="132"/>
      <c r="G27" s="132"/>
    </row>
    <row r="28" spans="1:29" ht="12" customHeight="1" x14ac:dyDescent="0.25">
      <c r="A28" s="131" t="s">
        <v>150</v>
      </c>
      <c r="B28" s="132"/>
      <c r="C28" s="132"/>
      <c r="D28" s="132"/>
      <c r="E28" s="132"/>
      <c r="F28" s="132"/>
      <c r="G28" s="132"/>
    </row>
    <row r="29" spans="1:29" ht="12" customHeight="1" x14ac:dyDescent="0.25">
      <c r="B29" s="55"/>
      <c r="C29" s="55"/>
      <c r="D29" s="55"/>
    </row>
    <row r="30" spans="1:29" ht="12" customHeight="1" x14ac:dyDescent="0.25">
      <c r="B30" s="48"/>
      <c r="C30" s="48"/>
      <c r="D30" s="48"/>
    </row>
    <row r="31" spans="1:29" ht="12" customHeight="1" x14ac:dyDescent="0.25"/>
    <row r="32" spans="1:29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</sheetData>
  <mergeCells count="19">
    <mergeCell ref="A27:G27"/>
    <mergeCell ref="A28:G28"/>
    <mergeCell ref="A1:G1"/>
    <mergeCell ref="A2:G2"/>
    <mergeCell ref="A5:G5"/>
    <mergeCell ref="A12:G12"/>
    <mergeCell ref="A19:G19"/>
    <mergeCell ref="B3:D4"/>
    <mergeCell ref="A6:A11"/>
    <mergeCell ref="A3:A4"/>
    <mergeCell ref="A13:A18"/>
    <mergeCell ref="A20:A25"/>
    <mergeCell ref="S2:AE2"/>
    <mergeCell ref="E3:E4"/>
    <mergeCell ref="F3:G4"/>
    <mergeCell ref="H3:M3"/>
    <mergeCell ref="N3:R3"/>
    <mergeCell ref="S3:W3"/>
    <mergeCell ref="X3:AB3"/>
  </mergeCells>
  <printOptions horizontalCentered="1"/>
  <pageMargins left="0" right="0" top="0.51181102362204722" bottom="0.39370078740157483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F100"/>
  <sheetViews>
    <sheetView tabSelected="1" workbookViewId="0">
      <selection sqref="A1:AF1"/>
    </sheetView>
  </sheetViews>
  <sheetFormatPr baseColWidth="10" defaultColWidth="14.453125" defaultRowHeight="15" customHeight="1" x14ac:dyDescent="0.25"/>
  <cols>
    <col min="1" max="1" width="10.7265625" customWidth="1"/>
    <col min="2" max="2" width="10.453125" customWidth="1"/>
    <col min="3" max="3" width="6.81640625" customWidth="1"/>
    <col min="4" max="4" width="47.453125" customWidth="1"/>
    <col min="5" max="5" width="9.453125" customWidth="1"/>
    <col min="6" max="6" width="10.453125" customWidth="1"/>
    <col min="7" max="7" width="47.453125" customWidth="1"/>
    <col min="8" max="8" width="4.453125" hidden="1" customWidth="1"/>
    <col min="9" max="9" width="6.453125" hidden="1" customWidth="1"/>
    <col min="10" max="10" width="4.453125" hidden="1" customWidth="1"/>
    <col min="11" max="11" width="6.453125" hidden="1" customWidth="1"/>
    <col min="12" max="12" width="5.453125" hidden="1" customWidth="1"/>
    <col min="13" max="13" width="4.453125" hidden="1" customWidth="1"/>
    <col min="14" max="14" width="6.81640625" hidden="1" customWidth="1"/>
    <col min="15" max="15" width="5" hidden="1" customWidth="1"/>
    <col min="16" max="16" width="5.81640625" hidden="1" customWidth="1"/>
    <col min="17" max="17" width="5.26953125" hidden="1" customWidth="1"/>
    <col min="18" max="18" width="4.453125" hidden="1" customWidth="1"/>
    <col min="19" max="19" width="10.7265625" hidden="1" customWidth="1"/>
    <col min="20" max="20" width="7" hidden="1" customWidth="1"/>
    <col min="21" max="21" width="11.81640625" hidden="1" customWidth="1"/>
    <col min="22" max="22" width="8.08984375" hidden="1" customWidth="1"/>
    <col min="23" max="23" width="11.7265625" hidden="1" customWidth="1"/>
    <col min="24" max="24" width="12" hidden="1" customWidth="1"/>
    <col min="25" max="25" width="10.7265625" hidden="1" customWidth="1"/>
    <col min="26" max="26" width="7.08984375" hidden="1" customWidth="1"/>
    <col min="27" max="27" width="10.7265625" hidden="1" customWidth="1"/>
    <col min="28" max="28" width="4.453125" hidden="1" customWidth="1"/>
    <col min="29" max="30" width="10.7265625" hidden="1" customWidth="1"/>
    <col min="31" max="32" width="10.7265625" customWidth="1"/>
  </cols>
  <sheetData>
    <row r="1" spans="1:32" ht="27.75" customHeight="1" x14ac:dyDescent="0.25">
      <c r="A1" s="136" t="s">
        <v>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8"/>
    </row>
    <row r="2" spans="1:32" ht="15.75" customHeight="1" x14ac:dyDescent="0.25">
      <c r="A2" s="150" t="s">
        <v>151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51"/>
    </row>
    <row r="3" spans="1:32" ht="12.75" customHeight="1" x14ac:dyDescent="0.25">
      <c r="A3" s="148"/>
      <c r="B3" s="125" t="s">
        <v>128</v>
      </c>
      <c r="C3" s="142"/>
      <c r="D3" s="122"/>
      <c r="E3" s="129"/>
      <c r="F3" s="125" t="s">
        <v>152</v>
      </c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26"/>
    </row>
    <row r="4" spans="1:32" ht="24.75" customHeight="1" x14ac:dyDescent="0.25">
      <c r="A4" s="149"/>
      <c r="B4" s="134"/>
      <c r="C4" s="143"/>
      <c r="D4" s="144"/>
      <c r="E4" s="133"/>
      <c r="F4" s="134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35"/>
    </row>
    <row r="5" spans="1:32" ht="14.25" customHeight="1" x14ac:dyDescent="0.25">
      <c r="A5" s="118" t="s">
        <v>153</v>
      </c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20"/>
    </row>
    <row r="6" spans="1:32" ht="17.25" customHeight="1" x14ac:dyDescent="0.25">
      <c r="A6" s="56"/>
      <c r="B6" s="57" t="s">
        <v>154</v>
      </c>
      <c r="C6" s="57" t="s">
        <v>155</v>
      </c>
      <c r="D6" s="57" t="s">
        <v>156</v>
      </c>
      <c r="E6" s="58" t="s">
        <v>157</v>
      </c>
      <c r="F6" s="57" t="s">
        <v>154</v>
      </c>
      <c r="G6" s="57" t="s">
        <v>156</v>
      </c>
      <c r="H6" s="59" t="s">
        <v>22</v>
      </c>
      <c r="I6" s="60">
        <v>352.3</v>
      </c>
      <c r="J6" s="60">
        <v>1.65</v>
      </c>
      <c r="K6" s="60">
        <v>13.25</v>
      </c>
      <c r="L6" s="61">
        <v>22.85</v>
      </c>
      <c r="M6" s="60">
        <v>2.5</v>
      </c>
      <c r="N6" s="60">
        <v>426.75</v>
      </c>
      <c r="O6" s="60">
        <v>2</v>
      </c>
      <c r="P6" s="61">
        <v>16.149999999999999</v>
      </c>
      <c r="Q6" s="61">
        <v>3.3</v>
      </c>
      <c r="R6" s="60">
        <v>2.5</v>
      </c>
      <c r="S6" s="62" t="e">
        <f>VLOOKUP(#REF!,[1]Sheet1!$A$17:$C$46,3,0)</f>
        <v>#REF!</v>
      </c>
      <c r="T6" s="63">
        <f>J6</f>
        <v>1.65</v>
      </c>
      <c r="U6" s="62" t="e">
        <f>VLOOKUP(#REF!,[1]Sheet1!$A$126:$C$146,3,0)</f>
        <v>#REF!</v>
      </c>
      <c r="V6" s="63">
        <v>24.85</v>
      </c>
      <c r="W6" s="62">
        <v>2.5</v>
      </c>
      <c r="X6" s="62" t="e">
        <f>VLOOKUP(#REF!,[1]Sheet1!$A$17:$D$46,4,0)</f>
        <v>#REF!</v>
      </c>
      <c r="Y6" s="63">
        <f>O6</f>
        <v>2</v>
      </c>
      <c r="Z6" s="62" t="e">
        <f>VLOOKUP(#REF!,[1]Sheet1!$A$126:$D$155,4,0)</f>
        <v>#REF!</v>
      </c>
      <c r="AA6" s="63">
        <v>3.4</v>
      </c>
      <c r="AB6" s="62">
        <v>2.5</v>
      </c>
      <c r="AC6" s="62">
        <v>1255</v>
      </c>
      <c r="AD6" s="62"/>
      <c r="AE6" s="64" t="s">
        <v>157</v>
      </c>
      <c r="AF6" s="64" t="s">
        <v>158</v>
      </c>
    </row>
    <row r="7" spans="1:32" ht="17.25" customHeight="1" x14ac:dyDescent="0.25">
      <c r="A7" s="65"/>
      <c r="B7" s="66" t="s">
        <v>50</v>
      </c>
      <c r="C7" s="66" t="s">
        <v>159</v>
      </c>
      <c r="D7" s="66" t="e">
        <f>VLOOKUP(B7,[2]DOCENTES!$B$5:$C$56,2,0)</f>
        <v>#N/A</v>
      </c>
      <c r="E7" s="67" t="e">
        <f>VLOOKUP(B7,[2]DOCENTES!$B$5:$E$56,4,0)</f>
        <v>#N/A</v>
      </c>
      <c r="F7" s="66" t="s">
        <v>35</v>
      </c>
      <c r="G7" s="66" t="e">
        <f>VLOOKUP(F7,[2]DOCENTES!$B$5:$C$56,2,0)</f>
        <v>#N/A</v>
      </c>
      <c r="H7" s="68"/>
      <c r="I7" s="19"/>
      <c r="J7" s="19"/>
      <c r="K7" s="19"/>
      <c r="L7" s="69"/>
      <c r="M7" s="19"/>
      <c r="N7" s="19"/>
      <c r="O7" s="19"/>
      <c r="P7" s="69"/>
      <c r="Q7" s="69"/>
      <c r="R7" s="19"/>
      <c r="S7" s="70"/>
      <c r="T7" s="71"/>
      <c r="U7" s="70"/>
      <c r="V7" s="71"/>
      <c r="W7" s="70"/>
      <c r="X7" s="70"/>
      <c r="Y7" s="71"/>
      <c r="Z7" s="70"/>
      <c r="AA7" s="71"/>
      <c r="AB7" s="70"/>
      <c r="AC7" s="70"/>
      <c r="AD7" s="70"/>
      <c r="AE7" s="72" t="e">
        <f>VLOOKUP(F7,[2]DOCENTES!$B$5:$E$56,4,0)</f>
        <v>#N/A</v>
      </c>
      <c r="AF7" s="72" t="e">
        <f t="shared" ref="AF7:AF11" si="0">AE7-E7</f>
        <v>#N/A</v>
      </c>
    </row>
    <row r="8" spans="1:32" ht="17.25" customHeight="1" x14ac:dyDescent="0.25">
      <c r="A8" s="65"/>
      <c r="B8" s="73" t="s">
        <v>52</v>
      </c>
      <c r="C8" s="73" t="s">
        <v>159</v>
      </c>
      <c r="D8" s="73" t="e">
        <f>VLOOKUP(B8,[2]DOCENTES!$B$5:$C$56,2,0)</f>
        <v>#N/A</v>
      </c>
      <c r="E8" s="74" t="e">
        <f>VLOOKUP(B8,[2]DOCENTES!$B$5:$E$56,4,0)</f>
        <v>#N/A</v>
      </c>
      <c r="F8" s="73" t="s">
        <v>37</v>
      </c>
      <c r="G8" s="73" t="e">
        <f>VLOOKUP(F8,[2]DOCENTES!$B$5:$C$56,2,0)</f>
        <v>#N/A</v>
      </c>
      <c r="H8" s="75"/>
      <c r="I8" s="76"/>
      <c r="J8" s="76"/>
      <c r="K8" s="76"/>
      <c r="L8" s="77"/>
      <c r="M8" s="76"/>
      <c r="N8" s="76"/>
      <c r="O8" s="76"/>
      <c r="P8" s="77"/>
      <c r="Q8" s="77"/>
      <c r="R8" s="76"/>
      <c r="S8" s="78"/>
      <c r="T8" s="79"/>
      <c r="U8" s="78"/>
      <c r="V8" s="79"/>
      <c r="W8" s="78"/>
      <c r="X8" s="78"/>
      <c r="Y8" s="79"/>
      <c r="Z8" s="78"/>
      <c r="AA8" s="79"/>
      <c r="AB8" s="78"/>
      <c r="AC8" s="78"/>
      <c r="AD8" s="78"/>
      <c r="AE8" s="80" t="e">
        <f>VLOOKUP(F8,[2]DOCENTES!$B$5:$E$56,4,0)</f>
        <v>#N/A</v>
      </c>
      <c r="AF8" s="72" t="e">
        <f t="shared" si="0"/>
        <v>#N/A</v>
      </c>
    </row>
    <row r="9" spans="1:32" ht="17.25" customHeight="1" x14ac:dyDescent="0.25">
      <c r="A9" s="65"/>
      <c r="B9" s="66" t="s">
        <v>54</v>
      </c>
      <c r="C9" s="66" t="s">
        <v>159</v>
      </c>
      <c r="D9" s="66" t="e">
        <f>VLOOKUP(B9,[2]DOCENTES!$B$5:$C$56,2,0)</f>
        <v>#N/A</v>
      </c>
      <c r="E9" s="67" t="e">
        <f>VLOOKUP(B9,[2]DOCENTES!$B$5:$E$56,4,0)</f>
        <v>#N/A</v>
      </c>
      <c r="F9" s="66" t="s">
        <v>37</v>
      </c>
      <c r="G9" s="66" t="e">
        <f>VLOOKUP(F9,[2]DOCENTES!$B$5:$C$56,2,0)</f>
        <v>#N/A</v>
      </c>
      <c r="H9" s="68"/>
      <c r="I9" s="19"/>
      <c r="J9" s="19"/>
      <c r="K9" s="19"/>
      <c r="L9" s="69"/>
      <c r="M9" s="19"/>
      <c r="N9" s="19"/>
      <c r="O9" s="19"/>
      <c r="P9" s="69"/>
      <c r="Q9" s="69"/>
      <c r="R9" s="19"/>
      <c r="S9" s="70"/>
      <c r="T9" s="71"/>
      <c r="U9" s="70"/>
      <c r="V9" s="71"/>
      <c r="W9" s="70"/>
      <c r="X9" s="70"/>
      <c r="Y9" s="71"/>
      <c r="Z9" s="70"/>
      <c r="AA9" s="71"/>
      <c r="AB9" s="70"/>
      <c r="AC9" s="70"/>
      <c r="AD9" s="70"/>
      <c r="AE9" s="72" t="e">
        <f>VLOOKUP(F9,[2]DOCENTES!$B$5:$E$56,4,0)</f>
        <v>#N/A</v>
      </c>
      <c r="AF9" s="72" t="e">
        <f t="shared" si="0"/>
        <v>#N/A</v>
      </c>
    </row>
    <row r="10" spans="1:32" ht="17.25" customHeight="1" x14ac:dyDescent="0.25">
      <c r="A10" s="65"/>
      <c r="B10" s="73" t="s">
        <v>56</v>
      </c>
      <c r="C10" s="73" t="s">
        <v>159</v>
      </c>
      <c r="D10" s="73" t="e">
        <f>VLOOKUP(B10,[2]DOCENTES!$B$5:$C$56,2,0)</f>
        <v>#N/A</v>
      </c>
      <c r="E10" s="74" t="e">
        <f>VLOOKUP(B10,[2]DOCENTES!$B$5:$E$56,4,0)</f>
        <v>#N/A</v>
      </c>
      <c r="F10" s="73" t="s">
        <v>39</v>
      </c>
      <c r="G10" s="73" t="e">
        <f>VLOOKUP(F10,[2]DOCENTES!$B$5:$C$56,2,0)</f>
        <v>#N/A</v>
      </c>
      <c r="H10" s="75"/>
      <c r="I10" s="76"/>
      <c r="J10" s="76"/>
      <c r="K10" s="76"/>
      <c r="L10" s="77"/>
      <c r="M10" s="76"/>
      <c r="N10" s="76"/>
      <c r="O10" s="76"/>
      <c r="P10" s="77"/>
      <c r="Q10" s="77"/>
      <c r="R10" s="76"/>
      <c r="S10" s="78"/>
      <c r="T10" s="79"/>
      <c r="U10" s="78"/>
      <c r="V10" s="79"/>
      <c r="W10" s="78"/>
      <c r="X10" s="78"/>
      <c r="Y10" s="79"/>
      <c r="Z10" s="78"/>
      <c r="AA10" s="79"/>
      <c r="AB10" s="78"/>
      <c r="AC10" s="78"/>
      <c r="AD10" s="78"/>
      <c r="AE10" s="80" t="e">
        <f>VLOOKUP(F10,[2]DOCENTES!$B$5:$E$56,4,0)</f>
        <v>#N/A</v>
      </c>
      <c r="AF10" s="72" t="e">
        <f t="shared" si="0"/>
        <v>#N/A</v>
      </c>
    </row>
    <row r="11" spans="1:32" ht="17.25" customHeight="1" x14ac:dyDescent="0.25">
      <c r="A11" s="65"/>
      <c r="B11" s="81" t="s">
        <v>58</v>
      </c>
      <c r="C11" s="81" t="s">
        <v>159</v>
      </c>
      <c r="D11" s="81" t="e">
        <f>VLOOKUP(B11,[2]DOCENTES!$B$5:$C$56,2,0)</f>
        <v>#N/A</v>
      </c>
      <c r="E11" s="82" t="e">
        <f>VLOOKUP(B11,[2]DOCENTES!$B$5:$E$56,4,0)</f>
        <v>#N/A</v>
      </c>
      <c r="F11" s="81" t="s">
        <v>41</v>
      </c>
      <c r="G11" s="81" t="e">
        <f>VLOOKUP(F11,[2]DOCENTES!$B$5:$C$56,2,0)</f>
        <v>#N/A</v>
      </c>
      <c r="H11" s="83"/>
      <c r="I11" s="84"/>
      <c r="J11" s="84"/>
      <c r="K11" s="84"/>
      <c r="L11" s="85"/>
      <c r="M11" s="84"/>
      <c r="N11" s="84"/>
      <c r="O11" s="84"/>
      <c r="P11" s="85"/>
      <c r="Q11" s="85"/>
      <c r="R11" s="84"/>
      <c r="S11" s="86"/>
      <c r="T11" s="87"/>
      <c r="U11" s="86"/>
      <c r="V11" s="87"/>
      <c r="W11" s="86"/>
      <c r="X11" s="86"/>
      <c r="Y11" s="87"/>
      <c r="Z11" s="86"/>
      <c r="AA11" s="87"/>
      <c r="AB11" s="86"/>
      <c r="AC11" s="86"/>
      <c r="AD11" s="86"/>
      <c r="AE11" s="88" t="e">
        <f>VLOOKUP(F11,[2]DOCENTES!$B$5:$E$56,4,0)</f>
        <v>#N/A</v>
      </c>
      <c r="AF11" s="88" t="e">
        <f t="shared" si="0"/>
        <v>#N/A</v>
      </c>
    </row>
    <row r="12" spans="1:32" ht="17.25" customHeight="1" x14ac:dyDescent="0.25">
      <c r="A12" s="118" t="s">
        <v>160</v>
      </c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20"/>
    </row>
    <row r="13" spans="1:32" ht="17.25" customHeight="1" x14ac:dyDescent="0.25">
      <c r="A13" s="65"/>
      <c r="B13" s="89" t="s">
        <v>76</v>
      </c>
      <c r="C13" s="89" t="s">
        <v>159</v>
      </c>
      <c r="D13" s="89" t="e">
        <f>VLOOKUP(B13,[2]DOCENTES!$B$5:$C$56,2,0)</f>
        <v>#N/A</v>
      </c>
      <c r="E13" s="90" t="e">
        <f>VLOOKUP(B13,[2]DOCENTES!$B$5:$E$56,4,0)</f>
        <v>#N/A</v>
      </c>
      <c r="F13" s="89" t="s">
        <v>61</v>
      </c>
      <c r="G13" s="89" t="e">
        <f>VLOOKUP(F13,[2]DOCENTES!$B$5:$C$56,2,0)</f>
        <v>#N/A</v>
      </c>
      <c r="H13" s="91"/>
      <c r="I13" s="92"/>
      <c r="J13" s="92"/>
      <c r="K13" s="92"/>
      <c r="L13" s="93"/>
      <c r="M13" s="92"/>
      <c r="N13" s="92"/>
      <c r="O13" s="92"/>
      <c r="P13" s="93"/>
      <c r="Q13" s="93"/>
      <c r="R13" s="92"/>
      <c r="S13" s="94"/>
      <c r="T13" s="95"/>
      <c r="U13" s="94"/>
      <c r="V13" s="95"/>
      <c r="W13" s="94"/>
      <c r="X13" s="94"/>
      <c r="Y13" s="95"/>
      <c r="Z13" s="94"/>
      <c r="AA13" s="95"/>
      <c r="AB13" s="94"/>
      <c r="AC13" s="94"/>
      <c r="AD13" s="94"/>
      <c r="AE13" s="96" t="e">
        <f>VLOOKUP(F13,[2]DOCENTES!$B$5:$E$56,4,0)</f>
        <v>#N/A</v>
      </c>
      <c r="AF13" s="96" t="e">
        <f t="shared" ref="AF13:AF17" si="1">AE13-E13</f>
        <v>#N/A</v>
      </c>
    </row>
    <row r="14" spans="1:32" ht="17.25" customHeight="1" x14ac:dyDescent="0.25">
      <c r="A14" s="65"/>
      <c r="B14" s="73" t="s">
        <v>78</v>
      </c>
      <c r="C14" s="73" t="s">
        <v>159</v>
      </c>
      <c r="D14" s="73" t="e">
        <f>VLOOKUP(B14,[2]DOCENTES!$B$5:$C$56,2,0)</f>
        <v>#N/A</v>
      </c>
      <c r="E14" s="74" t="e">
        <f>VLOOKUP(B14,[2]DOCENTES!$B$5:$E$56,4,0)</f>
        <v>#N/A</v>
      </c>
      <c r="F14" s="73" t="s">
        <v>63</v>
      </c>
      <c r="G14" s="73" t="e">
        <f>VLOOKUP(F14,[2]DOCENTES!$B$5:$C$56,2,0)</f>
        <v>#N/A</v>
      </c>
      <c r="H14" s="75"/>
      <c r="I14" s="76"/>
      <c r="J14" s="76"/>
      <c r="K14" s="76"/>
      <c r="L14" s="77"/>
      <c r="M14" s="76"/>
      <c r="N14" s="76"/>
      <c r="O14" s="76"/>
      <c r="P14" s="77"/>
      <c r="Q14" s="77"/>
      <c r="R14" s="76"/>
      <c r="S14" s="78"/>
      <c r="T14" s="79"/>
      <c r="U14" s="78"/>
      <c r="V14" s="79"/>
      <c r="W14" s="78"/>
      <c r="X14" s="78"/>
      <c r="Y14" s="79"/>
      <c r="Z14" s="78"/>
      <c r="AA14" s="79"/>
      <c r="AB14" s="78"/>
      <c r="AC14" s="78"/>
      <c r="AD14" s="78"/>
      <c r="AE14" s="80" t="e">
        <f>VLOOKUP(F14,[2]DOCENTES!$B$5:$E$56,4,0)</f>
        <v>#N/A</v>
      </c>
      <c r="AF14" s="72" t="e">
        <f t="shared" si="1"/>
        <v>#N/A</v>
      </c>
    </row>
    <row r="15" spans="1:32" ht="17.25" customHeight="1" x14ac:dyDescent="0.25">
      <c r="A15" s="65"/>
      <c r="B15" s="66" t="s">
        <v>80</v>
      </c>
      <c r="C15" s="66" t="s">
        <v>159</v>
      </c>
      <c r="D15" s="66" t="e">
        <f>VLOOKUP(B15,[2]DOCENTES!$B$5:$C$56,2,0)</f>
        <v>#N/A</v>
      </c>
      <c r="E15" s="67" t="e">
        <f>VLOOKUP(B15,[2]DOCENTES!$B$5:$E$56,4,0)</f>
        <v>#N/A</v>
      </c>
      <c r="F15" s="66" t="s">
        <v>63</v>
      </c>
      <c r="G15" s="66" t="e">
        <f>VLOOKUP(F15,[2]DOCENTES!$B$5:$C$56,2,0)</f>
        <v>#N/A</v>
      </c>
      <c r="H15" s="68"/>
      <c r="I15" s="19"/>
      <c r="J15" s="19"/>
      <c r="K15" s="19"/>
      <c r="L15" s="69"/>
      <c r="M15" s="19"/>
      <c r="N15" s="19"/>
      <c r="O15" s="19"/>
      <c r="P15" s="69"/>
      <c r="Q15" s="69"/>
      <c r="R15" s="19"/>
      <c r="S15" s="70"/>
      <c r="T15" s="71"/>
      <c r="U15" s="70"/>
      <c r="V15" s="71"/>
      <c r="W15" s="70"/>
      <c r="X15" s="70"/>
      <c r="Y15" s="71"/>
      <c r="Z15" s="70"/>
      <c r="AA15" s="71"/>
      <c r="AB15" s="70"/>
      <c r="AC15" s="70"/>
      <c r="AD15" s="70"/>
      <c r="AE15" s="72" t="e">
        <f>VLOOKUP(F15,[2]DOCENTES!$B$5:$E$56,4,0)</f>
        <v>#N/A</v>
      </c>
      <c r="AF15" s="72" t="e">
        <f t="shared" si="1"/>
        <v>#N/A</v>
      </c>
    </row>
    <row r="16" spans="1:32" ht="17.25" customHeight="1" x14ac:dyDescent="0.25">
      <c r="A16" s="65"/>
      <c r="B16" s="73" t="s">
        <v>82</v>
      </c>
      <c r="C16" s="73" t="s">
        <v>159</v>
      </c>
      <c r="D16" s="73" t="e">
        <f>VLOOKUP(B16,[2]DOCENTES!$B$5:$C$56,2,0)</f>
        <v>#N/A</v>
      </c>
      <c r="E16" s="74" t="e">
        <f>VLOOKUP(B16,[2]DOCENTES!$B$5:$E$56,4,0)</f>
        <v>#N/A</v>
      </c>
      <c r="F16" s="73" t="s">
        <v>65</v>
      </c>
      <c r="G16" s="73" t="e">
        <f>VLOOKUP(F16,[2]DOCENTES!$B$5:$C$56,2,0)</f>
        <v>#N/A</v>
      </c>
      <c r="H16" s="75"/>
      <c r="I16" s="76"/>
      <c r="J16" s="76"/>
      <c r="K16" s="76"/>
      <c r="L16" s="77"/>
      <c r="M16" s="76"/>
      <c r="N16" s="76"/>
      <c r="O16" s="76"/>
      <c r="P16" s="77"/>
      <c r="Q16" s="77"/>
      <c r="R16" s="76"/>
      <c r="S16" s="78"/>
      <c r="T16" s="79"/>
      <c r="U16" s="78"/>
      <c r="V16" s="79"/>
      <c r="W16" s="78"/>
      <c r="X16" s="78"/>
      <c r="Y16" s="79"/>
      <c r="Z16" s="78"/>
      <c r="AA16" s="79"/>
      <c r="AB16" s="78"/>
      <c r="AC16" s="78"/>
      <c r="AD16" s="78"/>
      <c r="AE16" s="80" t="e">
        <f>VLOOKUP(F16,[2]DOCENTES!$B$5:$E$56,4,0)</f>
        <v>#N/A</v>
      </c>
      <c r="AF16" s="72" t="e">
        <f t="shared" si="1"/>
        <v>#N/A</v>
      </c>
    </row>
    <row r="17" spans="1:32" ht="17.25" customHeight="1" x14ac:dyDescent="0.25">
      <c r="A17" s="65"/>
      <c r="B17" s="81" t="s">
        <v>84</v>
      </c>
      <c r="C17" s="81" t="s">
        <v>159</v>
      </c>
      <c r="D17" s="81" t="e">
        <f>VLOOKUP(B17,[2]DOCENTES!$B$5:$C$56,2,0)</f>
        <v>#N/A</v>
      </c>
      <c r="E17" s="82" t="e">
        <f>VLOOKUP(B17,[2]DOCENTES!$B$5:$E$56,4,0)</f>
        <v>#N/A</v>
      </c>
      <c r="F17" s="81" t="s">
        <v>67</v>
      </c>
      <c r="G17" s="81" t="e">
        <f>VLOOKUP(F17,[2]DOCENTES!$B$5:$C$56,2,0)</f>
        <v>#N/A</v>
      </c>
      <c r="H17" s="83"/>
      <c r="I17" s="84"/>
      <c r="J17" s="84"/>
      <c r="K17" s="84"/>
      <c r="L17" s="85"/>
      <c r="M17" s="84"/>
      <c r="N17" s="84"/>
      <c r="O17" s="84"/>
      <c r="P17" s="85"/>
      <c r="Q17" s="85"/>
      <c r="R17" s="84"/>
      <c r="S17" s="86"/>
      <c r="T17" s="87"/>
      <c r="U17" s="86"/>
      <c r="V17" s="87"/>
      <c r="W17" s="86"/>
      <c r="X17" s="86"/>
      <c r="Y17" s="87"/>
      <c r="Z17" s="86"/>
      <c r="AA17" s="87"/>
      <c r="AB17" s="86"/>
      <c r="AC17" s="86"/>
      <c r="AD17" s="86"/>
      <c r="AE17" s="88" t="e">
        <f>VLOOKUP(F17,[2]DOCENTES!$B$5:$E$56,4,0)</f>
        <v>#N/A</v>
      </c>
      <c r="AF17" s="88" t="e">
        <f t="shared" si="1"/>
        <v>#N/A</v>
      </c>
    </row>
    <row r="18" spans="1:32" ht="17.25" customHeight="1" x14ac:dyDescent="0.25">
      <c r="A18" s="118" t="s">
        <v>161</v>
      </c>
      <c r="B18" s="119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20"/>
    </row>
    <row r="19" spans="1:32" ht="17.25" customHeight="1" x14ac:dyDescent="0.25">
      <c r="A19" s="65"/>
      <c r="B19" s="89" t="s">
        <v>107</v>
      </c>
      <c r="C19" s="89" t="s">
        <v>159</v>
      </c>
      <c r="D19" s="89" t="e">
        <f>VLOOKUP(B19,[2]DOCENTES!$B$5:$C$56,2,0)</f>
        <v>#N/A</v>
      </c>
      <c r="E19" s="90" t="e">
        <f>VLOOKUP(B19,[2]DOCENTES!$B$5:$E$56,4,0)</f>
        <v>#N/A</v>
      </c>
      <c r="F19" s="89" t="s">
        <v>92</v>
      </c>
      <c r="G19" s="89" t="e">
        <f>VLOOKUP(F19,[2]DOCENTES!$B$5:$C$56,2,0)</f>
        <v>#N/A</v>
      </c>
      <c r="H19" s="91"/>
      <c r="I19" s="92"/>
      <c r="J19" s="92"/>
      <c r="K19" s="92"/>
      <c r="L19" s="93"/>
      <c r="M19" s="92"/>
      <c r="N19" s="92"/>
      <c r="O19" s="92"/>
      <c r="P19" s="93"/>
      <c r="Q19" s="93"/>
      <c r="R19" s="92"/>
      <c r="S19" s="94"/>
      <c r="T19" s="95"/>
      <c r="U19" s="94"/>
      <c r="V19" s="95"/>
      <c r="W19" s="94"/>
      <c r="X19" s="94"/>
      <c r="Y19" s="95"/>
      <c r="Z19" s="94"/>
      <c r="AA19" s="95"/>
      <c r="AB19" s="94"/>
      <c r="AC19" s="94"/>
      <c r="AD19" s="94"/>
      <c r="AE19" s="96" t="e">
        <f>VLOOKUP(F19,[2]DOCENTES!$B$5:$E$56,4,0)</f>
        <v>#N/A</v>
      </c>
      <c r="AF19" s="96" t="e">
        <f t="shared" ref="AF19:AF23" si="2">AE19-E19</f>
        <v>#N/A</v>
      </c>
    </row>
    <row r="20" spans="1:32" ht="17.25" customHeight="1" x14ac:dyDescent="0.25">
      <c r="A20" s="65"/>
      <c r="B20" s="73" t="s">
        <v>109</v>
      </c>
      <c r="C20" s="73" t="s">
        <v>159</v>
      </c>
      <c r="D20" s="73" t="e">
        <f>VLOOKUP(B20,[2]DOCENTES!$B$5:$C$56,2,0)</f>
        <v>#N/A</v>
      </c>
      <c r="E20" s="74" t="e">
        <f>VLOOKUP(B20,[2]DOCENTES!$B$5:$E$56,4,0)</f>
        <v>#N/A</v>
      </c>
      <c r="F20" s="73" t="s">
        <v>94</v>
      </c>
      <c r="G20" s="73" t="e">
        <f>VLOOKUP(F20,[2]DOCENTES!$B$5:$C$56,2,0)</f>
        <v>#N/A</v>
      </c>
      <c r="H20" s="75"/>
      <c r="I20" s="76"/>
      <c r="J20" s="76"/>
      <c r="K20" s="76"/>
      <c r="L20" s="77"/>
      <c r="M20" s="76"/>
      <c r="N20" s="76"/>
      <c r="O20" s="76"/>
      <c r="P20" s="77"/>
      <c r="Q20" s="77"/>
      <c r="R20" s="76"/>
      <c r="S20" s="78"/>
      <c r="T20" s="79"/>
      <c r="U20" s="78"/>
      <c r="V20" s="79"/>
      <c r="W20" s="78"/>
      <c r="X20" s="78"/>
      <c r="Y20" s="79"/>
      <c r="Z20" s="78"/>
      <c r="AA20" s="79"/>
      <c r="AB20" s="78"/>
      <c r="AC20" s="78"/>
      <c r="AD20" s="78"/>
      <c r="AE20" s="80" t="e">
        <f>VLOOKUP(F20,[2]DOCENTES!$B$5:$E$56,4,0)</f>
        <v>#N/A</v>
      </c>
      <c r="AF20" s="72" t="e">
        <f t="shared" si="2"/>
        <v>#N/A</v>
      </c>
    </row>
    <row r="21" spans="1:32" ht="17.25" customHeight="1" x14ac:dyDescent="0.25">
      <c r="A21" s="65"/>
      <c r="B21" s="66" t="s">
        <v>111</v>
      </c>
      <c r="C21" s="66" t="s">
        <v>159</v>
      </c>
      <c r="D21" s="66" t="e">
        <f>VLOOKUP(B21,[2]DOCENTES!$B$5:$C$56,2,0)</f>
        <v>#N/A</v>
      </c>
      <c r="E21" s="67" t="e">
        <f>VLOOKUP(B21,[2]DOCENTES!$B$5:$E$56,4,0)</f>
        <v>#N/A</v>
      </c>
      <c r="F21" s="66" t="s">
        <v>94</v>
      </c>
      <c r="G21" s="66" t="e">
        <f>VLOOKUP(F21,[2]DOCENTES!$B$5:$C$56,2,0)</f>
        <v>#N/A</v>
      </c>
      <c r="H21" s="68"/>
      <c r="I21" s="19"/>
      <c r="J21" s="19"/>
      <c r="K21" s="19"/>
      <c r="L21" s="69"/>
      <c r="M21" s="19"/>
      <c r="N21" s="19"/>
      <c r="O21" s="19"/>
      <c r="P21" s="69"/>
      <c r="Q21" s="69"/>
      <c r="R21" s="19"/>
      <c r="S21" s="70"/>
      <c r="T21" s="71"/>
      <c r="U21" s="70"/>
      <c r="V21" s="71"/>
      <c r="W21" s="70"/>
      <c r="X21" s="70"/>
      <c r="Y21" s="71"/>
      <c r="Z21" s="70"/>
      <c r="AA21" s="71"/>
      <c r="AB21" s="70"/>
      <c r="AC21" s="70"/>
      <c r="AD21" s="70"/>
      <c r="AE21" s="72" t="e">
        <f>VLOOKUP(F21,[2]DOCENTES!$B$5:$E$56,4,0)</f>
        <v>#N/A</v>
      </c>
      <c r="AF21" s="72" t="e">
        <f t="shared" si="2"/>
        <v>#N/A</v>
      </c>
    </row>
    <row r="22" spans="1:32" ht="17.25" customHeight="1" x14ac:dyDescent="0.25">
      <c r="A22" s="65"/>
      <c r="B22" s="73" t="s">
        <v>113</v>
      </c>
      <c r="C22" s="73" t="s">
        <v>159</v>
      </c>
      <c r="D22" s="73" t="e">
        <f>VLOOKUP(B22,[2]DOCENTES!$B$5:$C$56,2,0)</f>
        <v>#N/A</v>
      </c>
      <c r="E22" s="74" t="e">
        <f>VLOOKUP(B22,[2]DOCENTES!$B$5:$E$56,4,0)</f>
        <v>#N/A</v>
      </c>
      <c r="F22" s="73" t="s">
        <v>96</v>
      </c>
      <c r="G22" s="73" t="e">
        <f>VLOOKUP(F22,[2]DOCENTES!$B$5:$C$56,2,0)</f>
        <v>#N/A</v>
      </c>
      <c r="H22" s="75"/>
      <c r="I22" s="76"/>
      <c r="J22" s="76"/>
      <c r="K22" s="76"/>
      <c r="L22" s="77"/>
      <c r="M22" s="76"/>
      <c r="N22" s="76"/>
      <c r="O22" s="76"/>
      <c r="P22" s="77"/>
      <c r="Q22" s="77"/>
      <c r="R22" s="76"/>
      <c r="S22" s="78"/>
      <c r="T22" s="79"/>
      <c r="U22" s="78"/>
      <c r="V22" s="79"/>
      <c r="W22" s="78"/>
      <c r="X22" s="78"/>
      <c r="Y22" s="79"/>
      <c r="Z22" s="78"/>
      <c r="AA22" s="79"/>
      <c r="AB22" s="78"/>
      <c r="AC22" s="78"/>
      <c r="AD22" s="78"/>
      <c r="AE22" s="80" t="e">
        <f>VLOOKUP(F22,[2]DOCENTES!$B$5:$E$56,4,0)</f>
        <v>#N/A</v>
      </c>
      <c r="AF22" s="72" t="e">
        <f t="shared" si="2"/>
        <v>#N/A</v>
      </c>
    </row>
    <row r="23" spans="1:32" ht="17.25" customHeight="1" x14ac:dyDescent="0.25">
      <c r="A23" s="97"/>
      <c r="B23" s="98" t="s">
        <v>115</v>
      </c>
      <c r="C23" s="98" t="s">
        <v>159</v>
      </c>
      <c r="D23" s="98" t="e">
        <f>VLOOKUP(B23,[2]DOCENTES!$B$5:$C$56,2,0)</f>
        <v>#N/A</v>
      </c>
      <c r="E23" s="99" t="e">
        <f>VLOOKUP(B23,[2]DOCENTES!$B$5:$E$56,4,0)</f>
        <v>#N/A</v>
      </c>
      <c r="F23" s="98" t="s">
        <v>98</v>
      </c>
      <c r="G23" s="98" t="e">
        <f>VLOOKUP(F23,[2]DOCENTES!$B$5:$C$56,2,0)</f>
        <v>#N/A</v>
      </c>
      <c r="H23" s="100"/>
      <c r="I23" s="101"/>
      <c r="J23" s="101"/>
      <c r="K23" s="101"/>
      <c r="L23" s="102"/>
      <c r="M23" s="101"/>
      <c r="N23" s="101"/>
      <c r="O23" s="101"/>
      <c r="P23" s="102"/>
      <c r="Q23" s="102"/>
      <c r="R23" s="101"/>
      <c r="S23" s="103"/>
      <c r="T23" s="104"/>
      <c r="U23" s="103"/>
      <c r="V23" s="104"/>
      <c r="W23" s="103"/>
      <c r="X23" s="103"/>
      <c r="Y23" s="104"/>
      <c r="Z23" s="103"/>
      <c r="AA23" s="104"/>
      <c r="AB23" s="103"/>
      <c r="AC23" s="103"/>
      <c r="AD23" s="103"/>
      <c r="AE23" s="105" t="e">
        <f>VLOOKUP(F23,[2]DOCENTES!$B$5:$E$56,4,0)</f>
        <v>#N/A</v>
      </c>
      <c r="AF23" s="105" t="e">
        <f t="shared" si="2"/>
        <v>#N/A</v>
      </c>
    </row>
    <row r="24" spans="1:32" ht="14.25" customHeight="1" x14ac:dyDescent="0.25"/>
    <row r="25" spans="1:32" ht="12.75" customHeight="1" x14ac:dyDescent="0.25">
      <c r="A25" s="152" t="s">
        <v>162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</row>
    <row r="26" spans="1:32" ht="12" customHeight="1" x14ac:dyDescent="0.25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</row>
    <row r="27" spans="1:32" ht="12" customHeight="1" x14ac:dyDescent="0.25">
      <c r="A27" s="132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</row>
    <row r="28" spans="1:32" ht="12" customHeight="1" x14ac:dyDescent="0.25">
      <c r="A28" s="132"/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</row>
    <row r="29" spans="1:32" ht="12" customHeight="1" x14ac:dyDescent="0.25">
      <c r="A29" s="132"/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</row>
    <row r="30" spans="1:32" ht="12" customHeight="1" x14ac:dyDescent="0.25"/>
    <row r="31" spans="1:32" ht="12" customHeight="1" x14ac:dyDescent="0.25"/>
    <row r="32" spans="1: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</sheetData>
  <mergeCells count="10">
    <mergeCell ref="A18:AF18"/>
    <mergeCell ref="A25:AF29"/>
    <mergeCell ref="E3:E4"/>
    <mergeCell ref="A3:A4"/>
    <mergeCell ref="B3:D4"/>
    <mergeCell ref="A1:AF1"/>
    <mergeCell ref="A2:AF2"/>
    <mergeCell ref="F3:AF4"/>
    <mergeCell ref="A5:AF5"/>
    <mergeCell ref="A12:AF12"/>
  </mergeCells>
  <printOptions horizontalCentered="1"/>
  <pageMargins left="0" right="0" top="0.51181102362204722" bottom="0.39370078740157483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DOCENTES Y TECNICOS promo</vt:lpstr>
      <vt:lpstr>DOCENTES compactacion</vt:lpstr>
      <vt:lpstr>DOCENTES regularizacion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SANCHEZ FLORES</dc:creator>
  <cp:lastModifiedBy>armando avalos</cp:lastModifiedBy>
  <cp:lastPrinted>2019-06-19T15:59:20Z</cp:lastPrinted>
  <dcterms:created xsi:type="dcterms:W3CDTF">2017-07-13T00:01:45Z</dcterms:created>
  <dcterms:modified xsi:type="dcterms:W3CDTF">2022-01-28T20:43:09Z</dcterms:modified>
</cp:coreProperties>
</file>