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프론트엔드_소다미\FED-PJ-2022-dami\"/>
    </mc:Choice>
  </mc:AlternateContent>
  <bookViews>
    <workbookView xWindow="0" yWindow="495" windowWidth="28800" windowHeight="1750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" i="2" l="1"/>
  <c r="F10" i="2"/>
  <c r="F8" i="2"/>
  <c r="B16" i="2" l="1"/>
  <c r="F40" i="2" l="1"/>
  <c r="F38" i="2"/>
  <c r="F37" i="2"/>
  <c r="F36" i="2"/>
  <c r="F21" i="2"/>
  <c r="F19" i="2"/>
  <c r="F16" i="2"/>
  <c r="B14" i="2"/>
  <c r="F11" i="2"/>
  <c r="J10" i="2"/>
  <c r="B9" i="2"/>
  <c r="B6" i="2"/>
  <c r="B10" i="2" s="1"/>
  <c r="G68" i="1"/>
  <c r="G69" i="1" s="1"/>
  <c r="F68" i="1"/>
  <c r="C68" i="1"/>
  <c r="F69" i="1" s="1"/>
  <c r="H66" i="1"/>
  <c r="G66" i="1"/>
  <c r="F66" i="1"/>
  <c r="E66" i="1"/>
  <c r="H64" i="1"/>
  <c r="H68" i="1" s="1"/>
  <c r="E64" i="1"/>
  <c r="E68" i="1" s="1"/>
  <c r="B64" i="1"/>
  <c r="B68" i="1" s="1"/>
  <c r="E69" i="1" s="1"/>
  <c r="E61" i="1"/>
  <c r="B61" i="1"/>
  <c r="D48" i="1"/>
  <c r="D46" i="1"/>
  <c r="F46" i="1" s="1"/>
  <c r="D45" i="1"/>
  <c r="D44" i="1"/>
  <c r="F36" i="1"/>
  <c r="D36" i="1"/>
  <c r="F35" i="1"/>
  <c r="F32" i="1"/>
  <c r="F31" i="1"/>
  <c r="D30" i="1"/>
  <c r="F30" i="1" s="1"/>
  <c r="F29" i="1"/>
  <c r="D26" i="1"/>
  <c r="D25" i="1"/>
  <c r="D21" i="1"/>
  <c r="D20" i="1"/>
  <c r="F16" i="1"/>
  <c r="F15" i="1"/>
  <c r="B15" i="1"/>
  <c r="B11" i="1"/>
  <c r="F3" i="1" s="1"/>
  <c r="B10" i="1"/>
  <c r="B7" i="1"/>
  <c r="A1" i="1"/>
  <c r="F19" i="1" l="1"/>
</calcChain>
</file>

<file path=xl/sharedStrings.xml><?xml version="1.0" encoding="utf-8"?>
<sst xmlns="http://schemas.openxmlformats.org/spreadsheetml/2006/main" count="290" uniqueCount="207">
  <si>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</si>
  <si>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</si>
  <si>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</si>
  <si>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</si>
  <si>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</si>
  <si>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</si>
  <si>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</si>
  <si>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</si>
  <si>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</si>
  <si>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</si>
  <si>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</si>
  <si>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</si>
  <si>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</si>
  <si>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</si>
  <si>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</si>
  <si>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</si>
  <si>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</si>
  <si>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</si>
  <si>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</si>
  <si>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</si>
  <si>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</si>
  <si>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</si>
  <si>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</si>
  <si>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이케아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</si>
  <si>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</si>
  <si>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</si>
  <si>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</si>
  <si>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</si>
  <si>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</si>
  <si>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</si>
  <si>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</si>
  <si>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수건</t>
    <phoneticPr fontId="2" type="noConversion"/>
  </si>
  <si>
    <t>공과금 정산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</si>
  <si>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</si>
  <si>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</si>
  <si>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</si>
  <si>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</si>
  <si>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</si>
  <si>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</si>
  <si>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</si>
  <si>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</si>
  <si>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</si>
  <si>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</si>
  <si>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</si>
  <si>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</si>
  <si>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</si>
  <si>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</si>
  <si>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</si>
  <si>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</si>
  <si>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</si>
  <si>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</si>
  <si>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손님용 토퍼</t>
    <phoneticPr fontId="2" type="noConversion"/>
  </si>
  <si>
    <t>7만</t>
    <phoneticPr fontId="2" type="noConversion"/>
  </si>
  <si>
    <t>수령지</t>
    <phoneticPr fontId="2" type="noConversion"/>
  </si>
  <si>
    <t>포레나</t>
    <phoneticPr fontId="2" type="noConversion"/>
  </si>
  <si>
    <t>러그</t>
    <phoneticPr fontId="2" type="noConversion"/>
  </si>
  <si>
    <t>물티슈통</t>
    <phoneticPr fontId="2" type="noConversion"/>
  </si>
  <si>
    <t>55만</t>
    <phoneticPr fontId="2" type="noConversion"/>
  </si>
  <si>
    <t>샤워기, 호스, 필터(3개)</t>
    <phoneticPr fontId="2" type="noConversion"/>
  </si>
  <si>
    <t>롯데홈쇼핑</t>
    <phoneticPr fontId="2" type="noConversion"/>
  </si>
  <si>
    <t>매장</t>
    <phoneticPr fontId="2" type="noConversion"/>
  </si>
  <si>
    <t>SS / 오트</t>
    <phoneticPr fontId="2" type="noConversion"/>
  </si>
  <si>
    <t>오늘의집</t>
    <phoneticPr fontId="2" type="noConversion"/>
  </si>
  <si>
    <t>수령일</t>
    <phoneticPr fontId="2" type="noConversion"/>
  </si>
  <si>
    <t>네이버</t>
    <phoneticPr fontId="2" type="noConversion"/>
  </si>
  <si>
    <t>SS / 브라운, 적당탄탄</t>
    <phoneticPr fontId="2" type="noConversion"/>
  </si>
  <si>
    <t>4단 / 브라운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</si>
  <si>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</si>
  <si>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</si>
  <si>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</si>
  <si>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트롤리2</t>
    <phoneticPr fontId="2" type="noConversion"/>
  </si>
  <si>
    <t>SS / 차콜</t>
    <phoneticPr fontId="2" type="noConversion"/>
  </si>
  <si>
    <t>화병</t>
    <phoneticPr fontId="2" type="noConversion"/>
  </si>
  <si>
    <t>업체</t>
    <phoneticPr fontId="2" type="noConversion"/>
  </si>
  <si>
    <t>사가요</t>
    <phoneticPr fontId="2" type="noConversion"/>
  </si>
  <si>
    <t>티슈 커버</t>
    <phoneticPr fontId="2" type="noConversion"/>
  </si>
  <si>
    <t>위닉스</t>
    <phoneticPr fontId="2" type="noConversion"/>
  </si>
  <si>
    <t>옵션</t>
    <phoneticPr fontId="2" type="noConversion"/>
  </si>
  <si>
    <t>800mm / 아카시아</t>
    <phoneticPr fontId="2" type="noConversion"/>
  </si>
  <si>
    <t>수납벤치</t>
    <phoneticPr fontId="2" type="noConversion"/>
  </si>
  <si>
    <t>커텐</t>
    <phoneticPr fontId="2" type="noConversion"/>
  </si>
  <si>
    <t>헤비 쉬폰 / 화이트</t>
    <phoneticPr fontId="2" type="noConversion"/>
  </si>
  <si>
    <t>매트리스 커버</t>
    <phoneticPr fontId="2" type="noConversion"/>
  </si>
  <si>
    <t>이불커버</t>
    <phoneticPr fontId="2" type="noConversion"/>
  </si>
  <si>
    <t>1105x2037x306</t>
    <phoneticPr fontId="2" type="noConversion"/>
  </si>
  <si>
    <t>1100x2000x260</t>
    <phoneticPr fontId="2" type="noConversion"/>
  </si>
  <si>
    <t>SS / 베이지</t>
    <phoneticPr fontId="2" type="noConversion"/>
  </si>
  <si>
    <t>베게커버2</t>
    <phoneticPr fontId="2" type="noConversion"/>
  </si>
  <si>
    <t>베게커버4</t>
    <phoneticPr fontId="2" type="noConversion"/>
  </si>
  <si>
    <t>포레스트 그린</t>
    <phoneticPr fontId="2" type="noConversion"/>
  </si>
  <si>
    <t>60x40</t>
    <phoneticPr fontId="2" type="noConversion"/>
  </si>
  <si>
    <t>보류</t>
    <phoneticPr fontId="2" type="noConversion"/>
  </si>
  <si>
    <t>데이지플라워</t>
    <phoneticPr fontId="2" type="noConversion"/>
  </si>
  <si>
    <t>키티버니포니</t>
    <phoneticPr fontId="2" type="noConversion"/>
  </si>
  <si>
    <t>구입처</t>
    <phoneticPr fontId="2" type="noConversion"/>
  </si>
  <si>
    <t>반 사이즈</t>
    <phoneticPr fontId="2" type="noConversion"/>
  </si>
  <si>
    <t>반포장이사</t>
    <phoneticPr fontId="2" type="noConversion"/>
  </si>
  <si>
    <t>가구 판매</t>
    <phoneticPr fontId="2" type="noConversion"/>
  </si>
  <si>
    <t>신성월드 세입자</t>
    <phoneticPr fontId="2" type="noConversion"/>
  </si>
  <si>
    <t>인터넷 설치</t>
    <phoneticPr fontId="2" type="noConversion"/>
  </si>
  <si>
    <t>신성월드</t>
    <phoneticPr fontId="2" type="noConversion"/>
  </si>
  <si>
    <t>방석</t>
    <phoneticPr fontId="2" type="noConversion"/>
  </si>
  <si>
    <t>29cm</t>
    <phoneticPr fontId="2" type="noConversion"/>
  </si>
  <si>
    <t>화장실 발매트</t>
    <phoneticPr fontId="2" type="noConversion"/>
  </si>
  <si>
    <t>방수커버 배송일 문의하기</t>
    <phoneticPr fontId="2" type="noConversion"/>
  </si>
  <si>
    <t>커피머신</t>
    <phoneticPr fontId="2" type="noConversion"/>
  </si>
  <si>
    <t>29xm</t>
    <phoneticPr fontId="2" type="noConversion"/>
  </si>
  <si>
    <t>1100x2000x250</t>
    <phoneticPr fontId="2" type="noConversion"/>
  </si>
  <si>
    <t>블루 스트라이프</t>
    <phoneticPr fontId="2" type="noConversion"/>
  </si>
  <si>
    <t>수령여부</t>
    <phoneticPr fontId="2" type="noConversion"/>
  </si>
  <si>
    <t>베개솜</t>
    <phoneticPr fontId="2" type="noConversion"/>
  </si>
  <si>
    <t>1+1</t>
    <phoneticPr fontId="2" type="noConversion"/>
  </si>
  <si>
    <t>SS / 스노우화이트</t>
    <phoneticPr fontId="2" type="noConversion"/>
  </si>
  <si>
    <t>원형? 사각?</t>
    <phoneticPr fontId="2" type="noConversion"/>
  </si>
  <si>
    <t>딥그린? 미드나잇블루?</t>
    <phoneticPr fontId="2" type="noConversion"/>
  </si>
  <si>
    <t>화이트</t>
    <phoneticPr fontId="2" type="noConversion"/>
  </si>
  <si>
    <t>800mmx높이 75mm</t>
    <phoneticPr fontId="2" type="noConversion"/>
  </si>
  <si>
    <t>뷰소닉 m1+g2</t>
    <phoneticPr fontId="2" type="noConversion"/>
  </si>
  <si>
    <t>빔프로젝터</t>
    <phoneticPr fontId="2" type="noConversion"/>
  </si>
  <si>
    <t>배송일 문의 완료 / 배송일 지정 가능</t>
    <phoneticPr fontId="2" type="noConversion"/>
  </si>
  <si>
    <t>배송일 문의 완료 / 전일 연락올 예정</t>
    <phoneticPr fontId="2" type="noConversion"/>
  </si>
  <si>
    <t>납부일</t>
    <phoneticPr fontId="2" type="noConversion"/>
  </si>
  <si>
    <t>모듈 듀얼큐브</t>
    <phoneticPr fontId="2" type="noConversion"/>
  </si>
  <si>
    <t>420 x 470 x 610</t>
    <phoneticPr fontId="2" type="noConversion"/>
  </si>
  <si>
    <t>410 x 410 x 810</t>
    <phoneticPr fontId="2" type="noConversion"/>
  </si>
  <si>
    <t>이동식 서랍 / 골드브라운</t>
    <phoneticPr fontId="2" type="noConversion"/>
  </si>
  <si>
    <t>트롤리1</t>
    <phoneticPr fontId="2" type="noConversion"/>
  </si>
  <si>
    <t>O</t>
    <phoneticPr fontId="2" type="noConversion"/>
  </si>
  <si>
    <t>의자</t>
    <phoneticPr fontId="2" type="noConversion"/>
  </si>
  <si>
    <t>010-7585-2343</t>
    <phoneticPr fontId="2" type="noConversion"/>
  </si>
  <si>
    <t>홈앤홈 / 9:30</t>
    <phoneticPr fontId="2" type="noConversion"/>
  </si>
  <si>
    <t>착한이사 / 9:00</t>
    <phoneticPr fontId="2" type="noConversion"/>
  </si>
  <si>
    <t>010-9991-5798</t>
    <phoneticPr fontId="2" type="noConversion"/>
  </si>
  <si>
    <t>오전에 조립해서 문 앞에 두고 가신다고 함</t>
    <phoneticPr fontId="2" type="noConversion"/>
  </si>
  <si>
    <t>010-5828-3515</t>
    <phoneticPr fontId="2" type="noConversion"/>
  </si>
  <si>
    <t>010-7116-2891</t>
    <phoneticPr fontId="2" type="noConversion"/>
  </si>
  <si>
    <t>010-5828-3515</t>
    <phoneticPr fontId="2" type="noConversion"/>
  </si>
  <si>
    <t>1600x2100</t>
    <phoneticPr fontId="2" type="noConversion"/>
  </si>
  <si>
    <t>베게커버1</t>
    <phoneticPr fontId="2" type="noConversion"/>
  </si>
  <si>
    <t>70x50</t>
    <phoneticPr fontId="2" type="noConversion"/>
  </si>
  <si>
    <t>로지 핑크</t>
    <phoneticPr fontId="2" type="noConversion"/>
  </si>
  <si>
    <t>베게커버3</t>
    <phoneticPr fontId="2" type="noConversion"/>
  </si>
  <si>
    <t>볼드 스트라이프 / 베개솜</t>
    <phoneticPr fontId="2" type="noConversion"/>
  </si>
  <si>
    <t>블랙 플라워</t>
    <phoneticPr fontId="2" type="noConversion"/>
  </si>
  <si>
    <t>카드대금</t>
    <phoneticPr fontId="2" type="noConversion"/>
  </si>
  <si>
    <t>매월 6일 납입</t>
    <phoneticPr fontId="2" type="noConversion"/>
  </si>
  <si>
    <t>010-9823-8224</t>
    <phoneticPr fontId="2" type="noConversion"/>
  </si>
  <si>
    <t>에센자 미니 C30 / 화이트</t>
    <phoneticPr fontId="2" type="noConversion"/>
  </si>
  <si>
    <t>당근마켓</t>
    <phoneticPr fontId="2" type="noConversion"/>
  </si>
  <si>
    <t>직거래</t>
    <phoneticPr fontId="2" type="noConversion"/>
  </si>
  <si>
    <t>네스프레소 오리지널</t>
    <phoneticPr fontId="2" type="noConversion"/>
  </si>
  <si>
    <t>다미 보유</t>
    <phoneticPr fontId="2" type="noConversion"/>
  </si>
  <si>
    <t>카카오 보증금 상환</t>
    <phoneticPr fontId="2" type="noConversion"/>
  </si>
  <si>
    <t>상환 완료</t>
    <phoneticPr fontId="2" type="noConversion"/>
  </si>
  <si>
    <t>엄마 보유</t>
    <phoneticPr fontId="2" type="noConversion"/>
  </si>
  <si>
    <t>월세 반환</t>
    <phoneticPr fontId="2" type="noConversion"/>
  </si>
  <si>
    <t>엄마 대출</t>
    <phoneticPr fontId="2" type="noConversion"/>
  </si>
  <si>
    <t>사용</t>
    <phoneticPr fontId="2" type="noConversion"/>
  </si>
  <si>
    <t>예정</t>
    <phoneticPr fontId="2" type="noConversion"/>
  </si>
  <si>
    <t>최종 보유</t>
    <phoneticPr fontId="2" type="noConversion"/>
  </si>
  <si>
    <t>합계</t>
    <phoneticPr fontId="2" type="noConversion"/>
  </si>
  <si>
    <t>계약금+잔금 대출 이자</t>
    <phoneticPr fontId="2" type="noConversion"/>
  </si>
  <si>
    <t>엄마 송금</t>
    <phoneticPr fontId="2" type="noConversion"/>
  </si>
  <si>
    <t>예상</t>
    <phoneticPr fontId="2" type="noConversion"/>
  </si>
  <si>
    <t>HDMI 케이블</t>
    <phoneticPr fontId="2" type="noConversion"/>
  </si>
  <si>
    <t>신성월드 분실물</t>
    <phoneticPr fontId="2" type="noConversion"/>
  </si>
  <si>
    <t>퇴실 청소비</t>
    <phoneticPr fontId="2" type="noConversion"/>
  </si>
  <si>
    <t>엘리베이터 사용료</t>
    <phoneticPr fontId="2" type="noConversion"/>
  </si>
  <si>
    <t>엄마 대출 총액</t>
    <phoneticPr fontId="2" type="noConversion"/>
  </si>
  <si>
    <t>수도, 전기</t>
    <phoneticPr fontId="2" type="noConversion"/>
  </si>
  <si>
    <t>가스</t>
    <phoneticPr fontId="2" type="noConversion"/>
  </si>
  <si>
    <t>입주 청소비</t>
    <phoneticPr fontId="2" type="noConversion"/>
  </si>
  <si>
    <t>반포장 이사</t>
    <phoneticPr fontId="2" type="noConversion"/>
  </si>
  <si>
    <t>커피캡슐</t>
    <phoneticPr fontId="2" type="noConversion"/>
  </si>
  <si>
    <t>얼음 트레이</t>
    <phoneticPr fontId="2" type="noConversion"/>
  </si>
  <si>
    <t>매트리스</t>
  </si>
  <si>
    <t>수납장</t>
  </si>
  <si>
    <t>수납침대</t>
  </si>
  <si>
    <t>베개솜</t>
  </si>
  <si>
    <t>매트리스 커버</t>
  </si>
  <si>
    <t>이불커버</t>
  </si>
  <si>
    <t>베게커버1</t>
  </si>
  <si>
    <t>베게커버2</t>
  </si>
  <si>
    <t>베게커버3</t>
  </si>
  <si>
    <t>베게커버4</t>
  </si>
  <si>
    <t>화장실 발매트</t>
  </si>
  <si>
    <t>샤워기</t>
  </si>
  <si>
    <t>코인세탁소</t>
    <phoneticPr fontId="2" type="noConversion"/>
  </si>
  <si>
    <t>택시</t>
    <phoneticPr fontId="2" type="noConversion"/>
  </si>
  <si>
    <t>신성-포레나</t>
    <phoneticPr fontId="2" type="noConversion"/>
  </si>
  <si>
    <t>포레나-신성</t>
    <phoneticPr fontId="2" type="noConversion"/>
  </si>
  <si>
    <t>다이소</t>
    <phoneticPr fontId="2" type="noConversion"/>
  </si>
  <si>
    <t>점심</t>
    <phoneticPr fontId="2" type="noConversion"/>
  </si>
  <si>
    <t>중국집</t>
    <phoneticPr fontId="2" type="noConversion"/>
  </si>
  <si>
    <t>베개솜 포함</t>
    <phoneticPr fontId="2" type="noConversion"/>
  </si>
  <si>
    <t>빨래방-홈플러스</t>
    <phoneticPr fontId="2" type="noConversion"/>
  </si>
  <si>
    <t>커튼</t>
    <phoneticPr fontId="2" type="noConversion"/>
  </si>
  <si>
    <t>테이블</t>
    <phoneticPr fontId="2" type="noConversion"/>
  </si>
  <si>
    <t>상품권</t>
    <phoneticPr fontId="2" type="noConversion"/>
  </si>
  <si>
    <t>토퍼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</si>
  <si>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</si>
  <si>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</si>
  <si>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</si>
  <si>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의자</t>
    <phoneticPr fontId="2" type="noConversion"/>
  </si>
  <si>
    <t>접이식 테이블</t>
    <phoneticPr fontId="2" type="noConversion"/>
  </si>
  <si>
    <t>트롤리</t>
    <phoneticPr fontId="2" type="noConversion"/>
  </si>
  <si>
    <t>협탁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</si>
</sst>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\/d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center" vertical="center"/>
    </xf>
    <xf numFmtId="41" fontId="4" fillId="2" borderId="0" xfId="1" applyFont="1" applyFill="1" applyAlignment="1">
      <alignment horizontal="center" vertical="center"/>
    </xf>
    <xf numFmtId="41" fontId="4" fillId="2" borderId="0" xfId="1" applyFont="1" applyFill="1">
      <alignment vertical="center"/>
    </xf>
    <xf numFmtId="176" fontId="4" fillId="0" borderId="0" xfId="1" applyNumberFormat="1" applyFont="1" applyAlignment="1">
      <alignment horizontal="center" vertical="center"/>
    </xf>
    <xf numFmtId="41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1" fontId="3" fillId="0" borderId="0" xfId="1" applyFont="1" applyAlignment="1">
      <alignment horizontal="center" vertical="center" shrinkToFit="1"/>
    </xf>
    <xf numFmtId="41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41" fontId="3" fillId="0" borderId="1" xfId="1" applyFont="1" applyBorder="1" applyAlignment="1">
      <alignment vertical="center" shrinkToFit="1"/>
    </xf>
    <xf numFmtId="176" fontId="3" fillId="0" borderId="0" xfId="1" applyNumberFormat="1" applyFont="1" applyAlignment="1">
      <alignment horizontal="center" vertical="center" shrinkToFit="1"/>
    </xf>
    <xf numFmtId="41" fontId="4" fillId="0" borderId="0" xfId="1" applyFont="1" applyAlignment="1">
      <alignment horizontal="center" vertical="center"/>
    </xf>
    <xf numFmtId="41" fontId="5" fillId="0" borderId="0" xfId="1" applyFont="1" applyAlignment="1">
      <alignment horizontal="center" vertical="center" shrinkToFit="1"/>
    </xf>
    <xf numFmtId="41" fontId="3" fillId="2" borderId="0" xfId="1" applyFont="1" applyFill="1" applyAlignment="1">
      <alignment horizontal="center" vertical="center" shrinkToFit="1"/>
    </xf>
    <xf numFmtId="41" fontId="3" fillId="2" borderId="0" xfId="1" applyFont="1" applyFill="1">
      <alignment vertical="center"/>
    </xf>
    <xf numFmtId="176" fontId="3" fillId="2" borderId="0" xfId="1" applyNumberFormat="1" applyFont="1" applyFill="1" applyAlignment="1">
      <alignment horizontal="center" vertical="center"/>
    </xf>
    <xf numFmtId="41" fontId="3" fillId="2" borderId="0" xfId="1" applyFont="1" applyFill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 shrinkToFit="1"/>
    </xf>
    <xf numFmtId="41" fontId="3" fillId="0" borderId="0" xfId="1" applyFont="1" applyAlignment="1">
      <alignment vertical="center" wrapText="1"/>
    </xf>
    <xf numFmtId="41" fontId="3" fillId="2" borderId="0" xfId="1" applyFont="1" applyFill="1" applyAlignment="1">
      <alignment vertical="center" shrinkToFit="1"/>
    </xf>
    <xf numFmtId="41" fontId="3" fillId="3" borderId="0" xfId="1" applyFont="1" applyFill="1" applyAlignment="1">
      <alignment horizontal="center" vertical="center" shrinkToFit="1"/>
    </xf>
    <xf numFmtId="41" fontId="3" fillId="4" borderId="0" xfId="1" applyFont="1" applyFill="1" applyAlignment="1">
      <alignment horizontal="center" vertical="center" shrinkToFit="1"/>
    </xf>
    <xf numFmtId="41" fontId="3" fillId="0" borderId="0" xfId="1" applyFont="1" applyFill="1" applyAlignment="1">
      <alignment horizontal="center" vertical="center" shrinkToFit="1"/>
    </xf>
    <xf numFmtId="41" fontId="3" fillId="5" borderId="0" xfId="1" applyFont="1" applyFill="1" applyAlignment="1">
      <alignment horizontal="center" vertical="center" shrinkToFit="1"/>
    </xf>
    <xf numFmtId="41" fontId="3" fillId="5" borderId="0" xfId="1" applyFont="1" applyFill="1">
      <alignment vertical="center"/>
    </xf>
    <xf numFmtId="176" fontId="3" fillId="5" borderId="0" xfId="1" applyNumberFormat="1" applyFont="1" applyFill="1" applyAlignment="1">
      <alignment horizontal="center" vertical="center"/>
    </xf>
    <xf numFmtId="41" fontId="3" fillId="5" borderId="0" xfId="1" applyFont="1" applyFill="1" applyAlignment="1">
      <alignment vertical="center" shrinkToFit="1"/>
    </xf>
    <xf numFmtId="41" fontId="3" fillId="5" borderId="0" xfId="1" applyFont="1" applyFill="1" applyAlignment="1">
      <alignment horizontal="center" vertical="center"/>
    </xf>
    <xf numFmtId="176" fontId="4" fillId="5" borderId="0" xfId="1" applyNumberFormat="1" applyFont="1" applyFill="1" applyAlignment="1">
      <alignment horizontal="center" vertical="center"/>
    </xf>
    <xf numFmtId="41" fontId="3" fillId="0" borderId="0" xfId="1" applyFont="1" applyAlignment="1">
      <alignment vertical="center" wrapText="1" shrinkToFit="1"/>
    </xf>
    <xf numFmtId="0" fontId="3" fillId="0" borderId="0" xfId="0" applyFont="1" applyAlignment="1">
      <alignment horizontal="center" vertical="center" shrinkToFit="1"/>
    </xf>
    <xf numFmtId="176" fontId="3" fillId="5" borderId="0" xfId="1" applyNumberFormat="1" applyFont="1" applyFill="1" applyAlignment="1">
      <alignment horizontal="center" vertical="center" shrinkToFit="1"/>
    </xf>
    <xf numFmtId="41" fontId="3" fillId="0" borderId="1" xfId="1" applyFont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41" fontId="3" fillId="0" borderId="0" xfId="0" applyNumberFormat="1" applyFont="1" applyAlignment="1">
      <alignment vertical="center" shrinkToFit="1"/>
    </xf>
    <xf numFmtId="41" fontId="3" fillId="0" borderId="0" xfId="0" applyNumberFormat="1" applyFont="1" applyAlignment="1">
      <alignment horizontal="center" vertical="center" shrinkToFit="1"/>
    </xf>
    <xf numFmtId="41" fontId="6" fillId="0" borderId="0" xfId="1" applyFont="1" applyAlignment="1">
      <alignment horizontal="center" vertical="center" shrinkToFit="1"/>
    </xf>
    <xf numFmtId="41" fontId="6" fillId="0" borderId="0" xfId="1" applyFont="1" applyAlignment="1">
      <alignment vertical="center" shrinkToFit="1"/>
    </xf>
    <xf numFmtId="0" fontId="6" fillId="0" borderId="0" xfId="0" applyFont="1" applyAlignment="1">
      <alignment vertical="center" shrinkToFit="1"/>
    </xf>
    <xf numFmtId="0" fontId="7" fillId="0" borderId="0" xfId="0" applyFont="1" applyAlignment="1">
      <alignment horizontal="center" vertical="center" shrinkToFit="1"/>
    </xf>
    <xf numFmtId="41" fontId="7" fillId="0" borderId="0" xfId="0" applyNumberFormat="1" applyFont="1" applyAlignment="1">
      <alignment vertical="center" shrinkToFit="1"/>
    </xf>
    <xf numFmtId="41" fontId="7" fillId="0" borderId="0" xfId="1" applyFont="1" applyAlignment="1">
      <alignment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zoomScale="85" zoomScaleNormal="85" workbookViewId="0">
      <selection activeCell="N20" sqref="N20:N21"/>
    </sheetView>
  </sheetViews>
  <sheetFormatPr defaultColWidth="8.625" defaultRowHeight="18.75" customHeight="1" x14ac:dyDescent="0.3"/>
  <cols>
    <col min="1" max="1" width="9.625" style="4" bestFit="1" customWidth="1"/>
    <col min="2" max="2" width="12" style="3" bestFit="1" customWidth="1"/>
    <col min="3" max="3" width="8.375" style="2" bestFit="1" customWidth="1"/>
    <col min="4" max="4" width="9.5" style="4" bestFit="1" customWidth="1"/>
    <col min="5" max="5" width="12.625" style="11" bestFit="1" customWidth="1"/>
    <col min="6" max="6" width="10.5" style="3" bestFit="1" customWidth="1"/>
    <col min="7" max="7" width="8.625" style="10" bestFit="1" customWidth="1"/>
    <col min="8" max="8" width="20.625" style="12" bestFit="1" customWidth="1"/>
    <col min="9" max="9" width="9.625" style="11" bestFit="1" customWidth="1"/>
    <col min="10" max="10" width="14.5" style="3" bestFit="1" customWidth="1"/>
    <col min="11" max="11" width="8.625" style="11"/>
    <col min="12" max="12" width="16.375" style="12" bestFit="1" customWidth="1"/>
    <col min="13" max="13" width="10" style="4" bestFit="1" customWidth="1"/>
    <col min="14" max="14" width="10" style="4" customWidth="1"/>
    <col min="15" max="15" width="8.625" style="11"/>
    <col min="16" max="16384" width="8.625" style="3"/>
  </cols>
  <sheetData>
    <row r="1" spans="1:17" ht="18.75" customHeight="1" x14ac:dyDescent="0.3">
      <c r="A1" s="1">
        <f ca="1">TODAY()</f>
        <v>44935</v>
      </c>
      <c r="B1" s="2"/>
      <c r="E1" s="13"/>
      <c r="F1" s="2"/>
      <c r="H1" s="13"/>
      <c r="I1" s="13"/>
      <c r="J1" s="2"/>
      <c r="K1" s="13"/>
      <c r="L1" s="13"/>
      <c r="M1" s="2"/>
      <c r="N1" s="2"/>
      <c r="O1" s="13"/>
    </row>
    <row r="2" spans="1:17" ht="18.75" customHeight="1" x14ac:dyDescent="0.3">
      <c r="F2" s="4"/>
      <c r="H2" s="11"/>
      <c r="J2" s="4"/>
    </row>
    <row r="3" spans="1:17" ht="18.75" customHeight="1" x14ac:dyDescent="0.3">
      <c r="A3" s="4" t="s">
        <v>0</v>
      </c>
      <c r="B3" s="3">
        <v>87000000</v>
      </c>
      <c r="E3" s="11" t="s">
        <v>17</v>
      </c>
      <c r="F3" s="3">
        <f>B11+F7</f>
        <v>3000000</v>
      </c>
    </row>
    <row r="4" spans="1:17" ht="18.75" customHeight="1" x14ac:dyDescent="0.3">
      <c r="A4" s="4" t="s">
        <v>1</v>
      </c>
      <c r="B4" s="3">
        <v>240000</v>
      </c>
    </row>
    <row r="6" spans="1:17" ht="18.75" customHeight="1" x14ac:dyDescent="0.3">
      <c r="C6" s="2" t="s">
        <v>121</v>
      </c>
      <c r="G6" s="10" t="s">
        <v>34</v>
      </c>
    </row>
    <row r="7" spans="1:17" ht="18.75" customHeight="1" x14ac:dyDescent="0.3">
      <c r="A7" s="5" t="s">
        <v>4</v>
      </c>
      <c r="B7" s="6">
        <f>B3*50%</f>
        <v>43500000</v>
      </c>
      <c r="C7" s="7">
        <v>44592</v>
      </c>
      <c r="D7" s="16"/>
      <c r="E7" s="28" t="s">
        <v>16</v>
      </c>
      <c r="F7" s="29">
        <v>1500000</v>
      </c>
      <c r="G7" s="30">
        <v>44568</v>
      </c>
      <c r="H7" s="31"/>
      <c r="I7" s="28"/>
      <c r="J7" s="29"/>
    </row>
    <row r="8" spans="1:17" ht="18.75" customHeight="1" x14ac:dyDescent="0.3">
      <c r="A8" s="5" t="s">
        <v>2</v>
      </c>
      <c r="B8" s="6">
        <v>33300000</v>
      </c>
      <c r="C8" s="7">
        <v>44567</v>
      </c>
      <c r="D8" s="16"/>
      <c r="E8" s="28" t="s">
        <v>14</v>
      </c>
      <c r="F8" s="29">
        <v>1000000</v>
      </c>
      <c r="G8" s="30">
        <v>44568</v>
      </c>
      <c r="H8" s="31"/>
      <c r="I8" s="28"/>
      <c r="J8" s="29"/>
      <c r="K8" s="15"/>
    </row>
    <row r="9" spans="1:17" ht="18.75" customHeight="1" x14ac:dyDescent="0.3">
      <c r="A9" s="4" t="s">
        <v>3</v>
      </c>
      <c r="B9" s="3">
        <v>39590</v>
      </c>
      <c r="C9" s="35" t="s">
        <v>145</v>
      </c>
      <c r="D9" s="16"/>
      <c r="E9" s="28" t="s">
        <v>96</v>
      </c>
      <c r="F9" s="29">
        <v>170000</v>
      </c>
      <c r="G9" s="30">
        <v>44568</v>
      </c>
      <c r="H9" s="31" t="s">
        <v>131</v>
      </c>
      <c r="I9" s="28"/>
      <c r="J9" s="28" t="s">
        <v>146</v>
      </c>
      <c r="K9" s="34"/>
    </row>
    <row r="10" spans="1:17" ht="18.75" customHeight="1" x14ac:dyDescent="0.3">
      <c r="A10" s="5" t="s">
        <v>5</v>
      </c>
      <c r="B10" s="6">
        <f>B3*10%</f>
        <v>8700000</v>
      </c>
      <c r="C10" s="7">
        <v>44898</v>
      </c>
      <c r="D10" s="16"/>
      <c r="E10" s="28" t="s">
        <v>11</v>
      </c>
      <c r="F10" s="29">
        <v>180000</v>
      </c>
      <c r="G10" s="30">
        <v>44567</v>
      </c>
      <c r="H10" s="31" t="s">
        <v>130</v>
      </c>
      <c r="I10" s="28"/>
      <c r="J10" s="28" t="s">
        <v>132</v>
      </c>
    </row>
    <row r="11" spans="1:17" ht="18.75" customHeight="1" x14ac:dyDescent="0.3">
      <c r="A11" s="4" t="s">
        <v>6</v>
      </c>
      <c r="B11" s="3">
        <f>B3-B7-B8-B10</f>
        <v>1500000</v>
      </c>
      <c r="C11" s="7">
        <v>44567</v>
      </c>
      <c r="D11" s="16"/>
      <c r="E11" s="28" t="s">
        <v>15</v>
      </c>
      <c r="F11" s="29">
        <v>80000</v>
      </c>
      <c r="G11" s="30">
        <v>44568</v>
      </c>
      <c r="H11" s="31" t="s">
        <v>36</v>
      </c>
      <c r="I11" s="28"/>
      <c r="J11" s="29"/>
    </row>
    <row r="12" spans="1:17" ht="18.75" customHeight="1" x14ac:dyDescent="0.3">
      <c r="A12" s="4" t="s">
        <v>10</v>
      </c>
      <c r="B12" s="3">
        <v>50000</v>
      </c>
      <c r="C12" s="35" t="s">
        <v>145</v>
      </c>
      <c r="D12" s="16"/>
      <c r="E12" s="28" t="s">
        <v>18</v>
      </c>
      <c r="F12" s="29">
        <v>50000</v>
      </c>
      <c r="G12" s="30">
        <v>44568</v>
      </c>
      <c r="H12" s="31" t="s">
        <v>36</v>
      </c>
      <c r="I12" s="28"/>
      <c r="J12" s="29"/>
    </row>
    <row r="13" spans="1:17" ht="18.75" customHeight="1" x14ac:dyDescent="0.3">
      <c r="A13" s="4" t="s">
        <v>7</v>
      </c>
      <c r="B13" s="3">
        <v>80000</v>
      </c>
      <c r="C13" s="7"/>
      <c r="D13" s="16"/>
      <c r="E13" s="28" t="s">
        <v>12</v>
      </c>
      <c r="F13" s="29">
        <v>244000</v>
      </c>
      <c r="G13" s="30">
        <v>44568</v>
      </c>
      <c r="H13" s="31" t="s">
        <v>36</v>
      </c>
      <c r="I13" s="28"/>
      <c r="J13" s="29"/>
    </row>
    <row r="14" spans="1:17" ht="18.75" customHeight="1" x14ac:dyDescent="0.3">
      <c r="A14" s="4" t="s">
        <v>8</v>
      </c>
      <c r="B14" s="3">
        <v>80000</v>
      </c>
      <c r="C14" s="7"/>
      <c r="D14" s="16"/>
      <c r="E14" s="28" t="s">
        <v>32</v>
      </c>
      <c r="F14" s="29">
        <v>50000</v>
      </c>
      <c r="G14" s="30">
        <v>44568</v>
      </c>
      <c r="H14" s="31" t="s">
        <v>37</v>
      </c>
      <c r="I14" s="28"/>
      <c r="J14" s="29"/>
    </row>
    <row r="15" spans="1:17" ht="18.75" customHeight="1" x14ac:dyDescent="0.3">
      <c r="A15" s="4" t="s">
        <v>9</v>
      </c>
      <c r="B15" s="3">
        <f>B4+B9+B13+B14+B12</f>
        <v>489590</v>
      </c>
      <c r="C15" s="7"/>
      <c r="D15" s="16"/>
      <c r="E15" s="11" t="s">
        <v>13</v>
      </c>
      <c r="F15" s="3">
        <f>(F7+F8)-F9-F10-F11-F12-F13-F14</f>
        <v>1726000</v>
      </c>
      <c r="Q15" s="23"/>
    </row>
    <row r="16" spans="1:17" ht="18.75" customHeight="1" x14ac:dyDescent="0.3">
      <c r="C16" s="7"/>
      <c r="D16" s="16"/>
      <c r="E16" s="11" t="s">
        <v>97</v>
      </c>
      <c r="F16" s="3">
        <f>120000</f>
        <v>120000</v>
      </c>
      <c r="G16" s="10">
        <v>44568</v>
      </c>
      <c r="H16" s="12" t="s">
        <v>98</v>
      </c>
    </row>
    <row r="17" spans="1:16" ht="18.75" customHeight="1" x14ac:dyDescent="0.3">
      <c r="C17" s="7"/>
      <c r="D17" s="16"/>
    </row>
    <row r="18" spans="1:16" s="4" customFormat="1" ht="18.75" customHeight="1" x14ac:dyDescent="0.3">
      <c r="C18" s="2"/>
      <c r="E18" s="11"/>
      <c r="G18" s="10"/>
      <c r="H18" s="11"/>
      <c r="I18" s="11"/>
      <c r="K18" s="11"/>
      <c r="L18" s="11"/>
      <c r="O18" s="11"/>
    </row>
    <row r="19" spans="1:16" ht="18.75" customHeight="1" x14ac:dyDescent="0.3">
      <c r="E19" s="17" t="s">
        <v>19</v>
      </c>
      <c r="F19" s="8">
        <f>(F15+F16)-SUM(F20:F58)+25</f>
        <v>274050</v>
      </c>
      <c r="G19" s="10" t="s">
        <v>35</v>
      </c>
      <c r="H19" s="11" t="s">
        <v>77</v>
      </c>
      <c r="I19" s="11" t="s">
        <v>94</v>
      </c>
      <c r="J19" s="4" t="s">
        <v>53</v>
      </c>
      <c r="K19" s="11" t="s">
        <v>63</v>
      </c>
      <c r="L19" s="11" t="s">
        <v>33</v>
      </c>
      <c r="M19" s="4" t="s">
        <v>109</v>
      </c>
      <c r="N19" s="4" t="s">
        <v>144</v>
      </c>
    </row>
    <row r="20" spans="1:16" ht="18.75" customHeight="1" x14ac:dyDescent="0.3">
      <c r="D20" s="4">
        <f>F20</f>
        <v>434700</v>
      </c>
      <c r="E20" s="28" t="s">
        <v>20</v>
      </c>
      <c r="F20" s="29">
        <v>434700</v>
      </c>
      <c r="G20" s="30">
        <v>44921</v>
      </c>
      <c r="H20" s="31" t="s">
        <v>65</v>
      </c>
      <c r="I20" s="32" t="s">
        <v>60</v>
      </c>
      <c r="J20" s="32" t="s">
        <v>54</v>
      </c>
      <c r="K20" s="36">
        <v>0.25</v>
      </c>
      <c r="L20" s="31" t="s">
        <v>85</v>
      </c>
      <c r="M20" s="32" t="s">
        <v>127</v>
      </c>
      <c r="N20" s="32"/>
      <c r="O20" s="11" t="s">
        <v>104</v>
      </c>
      <c r="P20" s="3" t="s">
        <v>129</v>
      </c>
    </row>
    <row r="21" spans="1:16" ht="18.75" customHeight="1" x14ac:dyDescent="0.3">
      <c r="D21" s="4">
        <f>F21</f>
        <v>212900</v>
      </c>
      <c r="E21" s="28" t="s">
        <v>21</v>
      </c>
      <c r="F21" s="29">
        <v>212900</v>
      </c>
      <c r="G21" s="30">
        <v>44925</v>
      </c>
      <c r="H21" s="31" t="s">
        <v>66</v>
      </c>
      <c r="I21" s="32" t="s">
        <v>59</v>
      </c>
      <c r="J21" s="32" t="s">
        <v>54</v>
      </c>
      <c r="K21" s="36">
        <v>0.25</v>
      </c>
      <c r="L21" s="31"/>
      <c r="M21" s="32" t="s">
        <v>127</v>
      </c>
      <c r="N21" s="32"/>
      <c r="O21" s="11" t="s">
        <v>120</v>
      </c>
      <c r="P21" s="3" t="s">
        <v>135</v>
      </c>
    </row>
    <row r="22" spans="1:16" ht="18.75" customHeight="1" x14ac:dyDescent="0.3">
      <c r="D22" s="4">
        <v>110000</v>
      </c>
      <c r="E22" s="25" t="s">
        <v>80</v>
      </c>
      <c r="H22" s="12" t="s">
        <v>81</v>
      </c>
      <c r="I22" s="11" t="s">
        <v>73</v>
      </c>
      <c r="J22" s="4"/>
      <c r="K22" s="15">
        <v>44568</v>
      </c>
    </row>
    <row r="23" spans="1:16" ht="18.75" customHeight="1" x14ac:dyDescent="0.3">
      <c r="A23" s="3"/>
      <c r="D23" s="3"/>
      <c r="E23" s="11" t="s">
        <v>99</v>
      </c>
      <c r="I23" s="11" t="s">
        <v>40</v>
      </c>
      <c r="J23" s="4" t="s">
        <v>54</v>
      </c>
      <c r="K23" s="15">
        <v>44568</v>
      </c>
    </row>
    <row r="24" spans="1:16" ht="18.75" customHeight="1" x14ac:dyDescent="0.3">
      <c r="A24" s="3"/>
      <c r="D24" s="3">
        <v>309000</v>
      </c>
      <c r="E24" s="26" t="s">
        <v>25</v>
      </c>
      <c r="H24" s="12" t="s">
        <v>76</v>
      </c>
      <c r="I24" s="11" t="s">
        <v>62</v>
      </c>
      <c r="J24" s="4"/>
      <c r="K24" s="15"/>
    </row>
    <row r="25" spans="1:16" s="4" customFormat="1" ht="18.75" customHeight="1" x14ac:dyDescent="0.3">
      <c r="C25" s="2"/>
      <c r="D25" s="4">
        <f>F25</f>
        <v>358900</v>
      </c>
      <c r="E25" s="28" t="s">
        <v>22</v>
      </c>
      <c r="F25" s="29">
        <v>358900</v>
      </c>
      <c r="G25" s="30">
        <v>44925</v>
      </c>
      <c r="H25" s="31" t="s">
        <v>61</v>
      </c>
      <c r="I25" s="32" t="s">
        <v>62</v>
      </c>
      <c r="J25" s="32" t="s">
        <v>54</v>
      </c>
      <c r="K25" s="36">
        <v>44568</v>
      </c>
      <c r="L25" s="31" t="s">
        <v>84</v>
      </c>
      <c r="M25" s="32" t="s">
        <v>127</v>
      </c>
      <c r="N25" s="32"/>
      <c r="O25" s="11"/>
    </row>
    <row r="26" spans="1:16" ht="18.75" customHeight="1" x14ac:dyDescent="0.3">
      <c r="C26" s="2" t="s">
        <v>91</v>
      </c>
      <c r="D26" s="4">
        <f>118000+20000</f>
        <v>138000</v>
      </c>
      <c r="E26" s="25" t="s">
        <v>126</v>
      </c>
      <c r="H26" s="12" t="s">
        <v>122</v>
      </c>
      <c r="I26" s="4" t="s">
        <v>62</v>
      </c>
      <c r="K26" s="15"/>
      <c r="L26" s="3" t="s">
        <v>124</v>
      </c>
    </row>
    <row r="27" spans="1:16" ht="18.75" customHeight="1" x14ac:dyDescent="0.3">
      <c r="D27" s="4">
        <v>41900</v>
      </c>
      <c r="E27" s="25" t="s">
        <v>51</v>
      </c>
      <c r="H27" s="12" t="s">
        <v>71</v>
      </c>
      <c r="I27" s="4" t="s">
        <v>62</v>
      </c>
      <c r="K27" s="15"/>
      <c r="O27" s="11" t="s">
        <v>119</v>
      </c>
    </row>
    <row r="28" spans="1:16" ht="18.75" customHeight="1" x14ac:dyDescent="0.3">
      <c r="E28" s="11" t="s">
        <v>101</v>
      </c>
      <c r="I28" s="4" t="s">
        <v>62</v>
      </c>
      <c r="K28" s="15"/>
    </row>
    <row r="29" spans="1:16" ht="18.75" customHeight="1" x14ac:dyDescent="0.3">
      <c r="D29" s="4">
        <v>17300</v>
      </c>
      <c r="E29" s="28" t="s">
        <v>110</v>
      </c>
      <c r="F29" s="29">
        <f>D29</f>
        <v>17300</v>
      </c>
      <c r="G29" s="30">
        <v>44926</v>
      </c>
      <c r="H29" s="31" t="s">
        <v>111</v>
      </c>
      <c r="I29" s="32" t="s">
        <v>62</v>
      </c>
      <c r="J29" s="32" t="s">
        <v>100</v>
      </c>
      <c r="K29" s="36">
        <v>44929</v>
      </c>
      <c r="L29" s="31" t="s">
        <v>90</v>
      </c>
      <c r="M29" s="32" t="s">
        <v>127</v>
      </c>
      <c r="N29" s="32"/>
    </row>
    <row r="30" spans="1:16" ht="18.75" customHeight="1" x14ac:dyDescent="0.3">
      <c r="D30" s="4">
        <f>58225+3000</f>
        <v>61225</v>
      </c>
      <c r="E30" s="28" t="s">
        <v>82</v>
      </c>
      <c r="F30" s="29">
        <f>D30</f>
        <v>61225</v>
      </c>
      <c r="G30" s="30">
        <v>44926</v>
      </c>
      <c r="H30" s="31" t="s">
        <v>112</v>
      </c>
      <c r="I30" s="28" t="s">
        <v>106</v>
      </c>
      <c r="J30" s="32" t="s">
        <v>100</v>
      </c>
      <c r="K30" s="36">
        <v>44929</v>
      </c>
      <c r="L30" s="31" t="s">
        <v>107</v>
      </c>
      <c r="M30" s="32" t="s">
        <v>127</v>
      </c>
      <c r="N30" s="32"/>
    </row>
    <row r="31" spans="1:16" ht="18.75" customHeight="1" x14ac:dyDescent="0.3">
      <c r="D31" s="4">
        <v>97750</v>
      </c>
      <c r="E31" s="28" t="s">
        <v>83</v>
      </c>
      <c r="F31" s="29">
        <f t="shared" ref="F31:F36" si="0">D31</f>
        <v>97750</v>
      </c>
      <c r="G31" s="30">
        <v>44926</v>
      </c>
      <c r="H31" s="31" t="s">
        <v>86</v>
      </c>
      <c r="I31" s="32" t="s">
        <v>106</v>
      </c>
      <c r="J31" s="32" t="s">
        <v>54</v>
      </c>
      <c r="K31" s="36">
        <v>44932</v>
      </c>
      <c r="L31" s="31" t="s">
        <v>137</v>
      </c>
      <c r="M31" s="32" t="s">
        <v>127</v>
      </c>
      <c r="N31" s="32"/>
    </row>
    <row r="32" spans="1:16" ht="18.75" customHeight="1" x14ac:dyDescent="0.3">
      <c r="D32" s="4">
        <v>18700</v>
      </c>
      <c r="E32" s="28" t="s">
        <v>138</v>
      </c>
      <c r="F32" s="29">
        <f t="shared" si="0"/>
        <v>18700</v>
      </c>
      <c r="G32" s="30">
        <v>44926</v>
      </c>
      <c r="H32" s="31" t="s">
        <v>89</v>
      </c>
      <c r="I32" s="32" t="s">
        <v>106</v>
      </c>
      <c r="J32" s="32" t="s">
        <v>54</v>
      </c>
      <c r="K32" s="36">
        <v>44932</v>
      </c>
      <c r="L32" s="31" t="s">
        <v>139</v>
      </c>
      <c r="M32" s="32" t="s">
        <v>127</v>
      </c>
      <c r="N32" s="32"/>
    </row>
    <row r="33" spans="3:18" ht="18.75" customHeight="1" x14ac:dyDescent="0.3">
      <c r="D33" s="4">
        <v>18700</v>
      </c>
      <c r="E33" s="28" t="s">
        <v>87</v>
      </c>
      <c r="F33" s="29">
        <v>18700</v>
      </c>
      <c r="G33" s="30">
        <v>44926</v>
      </c>
      <c r="H33" s="31" t="s">
        <v>140</v>
      </c>
      <c r="I33" s="32" t="s">
        <v>106</v>
      </c>
      <c r="J33" s="32" t="s">
        <v>54</v>
      </c>
      <c r="K33" s="36">
        <v>44932</v>
      </c>
      <c r="L33" s="31" t="s">
        <v>90</v>
      </c>
      <c r="M33" s="32" t="s">
        <v>127</v>
      </c>
      <c r="N33" s="32"/>
    </row>
    <row r="34" spans="3:18" ht="18.75" customHeight="1" x14ac:dyDescent="0.3">
      <c r="D34" s="4">
        <v>17850</v>
      </c>
      <c r="E34" s="28" t="s">
        <v>141</v>
      </c>
      <c r="F34" s="29">
        <v>36550</v>
      </c>
      <c r="G34" s="30">
        <v>44926</v>
      </c>
      <c r="H34" s="31" t="s">
        <v>142</v>
      </c>
      <c r="I34" s="32" t="s">
        <v>106</v>
      </c>
      <c r="J34" s="32" t="s">
        <v>54</v>
      </c>
      <c r="K34" s="36">
        <v>44932</v>
      </c>
      <c r="L34" s="31" t="s">
        <v>139</v>
      </c>
      <c r="M34" s="32" t="s">
        <v>127</v>
      </c>
      <c r="N34" s="32"/>
    </row>
    <row r="35" spans="3:18" ht="18.75" customHeight="1" x14ac:dyDescent="0.3">
      <c r="D35" s="4">
        <v>22000</v>
      </c>
      <c r="E35" s="28" t="s">
        <v>88</v>
      </c>
      <c r="F35" s="29">
        <f t="shared" si="0"/>
        <v>22000</v>
      </c>
      <c r="G35" s="30">
        <v>44926</v>
      </c>
      <c r="H35" s="31" t="s">
        <v>143</v>
      </c>
      <c r="I35" s="32" t="s">
        <v>106</v>
      </c>
      <c r="J35" s="32" t="s">
        <v>54</v>
      </c>
      <c r="K35" s="36">
        <v>44932</v>
      </c>
      <c r="L35" s="31" t="s">
        <v>90</v>
      </c>
      <c r="M35" s="32" t="s">
        <v>127</v>
      </c>
      <c r="N35" s="32"/>
    </row>
    <row r="36" spans="3:18" ht="18.75" customHeight="1" x14ac:dyDescent="0.3">
      <c r="D36" s="4">
        <f>38250+4000</f>
        <v>42250</v>
      </c>
      <c r="E36" s="28" t="s">
        <v>103</v>
      </c>
      <c r="F36" s="29">
        <f t="shared" si="0"/>
        <v>42250</v>
      </c>
      <c r="G36" s="30">
        <v>44926</v>
      </c>
      <c r="H36" s="31" t="s">
        <v>108</v>
      </c>
      <c r="I36" s="32" t="s">
        <v>102</v>
      </c>
      <c r="J36" s="32" t="s">
        <v>100</v>
      </c>
      <c r="K36" s="36">
        <v>44929</v>
      </c>
      <c r="L36" s="31"/>
      <c r="M36" s="32" t="s">
        <v>127</v>
      </c>
      <c r="N36" s="32"/>
    </row>
    <row r="37" spans="3:18" ht="18.75" customHeight="1" x14ac:dyDescent="0.3">
      <c r="D37" s="4">
        <v>169000</v>
      </c>
      <c r="E37" s="27" t="s">
        <v>70</v>
      </c>
      <c r="H37" s="12" t="s">
        <v>125</v>
      </c>
      <c r="I37" s="4" t="s">
        <v>23</v>
      </c>
      <c r="K37" s="15"/>
      <c r="L37" s="3" t="s">
        <v>123</v>
      </c>
    </row>
    <row r="38" spans="3:18" ht="18.75" customHeight="1" x14ac:dyDescent="0.3">
      <c r="C38" s="9"/>
      <c r="D38" s="16"/>
      <c r="E38" s="11" t="s">
        <v>23</v>
      </c>
      <c r="G38" s="7"/>
      <c r="I38" s="4" t="s">
        <v>23</v>
      </c>
      <c r="K38" s="15"/>
    </row>
    <row r="39" spans="3:18" ht="18.75" customHeight="1" x14ac:dyDescent="0.3">
      <c r="D39" s="4">
        <v>7900</v>
      </c>
      <c r="E39" s="25" t="s">
        <v>39</v>
      </c>
      <c r="I39" s="4" t="s">
        <v>23</v>
      </c>
      <c r="K39" s="15"/>
    </row>
    <row r="40" spans="3:18" ht="18.75" customHeight="1" x14ac:dyDescent="0.3">
      <c r="D40" s="4">
        <v>99900</v>
      </c>
      <c r="E40" s="25" t="s">
        <v>67</v>
      </c>
      <c r="I40" s="4" t="s">
        <v>23</v>
      </c>
      <c r="K40" s="15"/>
    </row>
    <row r="41" spans="3:18" ht="18.75" customHeight="1" x14ac:dyDescent="0.3">
      <c r="D41" s="4">
        <v>17900</v>
      </c>
      <c r="E41" s="25" t="s">
        <v>68</v>
      </c>
      <c r="I41" s="4" t="s">
        <v>23</v>
      </c>
      <c r="K41" s="15"/>
    </row>
    <row r="42" spans="3:18" ht="18.75" customHeight="1" x14ac:dyDescent="0.3">
      <c r="D42" s="4">
        <v>2500</v>
      </c>
      <c r="E42" s="25" t="s">
        <v>72</v>
      </c>
      <c r="G42" s="4"/>
      <c r="I42" s="11" t="s">
        <v>23</v>
      </c>
      <c r="K42" s="15"/>
    </row>
    <row r="43" spans="3:18" ht="18.75" customHeight="1" x14ac:dyDescent="0.3">
      <c r="C43" s="9"/>
      <c r="D43" s="16"/>
      <c r="E43" s="25" t="s">
        <v>128</v>
      </c>
      <c r="G43" s="4"/>
      <c r="K43" s="15"/>
    </row>
    <row r="44" spans="3:18" ht="18.75" customHeight="1" x14ac:dyDescent="0.3">
      <c r="C44" s="9"/>
      <c r="D44" s="16">
        <f>F44</f>
        <v>70000</v>
      </c>
      <c r="E44" s="28" t="s">
        <v>24</v>
      </c>
      <c r="F44" s="29">
        <v>70000</v>
      </c>
      <c r="G44" s="33">
        <v>44925</v>
      </c>
      <c r="H44" s="31" t="s">
        <v>58</v>
      </c>
      <c r="I44" s="28" t="s">
        <v>64</v>
      </c>
      <c r="J44" s="32" t="s">
        <v>100</v>
      </c>
      <c r="K44" s="36">
        <v>44929</v>
      </c>
      <c r="L44" s="31"/>
      <c r="M44" s="32" t="s">
        <v>127</v>
      </c>
      <c r="N44" s="32"/>
    </row>
    <row r="45" spans="3:18" ht="18.75" customHeight="1" x14ac:dyDescent="0.3">
      <c r="C45" s="9"/>
      <c r="D45" s="16">
        <f>48900+14000</f>
        <v>62900</v>
      </c>
      <c r="E45" s="25" t="s">
        <v>79</v>
      </c>
      <c r="G45" s="7"/>
      <c r="H45" s="12" t="s">
        <v>78</v>
      </c>
      <c r="I45" s="11" t="s">
        <v>64</v>
      </c>
      <c r="K45" s="15"/>
    </row>
    <row r="46" spans="3:18" ht="18.75" customHeight="1" x14ac:dyDescent="0.3">
      <c r="D46" s="4">
        <f>99000+12000</f>
        <v>111000</v>
      </c>
      <c r="E46" s="18" t="s">
        <v>26</v>
      </c>
      <c r="F46" s="19">
        <f>D46</f>
        <v>111000</v>
      </c>
      <c r="G46" s="20">
        <v>44928</v>
      </c>
      <c r="H46" s="24" t="s">
        <v>115</v>
      </c>
      <c r="I46" s="18" t="s">
        <v>62</v>
      </c>
      <c r="J46" s="21" t="s">
        <v>54</v>
      </c>
      <c r="K46" s="22">
        <v>0.1111111111111111</v>
      </c>
      <c r="L46" s="24" t="s">
        <v>116</v>
      </c>
      <c r="M46" s="21"/>
      <c r="N46" s="21"/>
      <c r="O46" s="11" t="s">
        <v>134</v>
      </c>
      <c r="P46" s="3" t="s">
        <v>136</v>
      </c>
      <c r="R46" s="3" t="s">
        <v>133</v>
      </c>
    </row>
    <row r="47" spans="3:18" ht="18.75" customHeight="1" x14ac:dyDescent="0.3">
      <c r="D47" s="3">
        <v>146020</v>
      </c>
      <c r="E47" s="26" t="s">
        <v>30</v>
      </c>
      <c r="G47" s="4"/>
      <c r="J47" s="4"/>
      <c r="K47" s="15"/>
    </row>
    <row r="48" spans="3:18" ht="18.75" customHeight="1" x14ac:dyDescent="0.3">
      <c r="D48" s="4">
        <f>15000+3000</f>
        <v>18000</v>
      </c>
      <c r="E48" s="26" t="s">
        <v>75</v>
      </c>
      <c r="H48" s="12" t="s">
        <v>92</v>
      </c>
      <c r="I48" s="11" t="s">
        <v>93</v>
      </c>
      <c r="J48" s="4"/>
      <c r="K48" s="15"/>
      <c r="L48" s="12" t="s">
        <v>95</v>
      </c>
    </row>
    <row r="49" spans="1:15" ht="18.75" customHeight="1" x14ac:dyDescent="0.3">
      <c r="D49" s="4">
        <v>50000</v>
      </c>
      <c r="E49" s="26" t="s">
        <v>55</v>
      </c>
      <c r="H49" s="12" t="s">
        <v>114</v>
      </c>
      <c r="I49" s="11" t="s">
        <v>102</v>
      </c>
      <c r="J49" s="4"/>
      <c r="K49" s="15"/>
      <c r="L49" s="12" t="s">
        <v>113</v>
      </c>
    </row>
    <row r="50" spans="1:15" ht="18.75" customHeight="1" x14ac:dyDescent="0.3">
      <c r="E50" s="26" t="s">
        <v>118</v>
      </c>
      <c r="H50" s="12" t="s">
        <v>117</v>
      </c>
      <c r="I50" s="11" t="s">
        <v>64</v>
      </c>
      <c r="J50" s="4"/>
      <c r="K50" s="15"/>
    </row>
    <row r="51" spans="1:15" ht="18.75" customHeight="1" x14ac:dyDescent="0.3">
      <c r="E51" s="11" t="s">
        <v>56</v>
      </c>
      <c r="G51" s="4"/>
      <c r="J51" s="4"/>
      <c r="K51" s="15"/>
    </row>
    <row r="52" spans="1:15" ht="18.75" customHeight="1" x14ac:dyDescent="0.3">
      <c r="E52" s="11" t="s">
        <v>38</v>
      </c>
      <c r="J52" s="4"/>
      <c r="K52" s="15"/>
    </row>
    <row r="53" spans="1:15" ht="18.75" customHeight="1" x14ac:dyDescent="0.3">
      <c r="D53" s="3"/>
      <c r="E53" s="11" t="s">
        <v>27</v>
      </c>
      <c r="G53" s="4"/>
      <c r="J53" s="4"/>
      <c r="K53" s="15"/>
    </row>
    <row r="54" spans="1:15" ht="18.75" customHeight="1" x14ac:dyDescent="0.3">
      <c r="D54" s="3"/>
      <c r="E54" s="11" t="s">
        <v>28</v>
      </c>
      <c r="G54" s="4"/>
      <c r="J54" s="4"/>
      <c r="K54" s="15"/>
    </row>
    <row r="55" spans="1:15" ht="18.75" customHeight="1" x14ac:dyDescent="0.3">
      <c r="D55" s="3"/>
      <c r="E55" s="26" t="s">
        <v>31</v>
      </c>
      <c r="G55" s="4"/>
      <c r="J55" s="4"/>
      <c r="K55" s="15"/>
    </row>
    <row r="56" spans="1:15" ht="18.75" customHeight="1" x14ac:dyDescent="0.3">
      <c r="E56" s="26" t="s">
        <v>69</v>
      </c>
      <c r="G56" s="4"/>
      <c r="K56" s="15"/>
    </row>
    <row r="57" spans="1:15" ht="18.75" customHeight="1" x14ac:dyDescent="0.3">
      <c r="D57" s="3">
        <v>200000</v>
      </c>
      <c r="E57" s="11" t="s">
        <v>29</v>
      </c>
      <c r="G57" s="4"/>
      <c r="I57" s="11" t="s">
        <v>74</v>
      </c>
      <c r="J57" s="4"/>
      <c r="K57" s="15"/>
    </row>
    <row r="58" spans="1:15" ht="18.75" customHeight="1" x14ac:dyDescent="0.3">
      <c r="D58" s="4">
        <v>110000</v>
      </c>
      <c r="E58" s="28" t="s">
        <v>105</v>
      </c>
      <c r="F58" s="29">
        <v>70000</v>
      </c>
      <c r="G58" s="33">
        <v>44934</v>
      </c>
      <c r="H58" s="31" t="s">
        <v>147</v>
      </c>
      <c r="I58" s="28" t="s">
        <v>148</v>
      </c>
      <c r="J58" s="32" t="s">
        <v>149</v>
      </c>
      <c r="K58" s="36">
        <v>44934</v>
      </c>
      <c r="L58" s="31" t="s">
        <v>150</v>
      </c>
      <c r="M58" s="32" t="s">
        <v>127</v>
      </c>
      <c r="N58" s="32"/>
    </row>
    <row r="59" spans="1:15" ht="18.75" customHeight="1" x14ac:dyDescent="0.3">
      <c r="G59" s="4"/>
    </row>
    <row r="60" spans="1:15" ht="18.75" customHeight="1" x14ac:dyDescent="0.3">
      <c r="G60" s="4"/>
    </row>
    <row r="61" spans="1:15" ht="18.75" customHeight="1" x14ac:dyDescent="0.3">
      <c r="A61" s="11"/>
      <c r="B61" s="12">
        <f>170000-90000</f>
        <v>80000</v>
      </c>
      <c r="C61" s="13"/>
      <c r="D61" s="11"/>
      <c r="E61" s="11">
        <f>170000-70000</f>
        <v>100000</v>
      </c>
      <c r="F61" s="12"/>
      <c r="G61" s="4"/>
    </row>
    <row r="62" spans="1:15" ht="18.75" customHeight="1" x14ac:dyDescent="0.3">
      <c r="A62" s="11" t="s">
        <v>49</v>
      </c>
      <c r="B62" s="11" t="s">
        <v>45</v>
      </c>
      <c r="C62" s="13" t="s">
        <v>46</v>
      </c>
      <c r="D62" s="11"/>
      <c r="E62" s="11" t="s">
        <v>45</v>
      </c>
      <c r="F62" s="11" t="s">
        <v>52</v>
      </c>
      <c r="G62" s="4" t="s">
        <v>57</v>
      </c>
      <c r="H62" s="11" t="s">
        <v>57</v>
      </c>
      <c r="J62" s="4"/>
      <c r="L62" s="11"/>
    </row>
    <row r="63" spans="1:15" s="4" customFormat="1" ht="18.75" customHeight="1" x14ac:dyDescent="0.3">
      <c r="A63" s="11"/>
      <c r="B63" s="11" t="s">
        <v>41</v>
      </c>
      <c r="C63" s="13" t="s">
        <v>40</v>
      </c>
      <c r="D63" s="11"/>
      <c r="E63" s="11" t="s">
        <v>41</v>
      </c>
      <c r="F63" s="13" t="s">
        <v>40</v>
      </c>
      <c r="G63" s="13" t="s">
        <v>40</v>
      </c>
      <c r="H63" s="13" t="s">
        <v>40</v>
      </c>
      <c r="I63" s="11"/>
      <c r="K63" s="11"/>
      <c r="L63" s="11"/>
      <c r="O63" s="11"/>
    </row>
    <row r="64" spans="1:15" s="4" customFormat="1" ht="18.75" customHeight="1" x14ac:dyDescent="0.3">
      <c r="A64" s="11" t="s">
        <v>50</v>
      </c>
      <c r="B64" s="12">
        <f>(22000*10%)+22000</f>
        <v>24200</v>
      </c>
      <c r="C64" s="13"/>
      <c r="D64" s="11" t="s">
        <v>50</v>
      </c>
      <c r="E64" s="12">
        <f>(22000*10%)+22000</f>
        <v>24200</v>
      </c>
      <c r="F64" s="12"/>
      <c r="G64" s="4">
        <v>44000</v>
      </c>
      <c r="H64" s="12">
        <f>G64-17000</f>
        <v>27000</v>
      </c>
      <c r="I64" s="11"/>
      <c r="J64" s="3"/>
      <c r="K64" s="11"/>
      <c r="L64" s="12"/>
      <c r="O64" s="11"/>
    </row>
    <row r="65" spans="1:8" ht="18.75" customHeight="1" x14ac:dyDescent="0.3">
      <c r="A65" s="11" t="s">
        <v>44</v>
      </c>
      <c r="B65" s="12"/>
      <c r="C65" s="11">
        <v>19550</v>
      </c>
      <c r="D65" s="11" t="s">
        <v>44</v>
      </c>
      <c r="E65" s="12"/>
      <c r="F65" s="12">
        <v>16250</v>
      </c>
      <c r="G65" s="4"/>
    </row>
    <row r="66" spans="1:8" ht="18.75" customHeight="1" x14ac:dyDescent="0.3">
      <c r="A66" s="11" t="s">
        <v>42</v>
      </c>
      <c r="B66" s="12">
        <v>93500</v>
      </c>
      <c r="C66" s="11">
        <v>93500</v>
      </c>
      <c r="D66" s="11" t="s">
        <v>43</v>
      </c>
      <c r="E66" s="12">
        <f>19900+35500+1320</f>
        <v>56720</v>
      </c>
      <c r="F66" s="12">
        <f t="shared" ref="F66:H66" si="1">19900+35500+1320</f>
        <v>56720</v>
      </c>
      <c r="G66" s="12">
        <f t="shared" si="1"/>
        <v>56720</v>
      </c>
      <c r="H66" s="12">
        <f t="shared" si="1"/>
        <v>56720</v>
      </c>
    </row>
    <row r="67" spans="1:8" ht="18.75" customHeight="1" thickBot="1" x14ac:dyDescent="0.35">
      <c r="A67" s="11" t="s">
        <v>48</v>
      </c>
      <c r="B67" s="12">
        <v>1100</v>
      </c>
      <c r="C67" s="11"/>
      <c r="D67" s="11" t="s">
        <v>48</v>
      </c>
      <c r="E67" s="12">
        <v>1100</v>
      </c>
      <c r="F67" s="13"/>
      <c r="G67" s="4"/>
    </row>
    <row r="68" spans="1:8" ht="18.75" customHeight="1" thickBot="1" x14ac:dyDescent="0.35">
      <c r="A68" s="11"/>
      <c r="B68" s="14">
        <f>SUM(B64:B67)</f>
        <v>118800</v>
      </c>
      <c r="C68" s="37">
        <f>SUM(C64:C67)</f>
        <v>113050</v>
      </c>
      <c r="D68" s="11"/>
      <c r="E68" s="14">
        <f>SUM(E64:E67)</f>
        <v>82020</v>
      </c>
      <c r="F68" s="14">
        <f>SUM(F64:F67)</f>
        <v>72970</v>
      </c>
      <c r="G68" s="14">
        <f>SUM(G64:G67)</f>
        <v>100720</v>
      </c>
      <c r="H68" s="14">
        <f>SUM(H64:H67)</f>
        <v>83720</v>
      </c>
    </row>
    <row r="69" spans="1:8" ht="18.75" customHeight="1" x14ac:dyDescent="0.3">
      <c r="A69" s="11"/>
      <c r="B69" s="12"/>
      <c r="C69" s="13"/>
      <c r="D69" s="11"/>
      <c r="E69" s="11">
        <f>B68-E68</f>
        <v>36780</v>
      </c>
      <c r="F69" s="12">
        <f>C68-F68</f>
        <v>40080</v>
      </c>
      <c r="G69" s="4">
        <f>G68-F68</f>
        <v>27750</v>
      </c>
    </row>
    <row r="70" spans="1:8" ht="18.75" customHeight="1" x14ac:dyDescent="0.3">
      <c r="A70" s="11"/>
      <c r="B70" s="12"/>
      <c r="C70" s="13"/>
      <c r="D70" s="11"/>
      <c r="F70" s="12"/>
      <c r="G70" s="4"/>
    </row>
    <row r="71" spans="1:8" ht="18.75" customHeight="1" x14ac:dyDescent="0.3">
      <c r="A71" s="11" t="s">
        <v>47</v>
      </c>
      <c r="B71" s="12">
        <v>27500</v>
      </c>
      <c r="C71" s="11">
        <v>27500</v>
      </c>
      <c r="D71" s="11" t="s">
        <v>47</v>
      </c>
      <c r="E71" s="12">
        <v>27500</v>
      </c>
      <c r="F71" s="12">
        <v>27500</v>
      </c>
      <c r="G71" s="12">
        <v>27500</v>
      </c>
      <c r="H71" s="12">
        <v>27500</v>
      </c>
    </row>
    <row r="72" spans="1:8" ht="18.75" customHeight="1" x14ac:dyDescent="0.3">
      <c r="G72" s="4"/>
    </row>
    <row r="73" spans="1:8" ht="18.75" customHeight="1" x14ac:dyDescent="0.3">
      <c r="G73" s="4"/>
    </row>
    <row r="74" spans="1:8" ht="18.75" customHeight="1" x14ac:dyDescent="0.3">
      <c r="G74" s="4"/>
    </row>
    <row r="75" spans="1:8" ht="18.75" customHeight="1" x14ac:dyDescent="0.3">
      <c r="G75" s="4"/>
    </row>
    <row r="76" spans="1:8" ht="18.75" customHeight="1" x14ac:dyDescent="0.3">
      <c r="G76" s="4"/>
    </row>
    <row r="77" spans="1:8" ht="18.75" customHeight="1" x14ac:dyDescent="0.3">
      <c r="G77" s="4"/>
    </row>
    <row r="78" spans="1:8" ht="18.75" customHeight="1" x14ac:dyDescent="0.3">
      <c r="G78" s="4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2"/>
  <sheetViews>
    <sheetView tabSelected="1" topLeftCell="A7" workbookViewId="0">
      <selection activeCell="A25" sqref="A25:B27"/>
    </sheetView>
  </sheetViews>
  <sheetFormatPr defaultColWidth="10.875" defaultRowHeight="20.100000000000001" customHeight="1" x14ac:dyDescent="0.3"/>
  <cols>
    <col min="1" max="1" width="10.875" style="38"/>
    <col min="2" max="2" width="12" style="12" bestFit="1" customWidth="1"/>
    <col min="3" max="4" width="10.875" style="38"/>
    <col min="5" max="5" width="10.875" style="47"/>
    <col min="6" max="6" width="10.875" style="12"/>
    <col min="7" max="8" width="10.875" style="38"/>
    <col min="9" max="9" width="10.875" style="47"/>
    <col min="10" max="10" width="10.875" style="12"/>
    <col min="11" max="16384" width="10.875" style="38"/>
  </cols>
  <sheetData>
    <row r="2" spans="1:10" ht="20.100000000000001" customHeight="1" x14ac:dyDescent="0.3">
      <c r="A2" s="11" t="s">
        <v>0</v>
      </c>
      <c r="B2" s="12">
        <v>87000000</v>
      </c>
    </row>
    <row r="3" spans="1:10" ht="20.100000000000001" customHeight="1" x14ac:dyDescent="0.3">
      <c r="A3" s="11" t="s">
        <v>1</v>
      </c>
      <c r="B3" s="12">
        <v>240000</v>
      </c>
    </row>
    <row r="4" spans="1:10" ht="20.100000000000001" customHeight="1" x14ac:dyDescent="0.3">
      <c r="A4" s="11"/>
      <c r="E4" s="47" t="s">
        <v>151</v>
      </c>
      <c r="F4" s="12">
        <v>10000000</v>
      </c>
      <c r="H4" s="39"/>
      <c r="I4" s="40"/>
      <c r="J4" s="38"/>
    </row>
    <row r="5" spans="1:10" ht="20.100000000000001" customHeight="1" x14ac:dyDescent="0.3">
      <c r="A5" s="41" t="s">
        <v>152</v>
      </c>
      <c r="B5" s="42">
        <v>9000000</v>
      </c>
      <c r="C5" s="43" t="s">
        <v>153</v>
      </c>
      <c r="E5" s="47" t="s">
        <v>154</v>
      </c>
      <c r="F5" s="12">
        <v>1500000</v>
      </c>
    </row>
    <row r="6" spans="1:10" ht="20.100000000000001" customHeight="1" x14ac:dyDescent="0.3">
      <c r="A6" s="18" t="s">
        <v>4</v>
      </c>
      <c r="B6" s="24">
        <f>B2*50%</f>
        <v>43500000</v>
      </c>
      <c r="E6" s="47" t="s">
        <v>155</v>
      </c>
      <c r="F6" s="12">
        <v>76000</v>
      </c>
    </row>
    <row r="7" spans="1:10" ht="20.100000000000001" customHeight="1" x14ac:dyDescent="0.3">
      <c r="A7" s="18" t="s">
        <v>2</v>
      </c>
      <c r="B7" s="24">
        <v>33300000</v>
      </c>
      <c r="E7" s="47" t="s">
        <v>97</v>
      </c>
      <c r="F7" s="12">
        <v>120000</v>
      </c>
    </row>
    <row r="8" spans="1:10" ht="20.100000000000001" customHeight="1" x14ac:dyDescent="0.3">
      <c r="A8" s="11" t="s">
        <v>3</v>
      </c>
      <c r="B8" s="12">
        <v>40870</v>
      </c>
      <c r="C8" s="38" t="s">
        <v>145</v>
      </c>
      <c r="E8" s="47" t="s">
        <v>198</v>
      </c>
      <c r="F8" s="12">
        <f>70000</f>
        <v>70000</v>
      </c>
      <c r="G8" s="39"/>
    </row>
    <row r="9" spans="1:10" ht="20.100000000000001" customHeight="1" x14ac:dyDescent="0.3">
      <c r="A9" s="18" t="s">
        <v>5</v>
      </c>
      <c r="B9" s="24">
        <f>B2*10%</f>
        <v>8700000</v>
      </c>
      <c r="C9" s="38" t="s">
        <v>156</v>
      </c>
      <c r="E9" s="48" t="s">
        <v>157</v>
      </c>
      <c r="F9" s="48"/>
      <c r="I9" s="48" t="s">
        <v>158</v>
      </c>
      <c r="J9" s="48"/>
    </row>
    <row r="10" spans="1:10" ht="20.100000000000001" customHeight="1" x14ac:dyDescent="0.3">
      <c r="A10" s="11" t="s">
        <v>6</v>
      </c>
      <c r="B10" s="12">
        <f>B2-B6-B7-B9</f>
        <v>1500000</v>
      </c>
      <c r="C10" s="38" t="s">
        <v>156</v>
      </c>
      <c r="E10" s="44" t="s">
        <v>159</v>
      </c>
      <c r="F10" s="45">
        <f>SUM(F4:F7)+(F8*95%)-SUM(F11:F155)</f>
        <v>116045</v>
      </c>
      <c r="I10" s="44" t="s">
        <v>160</v>
      </c>
      <c r="J10" s="46">
        <f>SUM(J11:J48)</f>
        <v>488600</v>
      </c>
    </row>
    <row r="11" spans="1:10" ht="20.100000000000001" customHeight="1" x14ac:dyDescent="0.3">
      <c r="A11" s="11" t="s">
        <v>10</v>
      </c>
      <c r="B11" s="12">
        <v>50000</v>
      </c>
      <c r="C11" s="38" t="s">
        <v>161</v>
      </c>
      <c r="E11" s="47" t="s">
        <v>162</v>
      </c>
      <c r="F11" s="12">
        <f>B5</f>
        <v>9000000</v>
      </c>
      <c r="G11" s="38" t="s">
        <v>152</v>
      </c>
      <c r="I11" s="47" t="s">
        <v>199</v>
      </c>
      <c r="J11" s="11">
        <v>41900</v>
      </c>
    </row>
    <row r="12" spans="1:10" ht="20.100000000000001" customHeight="1" x14ac:dyDescent="0.3">
      <c r="A12" s="11" t="s">
        <v>7</v>
      </c>
      <c r="B12" s="12">
        <v>80000</v>
      </c>
      <c r="C12" s="38" t="s">
        <v>163</v>
      </c>
      <c r="E12" s="47" t="s">
        <v>164</v>
      </c>
      <c r="F12" s="12">
        <v>10000</v>
      </c>
      <c r="G12" s="38" t="s">
        <v>165</v>
      </c>
      <c r="I12" s="47" t="s">
        <v>200</v>
      </c>
      <c r="J12" s="12">
        <v>99900</v>
      </c>
    </row>
    <row r="13" spans="1:10" ht="20.100000000000001" customHeight="1" x14ac:dyDescent="0.3">
      <c r="A13" s="11" t="s">
        <v>8</v>
      </c>
      <c r="B13" s="12">
        <v>80000</v>
      </c>
      <c r="C13" s="38" t="s">
        <v>163</v>
      </c>
      <c r="E13" s="47" t="s">
        <v>166</v>
      </c>
      <c r="F13" s="12">
        <v>80000</v>
      </c>
      <c r="I13" s="47" t="s">
        <v>201</v>
      </c>
      <c r="J13" s="12">
        <v>17900</v>
      </c>
    </row>
    <row r="14" spans="1:10" ht="20.100000000000001" customHeight="1" x14ac:dyDescent="0.3">
      <c r="A14" s="11" t="s">
        <v>9</v>
      </c>
      <c r="B14" s="12">
        <f>B3+B8+B12+B13+B11</f>
        <v>490870</v>
      </c>
      <c r="E14" s="47" t="s">
        <v>167</v>
      </c>
      <c r="F14" s="12">
        <v>50000</v>
      </c>
      <c r="I14" s="47" t="s">
        <v>202</v>
      </c>
    </row>
    <row r="15" spans="1:10" ht="20.100000000000001" customHeight="1" x14ac:dyDescent="0.3">
      <c r="B15" s="38"/>
      <c r="E15" s="47" t="s">
        <v>8</v>
      </c>
      <c r="F15" s="12">
        <v>39730</v>
      </c>
      <c r="G15" s="38" t="s">
        <v>169</v>
      </c>
      <c r="I15" s="47" t="s">
        <v>203</v>
      </c>
      <c r="J15" s="12">
        <v>129000</v>
      </c>
    </row>
    <row r="16" spans="1:10" ht="20.100000000000001" customHeight="1" x14ac:dyDescent="0.3">
      <c r="A16" s="11" t="s">
        <v>168</v>
      </c>
      <c r="B16" s="12">
        <f>(B5+B9+B10+F5)-B5</f>
        <v>11700000</v>
      </c>
      <c r="E16" s="47" t="s">
        <v>8</v>
      </c>
      <c r="F16" s="12">
        <f>20940+43680</f>
        <v>64620</v>
      </c>
      <c r="G16" s="38" t="s">
        <v>170</v>
      </c>
      <c r="I16" s="47" t="s">
        <v>204</v>
      </c>
      <c r="J16" s="12">
        <v>37900</v>
      </c>
    </row>
    <row r="17" spans="1:10" ht="20.100000000000001" customHeight="1" x14ac:dyDescent="0.3">
      <c r="E17" s="47" t="s">
        <v>12</v>
      </c>
      <c r="F17" s="12">
        <v>244000</v>
      </c>
      <c r="I17" s="47" t="s">
        <v>205</v>
      </c>
      <c r="J17" s="12">
        <f>142000+20000</f>
        <v>162000</v>
      </c>
    </row>
    <row r="18" spans="1:10" ht="20.100000000000001" customHeight="1" x14ac:dyDescent="0.3">
      <c r="E18" s="47" t="s">
        <v>171</v>
      </c>
      <c r="F18" s="12">
        <v>180000</v>
      </c>
      <c r="H18" s="39"/>
      <c r="I18" s="47" t="s">
        <v>206</v>
      </c>
    </row>
    <row r="19" spans="1:10" ht="20.100000000000001" customHeight="1" x14ac:dyDescent="0.3">
      <c r="A19" s="11"/>
      <c r="E19" s="47" t="s">
        <v>172</v>
      </c>
      <c r="F19" s="12">
        <f>60000+110000</f>
        <v>170000</v>
      </c>
    </row>
    <row r="20" spans="1:10" ht="20.100000000000001" customHeight="1" x14ac:dyDescent="0.3">
      <c r="A20" s="11"/>
      <c r="E20" s="47" t="s">
        <v>105</v>
      </c>
      <c r="F20" s="12">
        <v>70000</v>
      </c>
    </row>
    <row r="21" spans="1:10" ht="20.100000000000001" customHeight="1" x14ac:dyDescent="0.3">
      <c r="E21" s="47" t="s">
        <v>173</v>
      </c>
      <c r="F21" s="12">
        <f>8560+6280</f>
        <v>14840</v>
      </c>
    </row>
    <row r="22" spans="1:10" ht="20.100000000000001" customHeight="1" x14ac:dyDescent="0.3">
      <c r="E22" s="47" t="s">
        <v>174</v>
      </c>
      <c r="F22" s="12">
        <v>9510</v>
      </c>
    </row>
    <row r="23" spans="1:10" ht="20.100000000000001" customHeight="1" x14ac:dyDescent="0.3">
      <c r="A23" s="11"/>
      <c r="E23" s="47" t="s">
        <v>175</v>
      </c>
      <c r="F23" s="12">
        <v>434700</v>
      </c>
    </row>
    <row r="24" spans="1:10" ht="20.100000000000001" customHeight="1" x14ac:dyDescent="0.3">
      <c r="A24" s="11"/>
      <c r="E24" s="47" t="s">
        <v>176</v>
      </c>
      <c r="F24" s="12">
        <v>212900</v>
      </c>
    </row>
    <row r="25" spans="1:10" ht="20.100000000000001" customHeight="1" x14ac:dyDescent="0.3">
      <c r="E25" s="47" t="s">
        <v>177</v>
      </c>
      <c r="F25" s="12">
        <v>358900</v>
      </c>
    </row>
    <row r="26" spans="1:10" ht="20.100000000000001" customHeight="1" x14ac:dyDescent="0.3">
      <c r="A26" s="11"/>
      <c r="E26" s="47" t="s">
        <v>178</v>
      </c>
      <c r="F26" s="12">
        <v>17300</v>
      </c>
    </row>
    <row r="27" spans="1:10" ht="20.100000000000001" customHeight="1" x14ac:dyDescent="0.3">
      <c r="A27" s="11"/>
      <c r="E27" s="47" t="s">
        <v>179</v>
      </c>
      <c r="F27" s="12">
        <v>61225</v>
      </c>
    </row>
    <row r="28" spans="1:10" ht="20.100000000000001" customHeight="1" x14ac:dyDescent="0.3">
      <c r="A28" s="11"/>
      <c r="E28" s="47" t="s">
        <v>180</v>
      </c>
      <c r="F28" s="12">
        <v>97750</v>
      </c>
    </row>
    <row r="29" spans="1:10" ht="20.100000000000001" customHeight="1" x14ac:dyDescent="0.3">
      <c r="A29" s="11"/>
      <c r="E29" s="47" t="s">
        <v>181</v>
      </c>
      <c r="F29" s="12">
        <v>18700</v>
      </c>
    </row>
    <row r="30" spans="1:10" ht="20.100000000000001" customHeight="1" x14ac:dyDescent="0.3">
      <c r="A30" s="11"/>
      <c r="E30" s="47" t="s">
        <v>182</v>
      </c>
      <c r="F30" s="12">
        <v>18700</v>
      </c>
    </row>
    <row r="31" spans="1:10" ht="20.100000000000001" customHeight="1" x14ac:dyDescent="0.3">
      <c r="E31" s="47" t="s">
        <v>183</v>
      </c>
      <c r="F31" s="12">
        <v>36550</v>
      </c>
      <c r="G31" s="38" t="s">
        <v>194</v>
      </c>
    </row>
    <row r="32" spans="1:10" ht="20.100000000000001" customHeight="1" x14ac:dyDescent="0.3">
      <c r="E32" s="47" t="s">
        <v>184</v>
      </c>
      <c r="F32" s="12">
        <v>22000</v>
      </c>
    </row>
    <row r="33" spans="5:7" ht="20.100000000000001" customHeight="1" x14ac:dyDescent="0.3">
      <c r="E33" s="47" t="s">
        <v>185</v>
      </c>
      <c r="F33" s="12">
        <v>42250</v>
      </c>
    </row>
    <row r="34" spans="5:7" ht="20.100000000000001" customHeight="1" x14ac:dyDescent="0.3">
      <c r="E34" s="47" t="s">
        <v>186</v>
      </c>
      <c r="F34" s="12">
        <v>70000</v>
      </c>
    </row>
    <row r="35" spans="5:7" ht="20.100000000000001" customHeight="1" x14ac:dyDescent="0.3">
      <c r="E35" s="47" t="s">
        <v>187</v>
      </c>
      <c r="F35" s="12">
        <v>13000</v>
      </c>
    </row>
    <row r="36" spans="5:7" ht="20.100000000000001" customHeight="1" x14ac:dyDescent="0.3">
      <c r="E36" s="47" t="s">
        <v>188</v>
      </c>
      <c r="F36" s="12">
        <f>4400-880</f>
        <v>3520</v>
      </c>
      <c r="G36" s="38" t="s">
        <v>189</v>
      </c>
    </row>
    <row r="37" spans="5:7" ht="20.100000000000001" customHeight="1" x14ac:dyDescent="0.3">
      <c r="E37" s="47" t="s">
        <v>188</v>
      </c>
      <c r="F37" s="12">
        <f>4700-940</f>
        <v>3760</v>
      </c>
      <c r="G37" s="38" t="s">
        <v>190</v>
      </c>
    </row>
    <row r="38" spans="5:7" ht="20.100000000000001" customHeight="1" x14ac:dyDescent="0.3">
      <c r="E38" s="47" t="s">
        <v>188</v>
      </c>
      <c r="F38" s="12">
        <f>3800-760</f>
        <v>3040</v>
      </c>
      <c r="G38" s="38" t="s">
        <v>195</v>
      </c>
    </row>
    <row r="39" spans="5:7" ht="20.100000000000001" customHeight="1" x14ac:dyDescent="0.3">
      <c r="E39" s="47" t="s">
        <v>191</v>
      </c>
      <c r="F39" s="12">
        <v>11000</v>
      </c>
    </row>
    <row r="40" spans="5:7" ht="20.100000000000001" customHeight="1" x14ac:dyDescent="0.3">
      <c r="E40" s="47" t="s">
        <v>192</v>
      </c>
      <c r="F40" s="12">
        <f>18000-540</f>
        <v>17460</v>
      </c>
      <c r="G40" s="38" t="s">
        <v>193</v>
      </c>
    </row>
    <row r="41" spans="5:7" ht="20.100000000000001" customHeight="1" x14ac:dyDescent="0.3">
      <c r="E41" s="47" t="s">
        <v>197</v>
      </c>
      <c r="F41" s="11">
        <v>111000</v>
      </c>
    </row>
    <row r="42" spans="5:7" ht="20.100000000000001" customHeight="1" x14ac:dyDescent="0.3">
      <c r="E42" s="47" t="s">
        <v>196</v>
      </c>
      <c r="F42" s="12">
        <v>160000</v>
      </c>
    </row>
  </sheetData>
  <mergeCells count="2">
    <mergeCell ref="E9:F9"/>
    <mergeCell ref="I9:J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2022-12-26T00:25:22Z</dcterms:created>
  <dcterms:modified xsi:type="dcterms:W3CDTF">2023-01-09T06:19:42Z</dcterms:modified>
</cp:coreProperties>
</file>