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12"/>
  <workbookPr/>
  <xr:revisionPtr revIDLastSave="0" documentId="8_{E317A60E-88D6-4EB4-ACCE-E72ADED46D2E}" xr6:coauthVersionLast="47" xr6:coauthVersionMax="47" xr10:uidLastSave="{00000000-0000-0000-0000-000000000000}"/>
  <bookViews>
    <workbookView xWindow="0" yWindow="0" windowWidth="24240" windowHeight="12285" firstSheet="3" activeTab="3" xr2:uid="{00000000-000D-0000-FFFF-FFFF00000000}"/>
  </bookViews>
  <sheets>
    <sheet name="표지" sheetId="4" r:id="rId1"/>
    <sheet name="개정이력" sheetId="5" r:id="rId2"/>
    <sheet name="총괄표" sheetId="3" r:id="rId3"/>
    <sheet name="WBS" sheetId="1" r:id="rId4"/>
    <sheet name="기타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  <c r="G53" i="1" s="1"/>
  <c r="F54" i="1"/>
  <c r="F53" i="1" s="1"/>
  <c r="G82" i="1"/>
  <c r="F82" i="1"/>
  <c r="G79" i="1"/>
  <c r="F79" i="1"/>
  <c r="G74" i="1"/>
  <c r="F74" i="1"/>
  <c r="G68" i="1"/>
  <c r="F68" i="1"/>
  <c r="G60" i="1"/>
  <c r="F60" i="1"/>
  <c r="I84" i="1"/>
  <c r="H84" i="1"/>
  <c r="I81" i="1"/>
  <c r="N81" i="1" s="1"/>
  <c r="H81" i="1"/>
  <c r="I78" i="1"/>
  <c r="N78" i="1" s="1"/>
  <c r="H78" i="1"/>
  <c r="I77" i="1"/>
  <c r="N77" i="1" s="1"/>
  <c r="H77" i="1"/>
  <c r="I76" i="1"/>
  <c r="N76" i="1" s="1"/>
  <c r="H76" i="1"/>
  <c r="I72" i="1"/>
  <c r="N72" i="1" s="1"/>
  <c r="H72" i="1"/>
  <c r="I66" i="1"/>
  <c r="N66" i="1" s="1"/>
  <c r="H66" i="1"/>
  <c r="G58" i="1"/>
  <c r="G57" i="1" s="1"/>
  <c r="G56" i="1" s="1"/>
  <c r="F58" i="1"/>
  <c r="F57" i="1" s="1"/>
  <c r="F56" i="1" s="1"/>
  <c r="G50" i="1"/>
  <c r="G49" i="1" s="1"/>
  <c r="F50" i="1"/>
  <c r="F49" i="1" s="1"/>
  <c r="G45" i="1"/>
  <c r="F45" i="1"/>
  <c r="G41" i="1"/>
  <c r="F41" i="1"/>
  <c r="F40" i="1" s="1"/>
  <c r="G35" i="1"/>
  <c r="F35" i="1"/>
  <c r="G19" i="1"/>
  <c r="G18" i="1" s="1"/>
  <c r="F19" i="1"/>
  <c r="F18" i="1" s="1"/>
  <c r="G27" i="1"/>
  <c r="F27" i="1"/>
  <c r="G32" i="1"/>
  <c r="F32" i="1"/>
  <c r="G30" i="1"/>
  <c r="F30" i="1"/>
  <c r="G23" i="1"/>
  <c r="F23" i="1"/>
  <c r="G11" i="1"/>
  <c r="G10" i="1" s="1"/>
  <c r="F11" i="1"/>
  <c r="F10" i="1" s="1"/>
  <c r="O81" i="1"/>
  <c r="O80" i="1"/>
  <c r="O79" i="1" s="1"/>
  <c r="O78" i="1"/>
  <c r="O77" i="1"/>
  <c r="O76" i="1"/>
  <c r="M79" i="1"/>
  <c r="O66" i="1"/>
  <c r="O72" i="1"/>
  <c r="G40" i="1" l="1"/>
  <c r="F22" i="1"/>
  <c r="G22" i="1"/>
  <c r="C4" i="3"/>
  <c r="N31" i="1" l="1"/>
  <c r="N30" i="1" s="1"/>
  <c r="N29" i="1"/>
  <c r="N28" i="1"/>
  <c r="I86" i="1"/>
  <c r="N86" i="1" s="1"/>
  <c r="H86" i="1"/>
  <c r="I85" i="1"/>
  <c r="N85" i="1" s="1"/>
  <c r="H85" i="1"/>
  <c r="I83" i="1"/>
  <c r="N83" i="1" s="1"/>
  <c r="H83" i="1"/>
  <c r="I80" i="1"/>
  <c r="N80" i="1" s="1"/>
  <c r="N79" i="1" s="1"/>
  <c r="H80" i="1"/>
  <c r="I75" i="1"/>
  <c r="N75" i="1" s="1"/>
  <c r="H75" i="1"/>
  <c r="I73" i="1"/>
  <c r="N73" i="1" s="1"/>
  <c r="H73" i="1"/>
  <c r="I71" i="1"/>
  <c r="N71" i="1" s="1"/>
  <c r="H71" i="1"/>
  <c r="I70" i="1"/>
  <c r="N70" i="1" s="1"/>
  <c r="H70" i="1"/>
  <c r="I69" i="1"/>
  <c r="N69" i="1" s="1"/>
  <c r="H69" i="1"/>
  <c r="I67" i="1"/>
  <c r="N67" i="1" s="1"/>
  <c r="H67" i="1"/>
  <c r="I65" i="1"/>
  <c r="N65" i="1" s="1"/>
  <c r="H65" i="1"/>
  <c r="H64" i="1"/>
  <c r="I64" i="1" s="1"/>
  <c r="N64" i="1" s="1"/>
  <c r="I63" i="1"/>
  <c r="N63" i="1" s="1"/>
  <c r="H63" i="1"/>
  <c r="I62" i="1"/>
  <c r="N62" i="1" s="1"/>
  <c r="H62" i="1"/>
  <c r="H61" i="1"/>
  <c r="I61" i="1" s="1"/>
  <c r="N61" i="1" s="1"/>
  <c r="H59" i="1"/>
  <c r="I59" i="1" s="1"/>
  <c r="N59" i="1" s="1"/>
  <c r="N58" i="1" s="1"/>
  <c r="I55" i="1"/>
  <c r="N55" i="1" s="1"/>
  <c r="H55" i="1"/>
  <c r="I52" i="1"/>
  <c r="N52" i="1" s="1"/>
  <c r="H52" i="1"/>
  <c r="I51" i="1"/>
  <c r="N51" i="1" s="1"/>
  <c r="H51" i="1"/>
  <c r="I48" i="1"/>
  <c r="N48" i="1" s="1"/>
  <c r="H48" i="1"/>
  <c r="I47" i="1"/>
  <c r="N47" i="1" s="1"/>
  <c r="H47" i="1"/>
  <c r="I46" i="1"/>
  <c r="N46" i="1" s="1"/>
  <c r="H46" i="1"/>
  <c r="I44" i="1"/>
  <c r="N44" i="1" s="1"/>
  <c r="H44" i="1"/>
  <c r="I43" i="1"/>
  <c r="N43" i="1" s="1"/>
  <c r="H43" i="1"/>
  <c r="H42" i="1"/>
  <c r="I42" i="1" s="1"/>
  <c r="N42" i="1" s="1"/>
  <c r="I39" i="1"/>
  <c r="N39" i="1" s="1"/>
  <c r="H39" i="1"/>
  <c r="I38" i="1"/>
  <c r="N38" i="1" s="1"/>
  <c r="H38" i="1"/>
  <c r="I37" i="1"/>
  <c r="N37" i="1" s="1"/>
  <c r="H37" i="1"/>
  <c r="I36" i="1"/>
  <c r="N36" i="1" s="1"/>
  <c r="H36" i="1"/>
  <c r="I34" i="1"/>
  <c r="N34" i="1" s="1"/>
  <c r="H34" i="1"/>
  <c r="I33" i="1"/>
  <c r="N33" i="1" s="1"/>
  <c r="H33" i="1"/>
  <c r="I26" i="1"/>
  <c r="N26" i="1" s="1"/>
  <c r="H26" i="1"/>
  <c r="H25" i="1"/>
  <c r="I25" i="1" s="1"/>
  <c r="N25" i="1" s="1"/>
  <c r="H24" i="1"/>
  <c r="I24" i="1" s="1"/>
  <c r="N24" i="1" s="1"/>
  <c r="H21" i="1"/>
  <c r="I21" i="1" s="1"/>
  <c r="N21" i="1" s="1"/>
  <c r="H20" i="1"/>
  <c r="I20" i="1" s="1"/>
  <c r="N20" i="1" s="1"/>
  <c r="I17" i="1"/>
  <c r="N17" i="1" s="1"/>
  <c r="I16" i="1"/>
  <c r="N16" i="1" s="1"/>
  <c r="I15" i="1"/>
  <c r="N15" i="1" s="1"/>
  <c r="P86" i="1"/>
  <c r="P85" i="1"/>
  <c r="P83" i="1"/>
  <c r="P80" i="1"/>
  <c r="P75" i="1"/>
  <c r="P73" i="1"/>
  <c r="P71" i="1"/>
  <c r="P70" i="1"/>
  <c r="P69" i="1"/>
  <c r="P67" i="1"/>
  <c r="P65" i="1"/>
  <c r="P64" i="1"/>
  <c r="P63" i="1"/>
  <c r="P62" i="1"/>
  <c r="P61" i="1"/>
  <c r="P59" i="1"/>
  <c r="P55" i="1"/>
  <c r="P52" i="1"/>
  <c r="P51" i="1"/>
  <c r="P48" i="1"/>
  <c r="P47" i="1"/>
  <c r="P46" i="1"/>
  <c r="P44" i="1"/>
  <c r="P43" i="1"/>
  <c r="P42" i="1"/>
  <c r="P39" i="1"/>
  <c r="P38" i="1"/>
  <c r="P37" i="1"/>
  <c r="P36" i="1"/>
  <c r="P34" i="1"/>
  <c r="P33" i="1"/>
  <c r="P26" i="1"/>
  <c r="P25" i="1"/>
  <c r="P24" i="1"/>
  <c r="P21" i="1"/>
  <c r="P20" i="1"/>
  <c r="P17" i="1"/>
  <c r="P16" i="1"/>
  <c r="P15" i="1"/>
  <c r="O33" i="1"/>
  <c r="O86" i="1"/>
  <c r="O85" i="1"/>
  <c r="O83" i="1"/>
  <c r="O75" i="1"/>
  <c r="O73" i="1"/>
  <c r="O71" i="1"/>
  <c r="O70" i="1"/>
  <c r="O69" i="1"/>
  <c r="O67" i="1"/>
  <c r="O65" i="1"/>
  <c r="O64" i="1"/>
  <c r="O63" i="1"/>
  <c r="O62" i="1"/>
  <c r="O61" i="1"/>
  <c r="O59" i="1"/>
  <c r="O58" i="1" s="1"/>
  <c r="O55" i="1"/>
  <c r="O52" i="1"/>
  <c r="O51" i="1"/>
  <c r="O50" i="1" s="1"/>
  <c r="O49" i="1" s="1"/>
  <c r="O48" i="1"/>
  <c r="O47" i="1"/>
  <c r="O46" i="1"/>
  <c r="O44" i="1"/>
  <c r="O43" i="1"/>
  <c r="O42" i="1"/>
  <c r="O39" i="1"/>
  <c r="O38" i="1"/>
  <c r="O37" i="1"/>
  <c r="O36" i="1"/>
  <c r="O34" i="1"/>
  <c r="O31" i="1"/>
  <c r="O30" i="1" s="1"/>
  <c r="O29" i="1"/>
  <c r="O28" i="1"/>
  <c r="O26" i="1"/>
  <c r="O25" i="1"/>
  <c r="O24" i="1"/>
  <c r="O21" i="1"/>
  <c r="O20" i="1"/>
  <c r="O17" i="1"/>
  <c r="O16" i="1"/>
  <c r="O15" i="1"/>
  <c r="O12" i="1"/>
  <c r="O11" i="1" s="1"/>
  <c r="O10" i="1" s="1"/>
  <c r="O53" i="1" l="1"/>
  <c r="N53" i="1"/>
  <c r="N82" i="1"/>
  <c r="N27" i="1"/>
  <c r="O32" i="1"/>
  <c r="O82" i="1"/>
  <c r="O19" i="1"/>
  <c r="O18" i="1" s="1"/>
  <c r="O27" i="1"/>
  <c r="O35" i="1"/>
  <c r="O68" i="1"/>
  <c r="O74" i="1"/>
  <c r="N32" i="1"/>
  <c r="N35" i="1"/>
  <c r="N41" i="1"/>
  <c r="N50" i="1"/>
  <c r="N49" i="1" s="1"/>
  <c r="N19" i="1"/>
  <c r="N18" i="1" s="1"/>
  <c r="N14" i="1"/>
  <c r="N13" i="1" s="1"/>
  <c r="N68" i="1"/>
  <c r="N74" i="1"/>
  <c r="N23" i="1"/>
  <c r="N45" i="1"/>
  <c r="N60" i="1"/>
  <c r="O60" i="1"/>
  <c r="O23" i="1"/>
  <c r="O45" i="1"/>
  <c r="O41" i="1"/>
  <c r="O14" i="1"/>
  <c r="O13" i="1" s="1"/>
  <c r="G14" i="1"/>
  <c r="G13" i="1" s="1"/>
  <c r="G9" i="1" s="1"/>
  <c r="G8" i="1" s="1"/>
  <c r="F14" i="1"/>
  <c r="F13" i="1" s="1"/>
  <c r="F9" i="1" s="1"/>
  <c r="F8" i="1" s="1"/>
  <c r="H17" i="1"/>
  <c r="H16" i="1"/>
  <c r="H15" i="1"/>
  <c r="M50" i="1"/>
  <c r="M49" i="1" s="1"/>
  <c r="M53" i="1"/>
  <c r="M45" i="1"/>
  <c r="M41" i="1"/>
  <c r="M27" i="1"/>
  <c r="M30" i="1"/>
  <c r="M32" i="1"/>
  <c r="M35" i="1"/>
  <c r="M23" i="1"/>
  <c r="M19" i="1"/>
  <c r="M18" i="1" s="1"/>
  <c r="M14" i="1"/>
  <c r="M13" i="1" s="1"/>
  <c r="M11" i="1"/>
  <c r="M10" i="1" s="1"/>
  <c r="M82" i="1"/>
  <c r="M74" i="1"/>
  <c r="M68" i="1"/>
  <c r="M58" i="1"/>
  <c r="M60" i="1"/>
  <c r="O22" i="1" l="1"/>
  <c r="O57" i="1"/>
  <c r="O56" i="1" s="1"/>
  <c r="N57" i="1"/>
  <c r="N22" i="1"/>
  <c r="O40" i="1"/>
  <c r="N40" i="1"/>
  <c r="O9" i="1"/>
  <c r="C11" i="3" s="1"/>
  <c r="M40" i="1"/>
  <c r="M57" i="1"/>
  <c r="M56" i="1" s="1"/>
  <c r="M54" i="1" s="1"/>
  <c r="M22" i="1"/>
  <c r="C14" i="3" l="1"/>
  <c r="O54" i="1"/>
  <c r="N56" i="1"/>
  <c r="M9" i="1"/>
  <c r="O8" i="1"/>
  <c r="C7" i="3" s="1"/>
  <c r="M8" i="1"/>
  <c r="C13" i="3" l="1"/>
  <c r="N54" i="1"/>
  <c r="P12" i="1"/>
  <c r="H12" i="1" l="1"/>
  <c r="I12" i="1" s="1"/>
  <c r="N12" i="1" s="1"/>
  <c r="N11" i="1" s="1"/>
  <c r="N10" i="1" s="1"/>
  <c r="N9" i="1" s="1"/>
  <c r="N8" i="1" s="1"/>
  <c r="C6" i="3" s="1"/>
  <c r="C8" i="3" s="1"/>
  <c r="C1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H6" authorId="0" shapeId="0" xr:uid="{00000000-0006-0000-0300-000001000000}">
      <text>
        <r>
          <rPr>
            <sz val="9"/>
            <color indexed="81"/>
            <rFont val="돋움"/>
            <family val="3"/>
            <charset val="129"/>
          </rPr>
          <t>종료일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시작일
토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공휴일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
공휴일은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시트에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</text>
    </comment>
    <comment ref="I6" authorId="0" shapeId="0" xr:uid="{00000000-0006-0000-0300-000002000000}">
      <text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종료일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기간으로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계산됨
</t>
        </r>
      </text>
    </comment>
    <comment ref="L6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입력값</t>
        </r>
      </text>
    </comment>
    <comment ref="M6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최하위</t>
        </r>
        <r>
          <rPr>
            <b/>
            <sz val="9"/>
            <color indexed="81"/>
            <rFont val="Tahoma"/>
            <family val="2"/>
          </rPr>
          <t xml:space="preserve"> Task </t>
        </r>
        <r>
          <rPr>
            <b/>
            <sz val="9"/>
            <color indexed="81"/>
            <rFont val="돋움"/>
            <family val="3"/>
            <charset val="129"/>
          </rPr>
          <t>전체를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합함면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중요도를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분배</t>
        </r>
      </text>
    </comment>
    <comment ref="N6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Task</t>
        </r>
        <r>
          <rPr>
            <b/>
            <sz val="9"/>
            <color indexed="81"/>
            <rFont val="돋움"/>
            <family val="3"/>
            <charset val="129"/>
          </rPr>
          <t>계획율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 xml:space="preserve">가중치
</t>
        </r>
      </text>
    </comment>
    <comment ref="O6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Task</t>
        </r>
        <r>
          <rPr>
            <b/>
            <sz val="9"/>
            <color indexed="81"/>
            <rFont val="돋움"/>
            <family val="3"/>
            <charset val="129"/>
          </rPr>
          <t>완료율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 xml:space="preserve">가중치
</t>
        </r>
      </text>
    </comment>
    <comment ref="P6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Task</t>
        </r>
        <r>
          <rPr>
            <b/>
            <sz val="9"/>
            <color indexed="81"/>
            <rFont val="돋움"/>
            <family val="3"/>
            <charset val="129"/>
          </rPr>
          <t>완료율</t>
        </r>
        <r>
          <rPr>
            <b/>
            <sz val="9"/>
            <color indexed="81"/>
            <rFont val="Tahoma"/>
            <family val="2"/>
          </rPr>
          <t xml:space="preserve"> 100% : </t>
        </r>
        <r>
          <rPr>
            <b/>
            <sz val="9"/>
            <color indexed="81"/>
            <rFont val="돋움"/>
            <family val="3"/>
            <charset val="129"/>
          </rPr>
          <t>완료
시작일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미도래</t>
        </r>
        <r>
          <rPr>
            <b/>
            <sz val="9"/>
            <color indexed="81"/>
            <rFont val="Tahoma"/>
            <family val="2"/>
          </rPr>
          <t xml:space="preserve"> : -
</t>
        </r>
        <r>
          <rPr>
            <b/>
            <sz val="9"/>
            <color indexed="81"/>
            <rFont val="돋움"/>
            <family val="3"/>
            <charset val="129"/>
          </rPr>
          <t>시작일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종료일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진행중
종료일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 xml:space="preserve">지연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F7" authorId="0" shapeId="0" xr:uid="{00000000-0006-0000-0300-000008000000}">
      <text>
        <r>
          <rPr>
            <b/>
            <sz val="9"/>
            <color indexed="81"/>
            <rFont val="돋움"/>
            <family val="3"/>
            <charset val="129"/>
          </rPr>
          <t>최하위</t>
        </r>
        <r>
          <rPr>
            <b/>
            <sz val="9"/>
            <color indexed="81"/>
            <rFont val="Tahoma"/>
            <family val="2"/>
          </rPr>
          <t xml:space="preserve"> Task 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최소값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선택
</t>
        </r>
      </text>
    </comment>
    <comment ref="G7" authorId="0" shapeId="0" xr:uid="{00000000-0006-0000-0300-000009000000}">
      <text>
        <r>
          <rPr>
            <b/>
            <sz val="9"/>
            <color indexed="81"/>
            <rFont val="돋움"/>
            <family val="3"/>
            <charset val="129"/>
          </rPr>
          <t>최하위</t>
        </r>
        <r>
          <rPr>
            <b/>
            <sz val="9"/>
            <color indexed="81"/>
            <rFont val="Tahoma"/>
            <family val="2"/>
          </rPr>
          <t xml:space="preserve"> Task 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최대값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선택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<sst xmlns="http://schemas.openxmlformats.org/spreadsheetml/2006/main" count="278" uniqueCount="243">
  <si>
    <r>
      <rPr>
        <sz val="20"/>
        <color theme="1"/>
        <rFont val="맑은 고딕"/>
        <family val="3"/>
        <charset val="129"/>
      </rPr>
      <t>○○○○</t>
    </r>
    <r>
      <rPr>
        <sz val="20"/>
        <color theme="1"/>
        <rFont val="나눔바른고딕"/>
        <family val="3"/>
        <charset val="129"/>
      </rPr>
      <t>프로젝트</t>
    </r>
    <phoneticPr fontId="3" type="noConversion"/>
  </si>
  <si>
    <t>WBS</t>
    <phoneticPr fontId="3" type="noConversion"/>
  </si>
  <si>
    <t>문서코드</t>
    <phoneticPr fontId="3" type="noConversion"/>
  </si>
  <si>
    <t>버전</t>
    <phoneticPr fontId="3" type="noConversion"/>
  </si>
  <si>
    <t>작성일</t>
    <phoneticPr fontId="3" type="noConversion"/>
  </si>
  <si>
    <t>작성자</t>
    <phoneticPr fontId="3" type="noConversion"/>
  </si>
  <si>
    <t>문서번호</t>
    <phoneticPr fontId="3" type="noConversion"/>
  </si>
  <si>
    <t>개정일자</t>
    <phoneticPr fontId="3" type="noConversion"/>
  </si>
  <si>
    <t>개정번호</t>
    <phoneticPr fontId="3" type="noConversion"/>
  </si>
  <si>
    <t>개정사유</t>
    <phoneticPr fontId="3" type="noConversion"/>
  </si>
  <si>
    <t>개정내역</t>
    <phoneticPr fontId="3" type="noConversion"/>
  </si>
  <si>
    <t>개정자</t>
    <phoneticPr fontId="3" type="noConversion"/>
  </si>
  <si>
    <t>승인자</t>
    <phoneticPr fontId="3" type="noConversion"/>
  </si>
  <si>
    <t>총괄표</t>
    <phoneticPr fontId="3" type="noConversion"/>
  </si>
  <si>
    <t>기준일자</t>
    <phoneticPr fontId="3" type="noConversion"/>
  </si>
  <si>
    <t>전체</t>
    <phoneticPr fontId="3" type="noConversion"/>
  </si>
  <si>
    <t>공정계획율</t>
    <phoneticPr fontId="3" type="noConversion"/>
  </si>
  <si>
    <t>%</t>
    <phoneticPr fontId="3" type="noConversion"/>
  </si>
  <si>
    <t>공정완료율</t>
    <phoneticPr fontId="3" type="noConversion"/>
  </si>
  <si>
    <t>계획대비실적차</t>
    <phoneticPr fontId="3" type="noConversion"/>
  </si>
  <si>
    <t>사업관리</t>
    <phoneticPr fontId="3" type="noConversion"/>
  </si>
  <si>
    <t>계획율</t>
    <phoneticPr fontId="3" type="noConversion"/>
  </si>
  <si>
    <t>완료율</t>
    <phoneticPr fontId="3" type="noConversion"/>
  </si>
  <si>
    <t>시스템구축</t>
    <phoneticPr fontId="3" type="noConversion"/>
  </si>
  <si>
    <t>프로젝트 공정계획표(WBS)</t>
    <phoneticPr fontId="3" type="noConversion"/>
  </si>
  <si>
    <t>2020-02-01</t>
    <phoneticPr fontId="3" type="noConversion"/>
  </si>
  <si>
    <t>2019</t>
    <phoneticPr fontId="3" type="noConversion"/>
  </si>
  <si>
    <t>2020</t>
    <phoneticPr fontId="3" type="noConversion"/>
  </si>
  <si>
    <t>12/11</t>
    <phoneticPr fontId="3" type="noConversion"/>
  </si>
  <si>
    <t>12/18</t>
    <phoneticPr fontId="3" type="noConversion"/>
  </si>
  <si>
    <t>12/25</t>
    <phoneticPr fontId="3" type="noConversion"/>
  </si>
  <si>
    <t>1/1</t>
    <phoneticPr fontId="3" type="noConversion"/>
  </si>
  <si>
    <t>1/8</t>
    <phoneticPr fontId="3" type="noConversion"/>
  </si>
  <si>
    <t>1/15</t>
    <phoneticPr fontId="3" type="noConversion"/>
  </si>
  <si>
    <t>1/22</t>
    <phoneticPr fontId="3" type="noConversion"/>
  </si>
  <si>
    <t>1/29</t>
    <phoneticPr fontId="3" type="noConversion"/>
  </si>
  <si>
    <t>2/5</t>
    <phoneticPr fontId="3" type="noConversion"/>
  </si>
  <si>
    <t>2/12</t>
    <phoneticPr fontId="3" type="noConversion"/>
  </si>
  <si>
    <t>2/19</t>
    <phoneticPr fontId="3" type="noConversion"/>
  </si>
  <si>
    <t>2/26</t>
    <phoneticPr fontId="3" type="noConversion"/>
  </si>
  <si>
    <t>3/5</t>
    <phoneticPr fontId="3" type="noConversion"/>
  </si>
  <si>
    <t>3/12</t>
    <phoneticPr fontId="3" type="noConversion"/>
  </si>
  <si>
    <t>3/19</t>
    <phoneticPr fontId="3" type="noConversion"/>
  </si>
  <si>
    <t>3/26</t>
    <phoneticPr fontId="3" type="noConversion"/>
  </si>
  <si>
    <t>4/2</t>
    <phoneticPr fontId="3" type="noConversion"/>
  </si>
  <si>
    <t>4/9</t>
    <phoneticPr fontId="3" type="noConversion"/>
  </si>
  <si>
    <t>4/16</t>
    <phoneticPr fontId="3" type="noConversion"/>
  </si>
  <si>
    <t>4/23</t>
    <phoneticPr fontId="3" type="noConversion"/>
  </si>
  <si>
    <t>4/30</t>
    <phoneticPr fontId="3" type="noConversion"/>
  </si>
  <si>
    <t>WBS-ID</t>
    <phoneticPr fontId="3" type="noConversion"/>
  </si>
  <si>
    <t>LV1</t>
    <phoneticPr fontId="3" type="noConversion"/>
  </si>
  <si>
    <t>LV2</t>
    <phoneticPr fontId="3" type="noConversion"/>
  </si>
  <si>
    <t>LV3</t>
    <phoneticPr fontId="3" type="noConversion"/>
  </si>
  <si>
    <t>LV4</t>
    <phoneticPr fontId="3" type="noConversion"/>
  </si>
  <si>
    <t>계획일자</t>
    <phoneticPr fontId="3" type="noConversion"/>
  </si>
  <si>
    <t>기간</t>
    <phoneticPr fontId="3" type="noConversion"/>
  </si>
  <si>
    <t>Task
계획율(%)</t>
    <phoneticPr fontId="3" type="noConversion"/>
  </si>
  <si>
    <t>실행일자</t>
    <phoneticPr fontId="3" type="noConversion"/>
  </si>
  <si>
    <t>Task
완료율(%)</t>
    <phoneticPr fontId="3" type="noConversion"/>
  </si>
  <si>
    <t>가중치</t>
    <phoneticPr fontId="3" type="noConversion"/>
  </si>
  <si>
    <t>공정
계획율(%)</t>
    <phoneticPr fontId="3" type="noConversion"/>
  </si>
  <si>
    <t>공정
완료율(%)</t>
    <phoneticPr fontId="3" type="noConversion"/>
  </si>
  <si>
    <t>상태</t>
    <phoneticPr fontId="3" type="noConversion"/>
  </si>
  <si>
    <t>산출물</t>
    <phoneticPr fontId="3" type="noConversion"/>
  </si>
  <si>
    <t>12/15</t>
    <phoneticPr fontId="3" type="noConversion"/>
  </si>
  <si>
    <t>12/22</t>
    <phoneticPr fontId="3" type="noConversion"/>
  </si>
  <si>
    <t>12/29</t>
    <phoneticPr fontId="3" type="noConversion"/>
  </si>
  <si>
    <t>1/5</t>
    <phoneticPr fontId="3" type="noConversion"/>
  </si>
  <si>
    <t>1/12</t>
    <phoneticPr fontId="3" type="noConversion"/>
  </si>
  <si>
    <t>1/19</t>
    <phoneticPr fontId="3" type="noConversion"/>
  </si>
  <si>
    <t>1/26</t>
    <phoneticPr fontId="3" type="noConversion"/>
  </si>
  <si>
    <t>2/2</t>
    <phoneticPr fontId="3" type="noConversion"/>
  </si>
  <si>
    <t>2/9</t>
    <phoneticPr fontId="3" type="noConversion"/>
  </si>
  <si>
    <t>2/16</t>
    <phoneticPr fontId="3" type="noConversion"/>
  </si>
  <si>
    <t>2/23</t>
    <phoneticPr fontId="3" type="noConversion"/>
  </si>
  <si>
    <t>3/2</t>
    <phoneticPr fontId="3" type="noConversion"/>
  </si>
  <si>
    <t>3/9</t>
    <phoneticPr fontId="3" type="noConversion"/>
  </si>
  <si>
    <t>3/16</t>
    <phoneticPr fontId="3" type="noConversion"/>
  </si>
  <si>
    <t>3/23</t>
    <phoneticPr fontId="3" type="noConversion"/>
  </si>
  <si>
    <t>3/30</t>
    <phoneticPr fontId="3" type="noConversion"/>
  </si>
  <si>
    <t>4/6</t>
    <phoneticPr fontId="3" type="noConversion"/>
  </si>
  <si>
    <t>4/13</t>
    <phoneticPr fontId="3" type="noConversion"/>
  </si>
  <si>
    <t>4/20</t>
    <phoneticPr fontId="3" type="noConversion"/>
  </si>
  <si>
    <t>4/27</t>
    <phoneticPr fontId="3" type="noConversion"/>
  </si>
  <si>
    <t>5/4</t>
    <phoneticPr fontId="3" type="noConversion"/>
  </si>
  <si>
    <t>시작일</t>
    <phoneticPr fontId="3" type="noConversion"/>
  </si>
  <si>
    <t>종료일</t>
    <phoneticPr fontId="3" type="noConversion"/>
  </si>
  <si>
    <t>1주</t>
    <phoneticPr fontId="3" type="noConversion"/>
  </si>
  <si>
    <t>2주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</si>
  <si>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</si>
  <si>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</si>
  <si>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</si>
  <si>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</si>
  <si>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</si>
  <si>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</si>
  <si>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</si>
  <si>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</si>
  <si>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</si>
  <si>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</si>
  <si>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13주</t>
  </si>
  <si>
    <t>14주</t>
  </si>
  <si>
    <t>15주</t>
  </si>
  <si>
    <t>16주</t>
  </si>
  <si>
    <t>17주</t>
  </si>
  <si>
    <t>18주</t>
  </si>
  <si>
    <t>19주</t>
  </si>
  <si>
    <t>20주</t>
  </si>
  <si>
    <t>21주</t>
  </si>
  <si>
    <t>프로젝트명</t>
    <phoneticPr fontId="3" type="noConversion"/>
  </si>
  <si>
    <t>1.</t>
    <phoneticPr fontId="3" type="noConversion"/>
  </si>
  <si>
    <t>1.1.</t>
    <phoneticPr fontId="3" type="noConversion"/>
  </si>
  <si>
    <t>프로젝트 계획</t>
    <phoneticPr fontId="3" type="noConversion"/>
  </si>
  <si>
    <t>1.1.1.</t>
    <phoneticPr fontId="3" type="noConversion"/>
  </si>
  <si>
    <t>사업수행계획수립</t>
  </si>
  <si>
    <t>1.1.1.1.</t>
    <phoneticPr fontId="3" type="noConversion"/>
  </si>
  <si>
    <t>사업수행계획서 작성</t>
    <phoneticPr fontId="3" type="noConversion"/>
  </si>
  <si>
    <t>1.2.</t>
    <phoneticPr fontId="3" type="noConversion"/>
  </si>
  <si>
    <t>프로젝트 착수</t>
    <phoneticPr fontId="3" type="noConversion"/>
  </si>
  <si>
    <t>1.2.1.</t>
    <phoneticPr fontId="3" type="noConversion"/>
  </si>
  <si>
    <t>착수보고</t>
    <phoneticPr fontId="3" type="noConversion"/>
  </si>
  <si>
    <t>1.2.1.1.</t>
    <phoneticPr fontId="3" type="noConversion"/>
  </si>
  <si>
    <t>착수보고회 자료작성 및 검토</t>
    <phoneticPr fontId="3" type="noConversion"/>
  </si>
  <si>
    <t>1.2.1.2.</t>
    <phoneticPr fontId="3" type="noConversion"/>
  </si>
  <si>
    <t>착수보고회</t>
    <phoneticPr fontId="3" type="noConversion"/>
  </si>
  <si>
    <t>1.2.1.3.</t>
    <phoneticPr fontId="3" type="noConversion"/>
  </si>
  <si>
    <t>착수계 작성 및 제출</t>
    <phoneticPr fontId="3" type="noConversion"/>
  </si>
  <si>
    <t>1.3.</t>
    <phoneticPr fontId="3" type="noConversion"/>
  </si>
  <si>
    <t>단계준비</t>
    <phoneticPr fontId="3" type="noConversion"/>
  </si>
  <si>
    <t>1.3.1.</t>
    <phoneticPr fontId="3" type="noConversion"/>
  </si>
  <si>
    <t>작업계획 수립</t>
    <phoneticPr fontId="3" type="noConversion"/>
  </si>
  <si>
    <t>1.3.1.1.</t>
    <phoneticPr fontId="3" type="noConversion"/>
  </si>
  <si>
    <t>산출물 목록 정의</t>
    <phoneticPr fontId="3" type="noConversion"/>
  </si>
  <si>
    <t>1.3.1.2.</t>
    <phoneticPr fontId="3" type="noConversion"/>
  </si>
  <si>
    <t>WBS 작성 및 보완</t>
    <phoneticPr fontId="3" type="noConversion"/>
  </si>
  <si>
    <t>1.4.</t>
    <phoneticPr fontId="3" type="noConversion"/>
  </si>
  <si>
    <t>단계통제</t>
    <phoneticPr fontId="3" type="noConversion"/>
  </si>
  <si>
    <t>1.4.1.</t>
    <phoneticPr fontId="3" type="noConversion"/>
  </si>
  <si>
    <t>보고</t>
    <phoneticPr fontId="3" type="noConversion"/>
  </si>
  <si>
    <t>1.4.1.1.</t>
    <phoneticPr fontId="3" type="noConversion"/>
  </si>
  <si>
    <t>주간보고</t>
    <phoneticPr fontId="3" type="noConversion"/>
  </si>
  <si>
    <t>1.4.1.2.</t>
    <phoneticPr fontId="3" type="noConversion"/>
  </si>
  <si>
    <t>월간보고</t>
    <phoneticPr fontId="3" type="noConversion"/>
  </si>
  <si>
    <t>1.4.1.3.</t>
    <phoneticPr fontId="3" type="noConversion"/>
  </si>
  <si>
    <t>중간보고</t>
    <phoneticPr fontId="3" type="noConversion"/>
  </si>
  <si>
    <t>1.4.2.</t>
    <phoneticPr fontId="3" type="noConversion"/>
  </si>
  <si>
    <t>위험 및 이슈관리</t>
    <phoneticPr fontId="3" type="noConversion"/>
  </si>
  <si>
    <t>1.4.2.1.</t>
    <phoneticPr fontId="3" type="noConversion"/>
  </si>
  <si>
    <t>위험관리</t>
    <phoneticPr fontId="3" type="noConversion"/>
  </si>
  <si>
    <t>1.4.2.2.</t>
    <phoneticPr fontId="3" type="noConversion"/>
  </si>
  <si>
    <t>이슈관리</t>
    <phoneticPr fontId="3" type="noConversion"/>
  </si>
  <si>
    <t>1.4.3.</t>
    <phoneticPr fontId="3" type="noConversion"/>
  </si>
  <si>
    <t>요구사항관리</t>
    <phoneticPr fontId="3" type="noConversion"/>
  </si>
  <si>
    <t>1.4.3.1</t>
    <phoneticPr fontId="3" type="noConversion"/>
  </si>
  <si>
    <t>요구사항추적표 작성</t>
    <phoneticPr fontId="3" type="noConversion"/>
  </si>
  <si>
    <t>1.4.4.</t>
    <phoneticPr fontId="3" type="noConversion"/>
  </si>
  <si>
    <t>품질관리</t>
    <phoneticPr fontId="3" type="noConversion"/>
  </si>
  <si>
    <t>1.4.4.1.</t>
    <phoneticPr fontId="3" type="noConversion"/>
  </si>
  <si>
    <t>품질보증계획 수립</t>
    <phoneticPr fontId="3" type="noConversion"/>
  </si>
  <si>
    <t>1.4.4.2.</t>
    <phoneticPr fontId="3" type="noConversion"/>
  </si>
  <si>
    <t>단계별 산출물 템플릿 작성</t>
    <phoneticPr fontId="3" type="noConversion"/>
  </si>
  <si>
    <t>1.4.5.</t>
    <phoneticPr fontId="3" type="noConversion"/>
  </si>
  <si>
    <t>검토</t>
    <phoneticPr fontId="3" type="noConversion"/>
  </si>
  <si>
    <t>1.4.5.1.</t>
    <phoneticPr fontId="3" type="noConversion"/>
  </si>
  <si>
    <t>분석단계 검토수행</t>
    <phoneticPr fontId="3" type="noConversion"/>
  </si>
  <si>
    <t>1.4.5.2.</t>
    <phoneticPr fontId="3" type="noConversion"/>
  </si>
  <si>
    <t>설계단계 검토수행</t>
    <phoneticPr fontId="3" type="noConversion"/>
  </si>
  <si>
    <t>1.4.5.3.</t>
    <phoneticPr fontId="3" type="noConversion"/>
  </si>
  <si>
    <t>통합시험 검토수행</t>
    <phoneticPr fontId="3" type="noConversion"/>
  </si>
  <si>
    <t>1.4.5.4.</t>
    <phoneticPr fontId="3" type="noConversion"/>
  </si>
  <si>
    <t>인수시험 검토수행</t>
    <phoneticPr fontId="3" type="noConversion"/>
  </si>
  <si>
    <t>1.5.</t>
    <phoneticPr fontId="3" type="noConversion"/>
  </si>
  <si>
    <t>외부감리</t>
    <phoneticPr fontId="3" type="noConversion"/>
  </si>
  <si>
    <t>1.5.1.</t>
    <phoneticPr fontId="3" type="noConversion"/>
  </si>
  <si>
    <t>설계감리</t>
    <phoneticPr fontId="3" type="noConversion"/>
  </si>
  <si>
    <t>1.5.1.1.</t>
    <phoneticPr fontId="3" type="noConversion"/>
  </si>
  <si>
    <t>설계감리 준비</t>
    <phoneticPr fontId="3" type="noConversion"/>
  </si>
  <si>
    <t>1.5.1.2.</t>
    <phoneticPr fontId="3" type="noConversion"/>
  </si>
  <si>
    <t>셜계감리 수검</t>
    <phoneticPr fontId="3" type="noConversion"/>
  </si>
  <si>
    <t>1.5.1.3.</t>
    <phoneticPr fontId="3" type="noConversion"/>
  </si>
  <si>
    <t>설계감리 시정조치</t>
    <phoneticPr fontId="3" type="noConversion"/>
  </si>
  <si>
    <t>1.5.2.</t>
    <phoneticPr fontId="3" type="noConversion"/>
  </si>
  <si>
    <t>최종감리</t>
    <phoneticPr fontId="3" type="noConversion"/>
  </si>
  <si>
    <t>1.5.2.1.</t>
    <phoneticPr fontId="3" type="noConversion"/>
  </si>
  <si>
    <t>최종감리 준비</t>
    <phoneticPr fontId="3" type="noConversion"/>
  </si>
  <si>
    <t>1.5.2.2.</t>
    <phoneticPr fontId="3" type="noConversion"/>
  </si>
  <si>
    <t>최종감리 수검</t>
    <phoneticPr fontId="3" type="noConversion"/>
  </si>
  <si>
    <t>1.5.2.3.</t>
    <phoneticPr fontId="3" type="noConversion"/>
  </si>
  <si>
    <t>최종감리 시정조치</t>
    <phoneticPr fontId="3" type="noConversion"/>
  </si>
  <si>
    <t>1.6.</t>
    <phoneticPr fontId="3" type="noConversion"/>
  </si>
  <si>
    <t>프로젝트 완료</t>
    <phoneticPr fontId="3" type="noConversion"/>
  </si>
  <si>
    <t>1.6.1.</t>
    <phoneticPr fontId="3" type="noConversion"/>
  </si>
  <si>
    <t>완료보고</t>
    <phoneticPr fontId="3" type="noConversion"/>
  </si>
  <si>
    <t>1.6.1.1.</t>
    <phoneticPr fontId="3" type="noConversion"/>
  </si>
  <si>
    <t>완료보고회 자료 작성</t>
    <phoneticPr fontId="3" type="noConversion"/>
  </si>
  <si>
    <t>1.6.1.2.</t>
    <phoneticPr fontId="3" type="noConversion"/>
  </si>
  <si>
    <t>완료보고회</t>
    <phoneticPr fontId="3" type="noConversion"/>
  </si>
  <si>
    <t>1.7.</t>
    <phoneticPr fontId="3" type="noConversion"/>
  </si>
  <si>
    <t>유지보수</t>
    <phoneticPr fontId="3" type="noConversion"/>
  </si>
  <si>
    <t>1.7.1.</t>
    <phoneticPr fontId="3" type="noConversion"/>
  </si>
  <si>
    <t>유지보수계획</t>
    <phoneticPr fontId="3" type="noConversion"/>
  </si>
  <si>
    <t>1.7.1.1</t>
    <phoneticPr fontId="3" type="noConversion"/>
  </si>
  <si>
    <t>유지보수 계획서 작성</t>
    <phoneticPr fontId="3" type="noConversion"/>
  </si>
  <si>
    <t>시스템 구축</t>
    <phoneticPr fontId="3" type="noConversion"/>
  </si>
  <si>
    <t>System A</t>
    <phoneticPr fontId="3" type="noConversion"/>
  </si>
  <si>
    <t>환경구성</t>
    <phoneticPr fontId="3" type="noConversion"/>
  </si>
  <si>
    <t>개발 시스템 구성 및 테스트</t>
    <phoneticPr fontId="3" type="noConversion"/>
  </si>
  <si>
    <t>분석</t>
    <phoneticPr fontId="3" type="noConversion"/>
  </si>
  <si>
    <t>현업인터뷰</t>
    <phoneticPr fontId="3" type="noConversion"/>
  </si>
  <si>
    <t>업부 문석</t>
    <phoneticPr fontId="3" type="noConversion"/>
  </si>
  <si>
    <t>프로세스 분석</t>
    <phoneticPr fontId="3" type="noConversion"/>
  </si>
  <si>
    <t>데이터 분석</t>
    <phoneticPr fontId="3" type="noConversion"/>
  </si>
  <si>
    <t>시스템 분석</t>
    <phoneticPr fontId="3" type="noConversion"/>
  </si>
  <si>
    <t>인터페이스 분석</t>
    <phoneticPr fontId="3" type="noConversion"/>
  </si>
  <si>
    <t>요구사항 정의</t>
    <phoneticPr fontId="3" type="noConversion"/>
  </si>
  <si>
    <t>설계</t>
    <phoneticPr fontId="3" type="noConversion"/>
  </si>
  <si>
    <t>시스템 설계</t>
    <phoneticPr fontId="3" type="noConversion"/>
  </si>
  <si>
    <t>프로세스 설계</t>
    <phoneticPr fontId="3" type="noConversion"/>
  </si>
  <si>
    <t>데이터베이스 설계</t>
    <phoneticPr fontId="3" type="noConversion"/>
  </si>
  <si>
    <t>화면설계</t>
    <phoneticPr fontId="3" type="noConversion"/>
  </si>
  <si>
    <t>인터페이스 설계</t>
    <phoneticPr fontId="3" type="noConversion"/>
  </si>
  <si>
    <t>구현</t>
    <phoneticPr fontId="3" type="noConversion"/>
  </si>
  <si>
    <t>데이터베이스 적용</t>
    <phoneticPr fontId="3" type="noConversion"/>
  </si>
  <si>
    <t>화면 개발</t>
    <phoneticPr fontId="3" type="noConversion"/>
  </si>
  <si>
    <t>인터페이스 개발</t>
    <phoneticPr fontId="3" type="noConversion"/>
  </si>
  <si>
    <t>단위테스트 수행</t>
    <phoneticPr fontId="3" type="noConversion"/>
  </si>
  <si>
    <t>시험</t>
    <phoneticPr fontId="3" type="noConversion"/>
  </si>
  <si>
    <t>통합테스트 수행</t>
    <phoneticPr fontId="3" type="noConversion"/>
  </si>
  <si>
    <t>결함조치</t>
    <phoneticPr fontId="3" type="noConversion"/>
  </si>
  <si>
    <t>이관</t>
    <phoneticPr fontId="3" type="noConversion"/>
  </si>
  <si>
    <t>운영자 매뉴얼 작성</t>
    <phoneticPr fontId="3" type="noConversion"/>
  </si>
  <si>
    <t>사용자 매뉴얼 작성</t>
    <phoneticPr fontId="3" type="noConversion"/>
  </si>
  <si>
    <t>이관계획 수립</t>
    <phoneticPr fontId="3" type="noConversion"/>
  </si>
  <si>
    <t>이관실행</t>
    <phoneticPr fontId="3" type="noConversion"/>
  </si>
  <si>
    <t>공휴일</t>
    <phoneticPr fontId="3" type="noConversion"/>
  </si>
  <si>
    <t>크리스마스</t>
    <phoneticPr fontId="3" type="noConversion"/>
  </si>
  <si>
    <t>2019-12-25</t>
    <phoneticPr fontId="3" type="noConversion"/>
  </si>
  <si>
    <t>신정</t>
    <phoneticPr fontId="3" type="noConversion"/>
  </si>
  <si>
    <t>2020-01-01</t>
    <phoneticPr fontId="3" type="noConversion"/>
  </si>
  <si>
    <t>설날</t>
    <phoneticPr fontId="3" type="noConversion"/>
  </si>
  <si>
    <t>2020-01-24</t>
    <phoneticPr fontId="3" type="noConversion"/>
  </si>
  <si>
    <t>2020-01-25</t>
  </si>
  <si>
    <t>삼일절</t>
    <phoneticPr fontId="3" type="noConversion"/>
  </si>
  <si>
    <t>2020-03-01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</si>
</sst>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나눔바른고딕"/>
      <family val="3"/>
      <charset val="129"/>
    </font>
    <font>
      <sz val="8"/>
      <name val="맑은 고딕"/>
      <family val="2"/>
      <charset val="129"/>
      <scheme val="minor"/>
    </font>
    <font>
      <b/>
      <sz val="10"/>
      <color theme="0"/>
      <name val="나눔바른고딕"/>
      <family val="3"/>
      <charset val="129"/>
    </font>
    <font>
      <sz val="20"/>
      <color theme="1"/>
      <name val="나눔바른고딕"/>
      <family val="3"/>
      <charset val="129"/>
    </font>
    <font>
      <b/>
      <sz val="10"/>
      <color theme="1"/>
      <name val="나눔바른고딕"/>
      <family val="3"/>
      <charset val="129"/>
    </font>
    <font>
      <sz val="11"/>
      <color theme="1"/>
      <name val="나눔바른고딕"/>
      <family val="3"/>
      <charset val="129"/>
    </font>
    <font>
      <b/>
      <sz val="40"/>
      <color theme="1"/>
      <name val="나눔바른고딕"/>
      <family val="3"/>
      <charset val="129"/>
    </font>
    <font>
      <b/>
      <sz val="11"/>
      <color theme="1"/>
      <name val="나눔바른고딕"/>
      <family val="3"/>
      <charset val="129"/>
    </font>
    <font>
      <sz val="18"/>
      <color theme="1"/>
      <name val="나눔바른고딕"/>
      <family val="3"/>
      <charset val="129"/>
    </font>
    <font>
      <sz val="12"/>
      <color theme="1"/>
      <name val="나눔바른고딕"/>
      <family val="3"/>
      <charset val="129"/>
    </font>
    <font>
      <b/>
      <sz val="12"/>
      <color theme="0"/>
      <name val="나눔바른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20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</cellStyleXfs>
  <cellXfs count="110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1" applyNumberFormat="1" applyFont="1" applyBorder="1">
      <alignment vertical="center"/>
    </xf>
    <xf numFmtId="0" fontId="2" fillId="0" borderId="0" xfId="1" applyNumberFormat="1" applyFont="1" applyBorder="1">
      <alignment vertical="center"/>
    </xf>
    <xf numFmtId="49" fontId="2" fillId="0" borderId="0" xfId="1" applyNumberFormat="1" applyFont="1" applyBorder="1" applyAlignment="1">
      <alignment vertical="center"/>
    </xf>
    <xf numFmtId="0" fontId="2" fillId="0" borderId="0" xfId="1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Border="1">
      <alignment vertical="center"/>
    </xf>
    <xf numFmtId="0" fontId="4" fillId="4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0" borderId="3" xfId="0" applyFont="1" applyBorder="1">
      <alignment vertical="center"/>
    </xf>
    <xf numFmtId="0" fontId="4" fillId="4" borderId="1" xfId="0" applyFont="1" applyFill="1" applyBorder="1">
      <alignment vertical="center"/>
    </xf>
    <xf numFmtId="14" fontId="4" fillId="4" borderId="1" xfId="0" applyNumberFormat="1" applyFont="1" applyFill="1" applyBorder="1" applyAlignment="1">
      <alignment horizontal="center" vertical="center"/>
    </xf>
    <xf numFmtId="9" fontId="4" fillId="4" borderId="1" xfId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1" xfId="1" applyNumberFormat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9" fontId="2" fillId="3" borderId="1" xfId="1" applyFont="1" applyFill="1" applyBorder="1">
      <alignment vertical="center"/>
    </xf>
    <xf numFmtId="176" fontId="2" fillId="3" borderId="1" xfId="1" applyNumberFormat="1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9" fontId="2" fillId="2" borderId="1" xfId="1" applyFont="1" applyFill="1" applyBorder="1">
      <alignment vertical="center"/>
    </xf>
    <xf numFmtId="176" fontId="2" fillId="2" borderId="1" xfId="1" applyNumberFormat="1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 applyAlignment="1">
      <alignment horizontal="center" vertical="center"/>
    </xf>
    <xf numFmtId="9" fontId="2" fillId="0" borderId="1" xfId="1" applyFont="1" applyBorder="1">
      <alignment vertical="center"/>
    </xf>
    <xf numFmtId="9" fontId="2" fillId="0" borderId="1" xfId="1" applyFont="1" applyFill="1" applyBorder="1">
      <alignment vertical="center"/>
    </xf>
    <xf numFmtId="176" fontId="2" fillId="0" borderId="1" xfId="1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0" borderId="1" xfId="2" applyNumberFormat="1" applyFont="1" applyBorder="1" applyAlignment="1">
      <alignment horizontal="center" vertical="center" wrapText="1"/>
    </xf>
    <xf numFmtId="14" fontId="2" fillId="5" borderId="1" xfId="2" applyNumberFormat="1" applyFont="1" applyFill="1" applyBorder="1" applyAlignment="1">
      <alignment horizontal="center" vertical="center" wrapText="1"/>
    </xf>
    <xf numFmtId="49" fontId="2" fillId="0" borderId="3" xfId="0" applyNumberFormat="1" applyFont="1" applyBorder="1">
      <alignment vertical="center"/>
    </xf>
    <xf numFmtId="0" fontId="2" fillId="6" borderId="3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9" fontId="2" fillId="6" borderId="1" xfId="1" applyFont="1" applyFill="1" applyBorder="1">
      <alignment vertical="center"/>
    </xf>
    <xf numFmtId="176" fontId="2" fillId="6" borderId="1" xfId="1" applyNumberFormat="1" applyFont="1" applyFill="1" applyBorder="1">
      <alignment vertical="center"/>
    </xf>
    <xf numFmtId="49" fontId="6" fillId="0" borderId="0" xfId="0" applyNumberFormat="1" applyFont="1">
      <alignment vertical="center"/>
    </xf>
    <xf numFmtId="0" fontId="7" fillId="0" borderId="10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0" xfId="0" applyFont="1">
      <alignment vertical="center"/>
    </xf>
    <xf numFmtId="0" fontId="7" fillId="0" borderId="8" xfId="0" applyFont="1" applyBorder="1">
      <alignment vertical="center"/>
    </xf>
    <xf numFmtId="0" fontId="7" fillId="0" borderId="12" xfId="0" applyFont="1" applyBorder="1">
      <alignment vertical="center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7" fillId="0" borderId="13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176" fontId="11" fillId="0" borderId="1" xfId="0" applyNumberFormat="1" applyFont="1" applyBorder="1">
      <alignment vertical="center"/>
    </xf>
    <xf numFmtId="176" fontId="11" fillId="0" borderId="0" xfId="0" applyNumberFormat="1" applyFont="1">
      <alignment vertical="center"/>
    </xf>
    <xf numFmtId="9" fontId="11" fillId="0" borderId="1" xfId="1" applyFont="1" applyBorder="1">
      <alignment vertical="center"/>
    </xf>
    <xf numFmtId="9" fontId="11" fillId="0" borderId="0" xfId="1" applyFont="1">
      <alignment vertical="center"/>
    </xf>
    <xf numFmtId="49" fontId="11" fillId="0" borderId="1" xfId="0" applyNumberFormat="1" applyFont="1" applyBorder="1" applyAlignment="1">
      <alignment horizontal="right" vertical="center"/>
    </xf>
    <xf numFmtId="0" fontId="12" fillId="4" borderId="0" xfId="0" applyFont="1" applyFill="1">
      <alignment vertical="center"/>
    </xf>
    <xf numFmtId="2" fontId="2" fillId="0" borderId="1" xfId="1" applyNumberFormat="1" applyFont="1" applyBorder="1">
      <alignment vertical="center"/>
    </xf>
    <xf numFmtId="2" fontId="4" fillId="4" borderId="1" xfId="1" applyNumberFormat="1" applyFont="1" applyFill="1" applyBorder="1">
      <alignment vertical="center"/>
    </xf>
    <xf numFmtId="2" fontId="2" fillId="6" borderId="1" xfId="1" applyNumberFormat="1" applyFont="1" applyFill="1" applyBorder="1">
      <alignment vertical="center"/>
    </xf>
    <xf numFmtId="2" fontId="2" fillId="3" borderId="1" xfId="1" applyNumberFormat="1" applyFont="1" applyFill="1" applyBorder="1">
      <alignment vertical="center"/>
    </xf>
    <xf numFmtId="2" fontId="2" fillId="2" borderId="1" xfId="1" applyNumberFormat="1" applyFont="1" applyFill="1" applyBorder="1">
      <alignment vertical="center"/>
    </xf>
    <xf numFmtId="49" fontId="2" fillId="7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7" fillId="0" borderId="12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49" fontId="7" fillId="0" borderId="14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0" fontId="2" fillId="7" borderId="6" xfId="1" applyNumberFormat="1" applyFont="1" applyFill="1" applyBorder="1" applyAlignment="1">
      <alignment horizontal="center" vertical="center" wrapText="1"/>
    </xf>
    <xf numFmtId="0" fontId="2" fillId="7" borderId="7" xfId="1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 wrapText="1"/>
    </xf>
    <xf numFmtId="49" fontId="2" fillId="7" borderId="1" xfId="1" applyNumberFormat="1" applyFont="1" applyFill="1" applyBorder="1" applyAlignment="1">
      <alignment horizontal="center" vertical="center"/>
    </xf>
    <xf numFmtId="0" fontId="2" fillId="7" borderId="1" xfId="1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_Sheet2" xfId="2" xr:uid="{00000000-0005-0000-0000-000002000000}"/>
  </cellStyles>
  <dxfs count="19">
    <dxf>
      <fill>
        <patternFill patternType="lightUp"/>
      </fill>
    </dxf>
    <dxf>
      <fill>
        <patternFill>
          <bgColor rgb="FFC0000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3648</xdr:rowOff>
    </xdr:from>
    <xdr:to>
      <xdr:col>12</xdr:col>
      <xdr:colOff>9525</xdr:colOff>
      <xdr:row>13</xdr:row>
      <xdr:rowOff>38100</xdr:rowOff>
    </xdr:to>
    <xdr:cxnSp macro="">
      <xdr:nvCxnSpPr>
        <xdr:cNvPr id="2" name="Auto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>
          <a:cxnSpLocks noChangeShapeType="1"/>
        </xdr:cNvCxnSpPr>
      </xdr:nvCxnSpPr>
      <xdr:spPr bwMode="auto">
        <a:xfrm>
          <a:off x="2057400" y="3108798"/>
          <a:ext cx="6477000" cy="34452"/>
        </a:xfrm>
        <a:prstGeom prst="straightConnector1">
          <a:avLst/>
        </a:prstGeom>
        <a:noFill/>
        <a:ln w="63500">
          <a:solidFill>
            <a:srgbClr val="BFBFB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workbookViewId="0">
      <selection activeCell="O9" sqref="O9"/>
    </sheetView>
  </sheetViews>
  <sheetFormatPr defaultRowHeight="15"/>
  <cols>
    <col min="1" max="4" width="9" style="48"/>
    <col min="5" max="5" width="9" style="48" customWidth="1"/>
    <col min="6" max="11" width="9" style="48"/>
    <col min="12" max="12" width="12.875" style="48" customWidth="1"/>
    <col min="13" max="16384" width="9" style="48"/>
  </cols>
  <sheetData>
    <row r="1" spans="1:13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>
      <c r="A2" s="49"/>
      <c r="M2" s="50"/>
    </row>
    <row r="3" spans="1:13">
      <c r="A3" s="49"/>
      <c r="M3" s="50"/>
    </row>
    <row r="4" spans="1:13">
      <c r="A4" s="49"/>
      <c r="M4" s="50"/>
    </row>
    <row r="5" spans="1:13">
      <c r="A5" s="49"/>
      <c r="M5" s="50"/>
    </row>
    <row r="6" spans="1:13">
      <c r="A6" s="49"/>
      <c r="M6" s="50"/>
    </row>
    <row r="7" spans="1:13">
      <c r="A7" s="49"/>
      <c r="M7" s="50"/>
    </row>
    <row r="8" spans="1:13">
      <c r="A8" s="49"/>
      <c r="M8" s="50"/>
    </row>
    <row r="9" spans="1:13">
      <c r="A9" s="49"/>
      <c r="M9" s="50"/>
    </row>
    <row r="10" spans="1:13" ht="31.5">
      <c r="A10" s="49"/>
      <c r="L10" s="51" t="s">
        <v>0</v>
      </c>
      <c r="M10" s="50"/>
    </row>
    <row r="11" spans="1:13">
      <c r="A11" s="49"/>
      <c r="M11" s="50"/>
    </row>
    <row r="12" spans="1:13" ht="52.5">
      <c r="A12" s="49"/>
      <c r="L12" s="52" t="s">
        <v>1</v>
      </c>
      <c r="M12" s="50"/>
    </row>
    <row r="13" spans="1:13">
      <c r="A13" s="49"/>
      <c r="M13" s="50"/>
    </row>
    <row r="14" spans="1:13">
      <c r="A14" s="49"/>
      <c r="M14" s="50"/>
    </row>
    <row r="15" spans="1:13">
      <c r="A15" s="49"/>
      <c r="M15" s="50"/>
    </row>
    <row r="16" spans="1:13">
      <c r="A16" s="49"/>
      <c r="M16" s="50"/>
    </row>
    <row r="17" spans="1:13">
      <c r="A17" s="49"/>
      <c r="M17" s="50"/>
    </row>
    <row r="18" spans="1:13">
      <c r="A18" s="49"/>
      <c r="H18" s="80" t="s">
        <v>2</v>
      </c>
      <c r="I18" s="80"/>
      <c r="J18" s="81"/>
      <c r="K18" s="81"/>
      <c r="L18" s="81"/>
      <c r="M18" s="50"/>
    </row>
    <row r="19" spans="1:13">
      <c r="A19" s="49"/>
      <c r="H19" s="80" t="s">
        <v>3</v>
      </c>
      <c r="I19" s="80"/>
      <c r="J19" s="82"/>
      <c r="K19" s="82"/>
      <c r="L19" s="82"/>
      <c r="M19" s="50"/>
    </row>
    <row r="20" spans="1:13">
      <c r="A20" s="49"/>
      <c r="H20" s="80" t="s">
        <v>4</v>
      </c>
      <c r="I20" s="80"/>
      <c r="J20" s="83"/>
      <c r="K20" s="81"/>
      <c r="L20" s="81"/>
      <c r="M20" s="50"/>
    </row>
    <row r="21" spans="1:13">
      <c r="A21" s="49"/>
      <c r="H21" s="80" t="s">
        <v>5</v>
      </c>
      <c r="I21" s="80"/>
      <c r="J21" s="81"/>
      <c r="K21" s="81"/>
      <c r="L21" s="81"/>
      <c r="M21" s="50"/>
    </row>
    <row r="22" spans="1:13">
      <c r="A22" s="49"/>
      <c r="M22" s="50"/>
    </row>
    <row r="23" spans="1:13">
      <c r="A23" s="49"/>
      <c r="M23" s="50"/>
    </row>
    <row r="24" spans="1:13">
      <c r="A24" s="49"/>
      <c r="M24" s="50"/>
    </row>
    <row r="25" spans="1:13">
      <c r="A25" s="49"/>
      <c r="M25" s="50"/>
    </row>
    <row r="26" spans="1:13">
      <c r="A26" s="49"/>
      <c r="M26" s="50"/>
    </row>
    <row r="27" spans="1:13">
      <c r="A27" s="53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5"/>
    </row>
  </sheetData>
  <mergeCells count="8">
    <mergeCell ref="H21:I21"/>
    <mergeCell ref="J21:L21"/>
    <mergeCell ref="H18:I18"/>
    <mergeCell ref="J18:L18"/>
    <mergeCell ref="H19:I19"/>
    <mergeCell ref="J19:L19"/>
    <mergeCell ref="H20:I20"/>
    <mergeCell ref="J20:L2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workbookViewId="0">
      <selection activeCell="D21" sqref="D21:E21"/>
    </sheetView>
  </sheetViews>
  <sheetFormatPr defaultRowHeight="15"/>
  <cols>
    <col min="1" max="1" width="6.625" style="58" customWidth="1"/>
    <col min="2" max="2" width="14.25" style="57" customWidth="1"/>
    <col min="3" max="3" width="22.125" style="57" customWidth="1"/>
    <col min="4" max="4" width="63.125" style="57" customWidth="1"/>
    <col min="5" max="7" width="13.625" style="57" customWidth="1"/>
    <col min="8" max="16384" width="9" style="57"/>
  </cols>
  <sheetData>
    <row r="1" spans="1:7">
      <c r="A1" s="85"/>
      <c r="B1" s="86"/>
      <c r="C1" s="91" t="s">
        <v>1</v>
      </c>
      <c r="D1" s="92"/>
      <c r="E1" s="56" t="s">
        <v>6</v>
      </c>
      <c r="F1" s="81"/>
      <c r="G1" s="81"/>
    </row>
    <row r="2" spans="1:7">
      <c r="A2" s="87"/>
      <c r="B2" s="88"/>
      <c r="C2" s="93"/>
      <c r="D2" s="94"/>
      <c r="E2" s="56" t="s">
        <v>7</v>
      </c>
      <c r="F2" s="83"/>
      <c r="G2" s="81"/>
    </row>
    <row r="3" spans="1:7">
      <c r="A3" s="89"/>
      <c r="B3" s="90"/>
      <c r="C3" s="95"/>
      <c r="D3" s="96"/>
      <c r="E3" s="56" t="s">
        <v>8</v>
      </c>
      <c r="F3" s="82"/>
      <c r="G3" s="82"/>
    </row>
    <row r="5" spans="1:7">
      <c r="A5" s="59" t="s">
        <v>3</v>
      </c>
      <c r="B5" s="60" t="s">
        <v>7</v>
      </c>
      <c r="C5" s="60" t="s">
        <v>9</v>
      </c>
      <c r="D5" s="80" t="s">
        <v>10</v>
      </c>
      <c r="E5" s="80"/>
      <c r="F5" s="60" t="s">
        <v>11</v>
      </c>
      <c r="G5" s="60" t="s">
        <v>12</v>
      </c>
    </row>
    <row r="6" spans="1:7">
      <c r="A6" s="61"/>
      <c r="B6" s="62"/>
      <c r="C6" s="56"/>
      <c r="D6" s="84"/>
      <c r="E6" s="84"/>
      <c r="F6" s="56"/>
      <c r="G6" s="56"/>
    </row>
    <row r="7" spans="1:7">
      <c r="A7" s="61"/>
      <c r="B7" s="56"/>
      <c r="C7" s="56"/>
      <c r="D7" s="84"/>
      <c r="E7" s="84"/>
      <c r="F7" s="56"/>
      <c r="G7" s="56"/>
    </row>
    <row r="8" spans="1:7">
      <c r="A8" s="61"/>
      <c r="B8" s="56"/>
      <c r="C8" s="56"/>
      <c r="D8" s="84"/>
      <c r="E8" s="84"/>
      <c r="F8" s="56"/>
      <c r="G8" s="56"/>
    </row>
    <row r="9" spans="1:7">
      <c r="A9" s="61"/>
      <c r="B9" s="56"/>
      <c r="C9" s="56"/>
      <c r="D9" s="84"/>
      <c r="E9" s="84"/>
      <c r="F9" s="56"/>
      <c r="G9" s="56"/>
    </row>
    <row r="10" spans="1:7">
      <c r="A10" s="61"/>
      <c r="B10" s="56"/>
      <c r="C10" s="56"/>
      <c r="D10" s="84"/>
      <c r="E10" s="84"/>
      <c r="F10" s="56"/>
      <c r="G10" s="56"/>
    </row>
    <row r="11" spans="1:7">
      <c r="A11" s="61"/>
      <c r="B11" s="56"/>
      <c r="C11" s="56"/>
      <c r="D11" s="84"/>
      <c r="E11" s="84"/>
      <c r="F11" s="56"/>
      <c r="G11" s="56"/>
    </row>
    <row r="12" spans="1:7">
      <c r="A12" s="61"/>
      <c r="B12" s="56"/>
      <c r="C12" s="56"/>
      <c r="D12" s="84"/>
      <c r="E12" s="84"/>
      <c r="F12" s="56"/>
      <c r="G12" s="56"/>
    </row>
    <row r="13" spans="1:7">
      <c r="A13" s="61"/>
      <c r="B13" s="56"/>
      <c r="C13" s="56"/>
      <c r="D13" s="84"/>
      <c r="E13" s="84"/>
      <c r="F13" s="56"/>
      <c r="G13" s="56"/>
    </row>
    <row r="14" spans="1:7">
      <c r="A14" s="61"/>
      <c r="B14" s="56"/>
      <c r="C14" s="56"/>
      <c r="D14" s="84"/>
      <c r="E14" s="84"/>
      <c r="F14" s="56"/>
      <c r="G14" s="56"/>
    </row>
    <row r="15" spans="1:7">
      <c r="A15" s="61"/>
      <c r="B15" s="56"/>
      <c r="C15" s="56"/>
      <c r="D15" s="84"/>
      <c r="E15" s="84"/>
      <c r="F15" s="56"/>
      <c r="G15" s="56"/>
    </row>
    <row r="16" spans="1:7">
      <c r="A16" s="61"/>
      <c r="B16" s="56"/>
      <c r="C16" s="56"/>
      <c r="D16" s="84"/>
      <c r="E16" s="84"/>
      <c r="F16" s="56"/>
      <c r="G16" s="56"/>
    </row>
    <row r="17" spans="1:7">
      <c r="A17" s="61"/>
      <c r="B17" s="56"/>
      <c r="C17" s="56"/>
      <c r="D17" s="84"/>
      <c r="E17" s="84"/>
      <c r="F17" s="56"/>
      <c r="G17" s="56"/>
    </row>
    <row r="18" spans="1:7">
      <c r="A18" s="61"/>
      <c r="B18" s="56"/>
      <c r="C18" s="56"/>
      <c r="D18" s="84"/>
      <c r="E18" s="84"/>
      <c r="F18" s="56"/>
      <c r="G18" s="56"/>
    </row>
    <row r="19" spans="1:7">
      <c r="A19" s="61"/>
      <c r="B19" s="56"/>
      <c r="C19" s="56"/>
      <c r="D19" s="84"/>
      <c r="E19" s="84"/>
      <c r="F19" s="56"/>
      <c r="G19" s="56"/>
    </row>
    <row r="20" spans="1:7">
      <c r="A20" s="61"/>
      <c r="B20" s="56"/>
      <c r="C20" s="56"/>
      <c r="D20" s="84"/>
      <c r="E20" s="84"/>
      <c r="F20" s="56"/>
      <c r="G20" s="56"/>
    </row>
    <row r="21" spans="1:7">
      <c r="A21" s="61"/>
      <c r="B21" s="56"/>
      <c r="C21" s="56"/>
      <c r="D21" s="84"/>
      <c r="E21" s="84"/>
      <c r="F21" s="56"/>
      <c r="G21" s="56"/>
    </row>
    <row r="22" spans="1:7">
      <c r="A22" s="61"/>
      <c r="B22" s="56"/>
      <c r="C22" s="56"/>
      <c r="D22" s="84"/>
      <c r="E22" s="84"/>
      <c r="F22" s="56"/>
      <c r="G22" s="56"/>
    </row>
    <row r="23" spans="1:7">
      <c r="A23" s="61"/>
      <c r="B23" s="56"/>
      <c r="C23" s="56"/>
      <c r="D23" s="84"/>
      <c r="E23" s="84"/>
      <c r="F23" s="56"/>
      <c r="G23" s="56"/>
    </row>
    <row r="24" spans="1:7">
      <c r="A24" s="61"/>
      <c r="B24" s="56"/>
      <c r="C24" s="56"/>
      <c r="D24" s="84"/>
      <c r="E24" s="84"/>
      <c r="F24" s="56"/>
      <c r="G24" s="56"/>
    </row>
    <row r="25" spans="1:7">
      <c r="A25" s="61"/>
      <c r="B25" s="56"/>
      <c r="C25" s="56"/>
      <c r="D25" s="84"/>
      <c r="E25" s="84"/>
      <c r="F25" s="56"/>
      <c r="G25" s="56"/>
    </row>
    <row r="26" spans="1:7">
      <c r="A26" s="61"/>
      <c r="B26" s="56"/>
      <c r="C26" s="56"/>
      <c r="D26" s="84"/>
      <c r="E26" s="84"/>
      <c r="F26" s="56"/>
      <c r="G26" s="56"/>
    </row>
    <row r="27" spans="1:7">
      <c r="A27" s="61"/>
      <c r="B27" s="56"/>
      <c r="C27" s="56"/>
      <c r="D27" s="84"/>
      <c r="E27" s="84"/>
      <c r="F27" s="56"/>
      <c r="G27" s="56"/>
    </row>
    <row r="28" spans="1:7">
      <c r="A28" s="61"/>
      <c r="B28" s="56"/>
      <c r="C28" s="56"/>
      <c r="D28" s="84"/>
      <c r="E28" s="84"/>
      <c r="F28" s="56"/>
      <c r="G28" s="56"/>
    </row>
    <row r="29" spans="1:7">
      <c r="A29" s="61"/>
      <c r="B29" s="56"/>
      <c r="C29" s="56"/>
      <c r="D29" s="84"/>
      <c r="E29" s="84"/>
      <c r="F29" s="56"/>
      <c r="G29" s="56"/>
    </row>
    <row r="30" spans="1:7">
      <c r="A30" s="61"/>
      <c r="B30" s="56"/>
      <c r="C30" s="56"/>
      <c r="D30" s="84"/>
      <c r="E30" s="84"/>
      <c r="F30" s="56"/>
      <c r="G30" s="56"/>
    </row>
    <row r="31" spans="1:7">
      <c r="A31" s="61"/>
      <c r="B31" s="56"/>
      <c r="C31" s="56"/>
      <c r="D31" s="84"/>
      <c r="E31" s="84"/>
      <c r="F31" s="56"/>
      <c r="G31" s="56"/>
    </row>
    <row r="32" spans="1:7">
      <c r="A32" s="61"/>
      <c r="B32" s="56"/>
      <c r="C32" s="56"/>
      <c r="D32" s="84"/>
      <c r="E32" s="84"/>
      <c r="F32" s="56"/>
      <c r="G32" s="56"/>
    </row>
    <row r="33" spans="1:7">
      <c r="A33" s="61"/>
      <c r="B33" s="56"/>
      <c r="C33" s="56"/>
      <c r="D33" s="84"/>
      <c r="E33" s="84"/>
      <c r="F33" s="56"/>
      <c r="G33" s="56"/>
    </row>
    <row r="34" spans="1:7">
      <c r="A34" s="61"/>
      <c r="B34" s="56"/>
      <c r="C34" s="56"/>
      <c r="D34" s="84"/>
      <c r="E34" s="84"/>
      <c r="F34" s="56"/>
      <c r="G34" s="56"/>
    </row>
    <row r="35" spans="1:7">
      <c r="A35" s="61"/>
      <c r="B35" s="56"/>
      <c r="C35" s="56"/>
      <c r="D35" s="84"/>
      <c r="E35" s="84"/>
      <c r="F35" s="56"/>
      <c r="G35" s="56"/>
    </row>
  </sheetData>
  <mergeCells count="36">
    <mergeCell ref="D35:E35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23:E23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11:E11"/>
    <mergeCell ref="A1:B3"/>
    <mergeCell ref="C1:D3"/>
    <mergeCell ref="F1:G1"/>
    <mergeCell ref="F2:G2"/>
    <mergeCell ref="F3:G3"/>
    <mergeCell ref="D5:E5"/>
    <mergeCell ref="D6:E6"/>
    <mergeCell ref="D7:E7"/>
    <mergeCell ref="D8:E8"/>
    <mergeCell ref="D9:E9"/>
    <mergeCell ref="D10:E1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5"/>
  <sheetViews>
    <sheetView workbookViewId="0">
      <selection activeCell="C19" sqref="C19"/>
    </sheetView>
  </sheetViews>
  <sheetFormatPr defaultRowHeight="16.5"/>
  <cols>
    <col min="1" max="1" width="9" style="64"/>
    <col min="2" max="3" width="17" style="64" customWidth="1"/>
    <col min="4" max="4" width="17" style="68" customWidth="1"/>
    <col min="5" max="16384" width="9" style="64"/>
  </cols>
  <sheetData>
    <row r="3" spans="2:4">
      <c r="B3" s="70" t="s">
        <v>13</v>
      </c>
    </row>
    <row r="4" spans="2:4">
      <c r="B4" s="63" t="s">
        <v>14</v>
      </c>
      <c r="C4" s="69" t="str">
        <f>WBS!B3</f>
        <v>2020-02-01</v>
      </c>
      <c r="D4" s="67"/>
    </row>
    <row r="5" spans="2:4">
      <c r="B5" s="97" t="s">
        <v>15</v>
      </c>
      <c r="C5" s="98"/>
      <c r="D5" s="99"/>
    </row>
    <row r="6" spans="2:4">
      <c r="B6" s="63" t="s">
        <v>16</v>
      </c>
      <c r="C6" s="65">
        <f>WBS!N8</f>
        <v>50.876086956521739</v>
      </c>
      <c r="D6" s="67" t="s">
        <v>17</v>
      </c>
    </row>
    <row r="7" spans="2:4">
      <c r="B7" s="63" t="s">
        <v>18</v>
      </c>
      <c r="C7" s="65">
        <f>WBS!O8</f>
        <v>13.384</v>
      </c>
      <c r="D7" s="67" t="s">
        <v>17</v>
      </c>
    </row>
    <row r="8" spans="2:4">
      <c r="B8" s="63" t="s">
        <v>19</v>
      </c>
      <c r="C8" s="65">
        <f>C7-C6</f>
        <v>-37.492086956521739</v>
      </c>
      <c r="D8" s="67" t="s">
        <v>17</v>
      </c>
    </row>
    <row r="9" spans="2:4">
      <c r="B9" s="97" t="s">
        <v>20</v>
      </c>
      <c r="C9" s="98"/>
      <c r="D9" s="99"/>
    </row>
    <row r="10" spans="2:4">
      <c r="B10" s="63" t="s">
        <v>21</v>
      </c>
      <c r="C10" s="65">
        <f>WBS!N9</f>
        <v>15.876086956521739</v>
      </c>
      <c r="D10" s="67" t="s">
        <v>17</v>
      </c>
    </row>
    <row r="11" spans="2:4">
      <c r="B11" s="63" t="s">
        <v>22</v>
      </c>
      <c r="C11" s="65">
        <f>WBS!O9</f>
        <v>10.584</v>
      </c>
      <c r="D11" s="67" t="s">
        <v>17</v>
      </c>
    </row>
    <row r="12" spans="2:4">
      <c r="B12" s="97" t="s">
        <v>23</v>
      </c>
      <c r="C12" s="98"/>
      <c r="D12" s="99"/>
    </row>
    <row r="13" spans="2:4">
      <c r="B13" s="63" t="s">
        <v>21</v>
      </c>
      <c r="C13" s="65">
        <f>WBS!N56</f>
        <v>35</v>
      </c>
      <c r="D13" s="67" t="s">
        <v>17</v>
      </c>
    </row>
    <row r="14" spans="2:4">
      <c r="B14" s="63" t="s">
        <v>22</v>
      </c>
      <c r="C14" s="65">
        <f>WBS!O56</f>
        <v>2.8</v>
      </c>
      <c r="D14" s="67" t="s">
        <v>17</v>
      </c>
    </row>
    <row r="15" spans="2:4">
      <c r="C15" s="66"/>
    </row>
  </sheetData>
  <mergeCells count="3">
    <mergeCell ref="B9:D9"/>
    <mergeCell ref="B12:D12"/>
    <mergeCell ref="B5:D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86"/>
  <sheetViews>
    <sheetView tabSelected="1" topLeftCell="A19" zoomScaleNormal="100" workbookViewId="0">
      <selection activeCell="B56" sqref="B56:Q59"/>
    </sheetView>
  </sheetViews>
  <sheetFormatPr defaultRowHeight="13.5"/>
  <cols>
    <col min="1" max="1" width="7.75" style="8" customWidth="1"/>
    <col min="2" max="4" width="5.125" style="8" customWidth="1"/>
    <col min="5" max="5" width="23.5" style="8" bestFit="1" customWidth="1"/>
    <col min="6" max="7" width="11.625" style="10" bestFit="1" customWidth="1"/>
    <col min="8" max="8" width="9" style="8"/>
    <col min="9" max="9" width="9" style="11"/>
    <col min="10" max="11" width="11.625" style="10" hidden="1" customWidth="1"/>
    <col min="12" max="12" width="9" style="11"/>
    <col min="13" max="15" width="9" style="5"/>
    <col min="16" max="16" width="9" style="10"/>
    <col min="17" max="17" width="28.75" style="10" customWidth="1"/>
    <col min="18" max="18" width="1.375" style="10" customWidth="1"/>
    <col min="19" max="39" width="5.25" style="3" customWidth="1"/>
    <col min="40" max="16384" width="9" style="8"/>
  </cols>
  <sheetData>
    <row r="1" spans="1:39" s="1" customFormat="1" ht="40.5" customHeight="1">
      <c r="A1" s="100" t="s">
        <v>24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s="1" customFormat="1">
      <c r="F2" s="3"/>
      <c r="G2" s="3"/>
      <c r="I2" s="4"/>
      <c r="J2" s="3"/>
      <c r="K2" s="3"/>
      <c r="L2" s="4"/>
      <c r="M2" s="5"/>
      <c r="N2" s="5"/>
      <c r="O2" s="5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 s="1" customFormat="1">
      <c r="A3" s="44" t="s">
        <v>14</v>
      </c>
      <c r="B3" s="44" t="s">
        <v>25</v>
      </c>
      <c r="F3" s="3"/>
      <c r="G3" s="3"/>
      <c r="I3" s="4"/>
      <c r="J3" s="3"/>
      <c r="K3" s="3"/>
      <c r="L3" s="4"/>
      <c r="M3" s="5"/>
      <c r="N3" s="5"/>
      <c r="O3" s="5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s="1" customFormat="1">
      <c r="F4" s="3"/>
      <c r="G4" s="3"/>
      <c r="I4" s="5"/>
      <c r="J4" s="3"/>
      <c r="K4" s="3"/>
      <c r="L4" s="4"/>
      <c r="M4" s="5"/>
      <c r="N4" s="5"/>
      <c r="O4" s="5"/>
      <c r="P4" s="3"/>
      <c r="Q4" s="3"/>
      <c r="R4" s="3"/>
      <c r="S4" s="76" t="s">
        <v>26</v>
      </c>
      <c r="T4" s="76" t="s">
        <v>26</v>
      </c>
      <c r="U4" s="76" t="s">
        <v>26</v>
      </c>
      <c r="V4" s="76" t="s">
        <v>27</v>
      </c>
      <c r="W4" s="76" t="s">
        <v>27</v>
      </c>
      <c r="X4" s="76" t="s">
        <v>27</v>
      </c>
      <c r="Y4" s="76" t="s">
        <v>27</v>
      </c>
      <c r="Z4" s="76" t="s">
        <v>27</v>
      </c>
      <c r="AA4" s="76" t="s">
        <v>27</v>
      </c>
      <c r="AB4" s="76" t="s">
        <v>27</v>
      </c>
      <c r="AC4" s="76" t="s">
        <v>27</v>
      </c>
      <c r="AD4" s="76" t="s">
        <v>27</v>
      </c>
      <c r="AE4" s="76" t="s">
        <v>27</v>
      </c>
      <c r="AF4" s="76" t="s">
        <v>27</v>
      </c>
      <c r="AG4" s="76" t="s">
        <v>27</v>
      </c>
      <c r="AH4" s="76" t="s">
        <v>27</v>
      </c>
      <c r="AI4" s="76" t="s">
        <v>27</v>
      </c>
      <c r="AJ4" s="76" t="s">
        <v>27</v>
      </c>
      <c r="AK4" s="76" t="s">
        <v>27</v>
      </c>
      <c r="AL4" s="76" t="s">
        <v>27</v>
      </c>
      <c r="AM4" s="76" t="s">
        <v>27</v>
      </c>
    </row>
    <row r="5" spans="1:39" s="1" customFormat="1">
      <c r="I5" s="6"/>
      <c r="L5" s="6"/>
      <c r="M5" s="7"/>
      <c r="N5" s="7"/>
      <c r="O5" s="7"/>
      <c r="Q5" s="3"/>
      <c r="R5" s="3"/>
      <c r="S5" s="76" t="s">
        <v>28</v>
      </c>
      <c r="T5" s="76" t="s">
        <v>29</v>
      </c>
      <c r="U5" s="76" t="s">
        <v>30</v>
      </c>
      <c r="V5" s="76" t="s">
        <v>31</v>
      </c>
      <c r="W5" s="76" t="s">
        <v>32</v>
      </c>
      <c r="X5" s="76" t="s">
        <v>33</v>
      </c>
      <c r="Y5" s="76" t="s">
        <v>34</v>
      </c>
      <c r="Z5" s="76" t="s">
        <v>35</v>
      </c>
      <c r="AA5" s="76" t="s">
        <v>36</v>
      </c>
      <c r="AB5" s="76" t="s">
        <v>37</v>
      </c>
      <c r="AC5" s="76" t="s">
        <v>38</v>
      </c>
      <c r="AD5" s="76" t="s">
        <v>39</v>
      </c>
      <c r="AE5" s="76" t="s">
        <v>40</v>
      </c>
      <c r="AF5" s="76" t="s">
        <v>41</v>
      </c>
      <c r="AG5" s="76" t="s">
        <v>42</v>
      </c>
      <c r="AH5" s="76" t="s">
        <v>43</v>
      </c>
      <c r="AI5" s="76" t="s">
        <v>44</v>
      </c>
      <c r="AJ5" s="76" t="s">
        <v>45</v>
      </c>
      <c r="AK5" s="76" t="s">
        <v>46</v>
      </c>
      <c r="AL5" s="76" t="s">
        <v>47</v>
      </c>
      <c r="AM5" s="76" t="s">
        <v>48</v>
      </c>
    </row>
    <row r="6" spans="1:39" s="1" customFormat="1">
      <c r="A6" s="103" t="s">
        <v>49</v>
      </c>
      <c r="B6" s="103" t="s">
        <v>50</v>
      </c>
      <c r="C6" s="103" t="s">
        <v>51</v>
      </c>
      <c r="D6" s="103" t="s">
        <v>52</v>
      </c>
      <c r="E6" s="104" t="s">
        <v>53</v>
      </c>
      <c r="F6" s="105" t="s">
        <v>54</v>
      </c>
      <c r="G6" s="105"/>
      <c r="H6" s="105" t="s">
        <v>55</v>
      </c>
      <c r="I6" s="106" t="s">
        <v>56</v>
      </c>
      <c r="J6" s="105" t="s">
        <v>57</v>
      </c>
      <c r="K6" s="105"/>
      <c r="L6" s="106" t="s">
        <v>58</v>
      </c>
      <c r="M6" s="108" t="s">
        <v>59</v>
      </c>
      <c r="N6" s="101" t="s">
        <v>60</v>
      </c>
      <c r="O6" s="101" t="s">
        <v>61</v>
      </c>
      <c r="P6" s="105" t="s">
        <v>62</v>
      </c>
      <c r="Q6" s="105" t="s">
        <v>63</v>
      </c>
      <c r="R6" s="3"/>
      <c r="S6" s="76" t="s">
        <v>64</v>
      </c>
      <c r="T6" s="76" t="s">
        <v>65</v>
      </c>
      <c r="U6" s="76" t="s">
        <v>66</v>
      </c>
      <c r="V6" s="76" t="s">
        <v>67</v>
      </c>
      <c r="W6" s="76" t="s">
        <v>68</v>
      </c>
      <c r="X6" s="76" t="s">
        <v>69</v>
      </c>
      <c r="Y6" s="76" t="s">
        <v>70</v>
      </c>
      <c r="Z6" s="76" t="s">
        <v>71</v>
      </c>
      <c r="AA6" s="76" t="s">
        <v>72</v>
      </c>
      <c r="AB6" s="76" t="s">
        <v>73</v>
      </c>
      <c r="AC6" s="76" t="s">
        <v>74</v>
      </c>
      <c r="AD6" s="76" t="s">
        <v>75</v>
      </c>
      <c r="AE6" s="76" t="s">
        <v>76</v>
      </c>
      <c r="AF6" s="76" t="s">
        <v>77</v>
      </c>
      <c r="AG6" s="76" t="s">
        <v>78</v>
      </c>
      <c r="AH6" s="76" t="s">
        <v>79</v>
      </c>
      <c r="AI6" s="76" t="s">
        <v>80</v>
      </c>
      <c r="AJ6" s="76" t="s">
        <v>81</v>
      </c>
      <c r="AK6" s="76" t="s">
        <v>82</v>
      </c>
      <c r="AL6" s="76" t="s">
        <v>83</v>
      </c>
      <c r="AM6" s="76" t="s">
        <v>84</v>
      </c>
    </row>
    <row r="7" spans="1:39" s="1" customFormat="1">
      <c r="A7" s="103"/>
      <c r="B7" s="103"/>
      <c r="C7" s="103"/>
      <c r="D7" s="103"/>
      <c r="E7" s="104"/>
      <c r="F7" s="76" t="s">
        <v>85</v>
      </c>
      <c r="G7" s="76" t="s">
        <v>86</v>
      </c>
      <c r="H7" s="105"/>
      <c r="I7" s="107"/>
      <c r="J7" s="76" t="s">
        <v>85</v>
      </c>
      <c r="K7" s="76" t="s">
        <v>86</v>
      </c>
      <c r="L7" s="107"/>
      <c r="M7" s="108"/>
      <c r="N7" s="102"/>
      <c r="O7" s="102"/>
      <c r="P7" s="105"/>
      <c r="Q7" s="105"/>
      <c r="R7" s="3"/>
      <c r="S7" s="76" t="s">
        <v>87</v>
      </c>
      <c r="T7" s="76" t="s">
        <v>88</v>
      </c>
      <c r="U7" s="76" t="s">
        <v>89</v>
      </c>
      <c r="V7" s="76" t="s">
        <v>90</v>
      </c>
      <c r="W7" s="76" t="s">
        <v>91</v>
      </c>
      <c r="X7" s="76" t="s">
        <v>92</v>
      </c>
      <c r="Y7" s="76" t="s">
        <v>93</v>
      </c>
      <c r="Z7" s="76" t="s">
        <v>94</v>
      </c>
      <c r="AA7" s="76" t="s">
        <v>95</v>
      </c>
      <c r="AB7" s="76" t="s">
        <v>96</v>
      </c>
      <c r="AC7" s="76" t="s">
        <v>97</v>
      </c>
      <c r="AD7" s="76" t="s">
        <v>98</v>
      </c>
      <c r="AE7" s="76" t="s">
        <v>99</v>
      </c>
      <c r="AF7" s="76" t="s">
        <v>100</v>
      </c>
      <c r="AG7" s="76" t="s">
        <v>101</v>
      </c>
      <c r="AH7" s="76" t="s">
        <v>102</v>
      </c>
      <c r="AI7" s="76" t="s">
        <v>103</v>
      </c>
      <c r="AJ7" s="76" t="s">
        <v>104</v>
      </c>
      <c r="AK7" s="76" t="s">
        <v>105</v>
      </c>
      <c r="AL7" s="76" t="s">
        <v>106</v>
      </c>
      <c r="AM7" s="76" t="s">
        <v>107</v>
      </c>
    </row>
    <row r="8" spans="1:39">
      <c r="A8" s="12" t="s">
        <v>108</v>
      </c>
      <c r="B8" s="12"/>
      <c r="C8" s="12"/>
      <c r="D8" s="12"/>
      <c r="E8" s="12"/>
      <c r="F8" s="17">
        <f>MIN(F9,F56)</f>
        <v>43806</v>
      </c>
      <c r="G8" s="17">
        <f>MAX(G9,G56)</f>
        <v>43955</v>
      </c>
      <c r="H8" s="16"/>
      <c r="I8" s="18"/>
      <c r="J8" s="19"/>
      <c r="K8" s="19"/>
      <c r="L8" s="18"/>
      <c r="M8" s="20">
        <f>SUM(M9,M56)</f>
        <v>100</v>
      </c>
      <c r="N8" s="72">
        <f>SUM(N9,N56)</f>
        <v>50.876086956521739</v>
      </c>
      <c r="O8" s="72">
        <f>SUM(O9,O56)</f>
        <v>13.384</v>
      </c>
      <c r="P8" s="19"/>
      <c r="Q8" s="19"/>
      <c r="R8" s="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</row>
    <row r="9" spans="1:39">
      <c r="A9" s="38" t="s">
        <v>109</v>
      </c>
      <c r="B9" s="39" t="s">
        <v>20</v>
      </c>
      <c r="C9" s="39"/>
      <c r="D9" s="39"/>
      <c r="E9" s="39"/>
      <c r="F9" s="78">
        <f>MIN(F10,F13,F18,F22,F40,F49,F53)</f>
        <v>43806</v>
      </c>
      <c r="G9" s="78">
        <f>MAX(G10,G13,G18,G22,G40,G49,G53)</f>
        <v>43955</v>
      </c>
      <c r="H9" s="41"/>
      <c r="I9" s="42"/>
      <c r="J9" s="40"/>
      <c r="K9" s="40"/>
      <c r="L9" s="42"/>
      <c r="M9" s="43">
        <f>SUM(M53,M49,M40,M22,M18,M13,M10)</f>
        <v>40</v>
      </c>
      <c r="N9" s="73">
        <f>SUM(N53,N49,N40,N22,N18,N13,N10)</f>
        <v>15.876086956521739</v>
      </c>
      <c r="O9" s="73">
        <f>SUM(O53,O49,O40,O22,O18,O13,O10)</f>
        <v>10.584</v>
      </c>
      <c r="P9" s="40"/>
      <c r="Q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</row>
    <row r="10" spans="1:39">
      <c r="A10" s="38" t="s">
        <v>110</v>
      </c>
      <c r="B10" s="15"/>
      <c r="C10" s="13" t="s">
        <v>111</v>
      </c>
      <c r="D10" s="13"/>
      <c r="E10" s="13"/>
      <c r="F10" s="77">
        <f>MIN(F11)</f>
        <v>43813</v>
      </c>
      <c r="G10" s="77">
        <f>MAX(G11)</f>
        <v>43814</v>
      </c>
      <c r="H10" s="21"/>
      <c r="I10" s="23"/>
      <c r="J10" s="22"/>
      <c r="K10" s="22"/>
      <c r="L10" s="23"/>
      <c r="M10" s="24">
        <f t="shared" ref="M10:O11" si="0">SUM(M11)</f>
        <v>2</v>
      </c>
      <c r="N10" s="74">
        <f t="shared" si="0"/>
        <v>2</v>
      </c>
      <c r="O10" s="74">
        <f t="shared" si="0"/>
        <v>2</v>
      </c>
      <c r="P10" s="22"/>
      <c r="Q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</row>
    <row r="11" spans="1:39">
      <c r="A11" s="38" t="s">
        <v>112</v>
      </c>
      <c r="B11" s="15"/>
      <c r="C11" s="15"/>
      <c r="D11" s="14" t="s">
        <v>113</v>
      </c>
      <c r="E11" s="14"/>
      <c r="F11" s="35">
        <f>MIN(F12)</f>
        <v>43813</v>
      </c>
      <c r="G11" s="35">
        <f>MAX(G12)</f>
        <v>43814</v>
      </c>
      <c r="H11" s="25"/>
      <c r="I11" s="27"/>
      <c r="J11" s="26"/>
      <c r="K11" s="26"/>
      <c r="L11" s="27"/>
      <c r="M11" s="28">
        <f t="shared" si="0"/>
        <v>2</v>
      </c>
      <c r="N11" s="75">
        <f t="shared" si="0"/>
        <v>2</v>
      </c>
      <c r="O11" s="75">
        <f t="shared" si="0"/>
        <v>2</v>
      </c>
      <c r="P11" s="26"/>
      <c r="Q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</row>
    <row r="12" spans="1:39">
      <c r="A12" s="38" t="s">
        <v>114</v>
      </c>
      <c r="B12" s="15"/>
      <c r="C12" s="15"/>
      <c r="D12" s="15"/>
      <c r="E12" s="15" t="s">
        <v>115</v>
      </c>
      <c r="F12" s="30">
        <v>43813</v>
      </c>
      <c r="G12" s="30">
        <v>43814</v>
      </c>
      <c r="H12" s="29">
        <f>NETWORKDAYS(F12,G12,기타!$B$2:$B$6)</f>
        <v>0</v>
      </c>
      <c r="I12" s="31">
        <f>IF($F12*1&gt;$B$3*1,0,IF($G12*1&lt;$B$3*1,1,NETWORKDAYS($F12,$B$3,기타!$B$2:$B$6)/$H12))</f>
        <v>1</v>
      </c>
      <c r="J12" s="30"/>
      <c r="K12" s="30"/>
      <c r="L12" s="32">
        <v>1</v>
      </c>
      <c r="M12" s="33">
        <v>2</v>
      </c>
      <c r="N12" s="71">
        <f>I12*M12</f>
        <v>2</v>
      </c>
      <c r="O12" s="71">
        <f>M12*L12</f>
        <v>2</v>
      </c>
      <c r="P12" s="34" t="str">
        <f>IF($L12=1,"완료", IF($F12*1&gt;$B$3*1,"-",IF($G12*1&lt;$B$3*1,"지연","진행중")))</f>
        <v>완료</v>
      </c>
      <c r="Q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</row>
    <row r="13" spans="1:39">
      <c r="A13" s="38" t="s">
        <v>116</v>
      </c>
      <c r="B13" s="15"/>
      <c r="C13" s="13" t="s">
        <v>117</v>
      </c>
      <c r="D13" s="13"/>
      <c r="E13" s="13"/>
      <c r="F13" s="77">
        <f>MIN(F14)</f>
        <v>43810</v>
      </c>
      <c r="G13" s="77">
        <f>MAX(G14)</f>
        <v>43817</v>
      </c>
      <c r="H13" s="21"/>
      <c r="I13" s="23"/>
      <c r="J13" s="22"/>
      <c r="K13" s="22"/>
      <c r="L13" s="23"/>
      <c r="M13" s="24">
        <f>SUM(M14)</f>
        <v>5</v>
      </c>
      <c r="N13" s="74">
        <f>SUM(N14)</f>
        <v>5</v>
      </c>
      <c r="O13" s="74">
        <f>SUM(O14)</f>
        <v>5</v>
      </c>
      <c r="P13" s="22"/>
      <c r="Q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</row>
    <row r="14" spans="1:39">
      <c r="A14" s="38" t="s">
        <v>118</v>
      </c>
      <c r="B14" s="15"/>
      <c r="C14" s="15"/>
      <c r="D14" s="14" t="s">
        <v>119</v>
      </c>
      <c r="E14" s="14"/>
      <c r="F14" s="35">
        <f>MIN(F15:F17)</f>
        <v>43810</v>
      </c>
      <c r="G14" s="35">
        <f>MAX(G15:G17)</f>
        <v>43817</v>
      </c>
      <c r="H14" s="25"/>
      <c r="I14" s="27"/>
      <c r="J14" s="26"/>
      <c r="K14" s="26"/>
      <c r="L14" s="27"/>
      <c r="M14" s="28">
        <f>SUM(M15:M17)</f>
        <v>5</v>
      </c>
      <c r="N14" s="75">
        <f>SUM(N15:N17)</f>
        <v>5</v>
      </c>
      <c r="O14" s="75">
        <f>SUM(O15:O17)</f>
        <v>5</v>
      </c>
      <c r="P14" s="26"/>
      <c r="Q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</row>
    <row r="15" spans="1:39">
      <c r="A15" s="38" t="s">
        <v>120</v>
      </c>
      <c r="B15" s="15"/>
      <c r="C15" s="15"/>
      <c r="D15" s="15"/>
      <c r="E15" s="15" t="s">
        <v>121</v>
      </c>
      <c r="F15" s="30">
        <v>43810</v>
      </c>
      <c r="G15" s="30">
        <v>43811</v>
      </c>
      <c r="H15" s="29">
        <f>NETWORKDAYS(F15,G15,기타!$B$2:$B$6)</f>
        <v>2</v>
      </c>
      <c r="I15" s="31">
        <f>IF($F15*1&gt;$B$3*1,0,IF($G15*1&lt;$B$3*1,1,NETWORKDAYS($F15,$B$3,기타!$B$2:$B$6)/$H15))</f>
        <v>1</v>
      </c>
      <c r="J15" s="34"/>
      <c r="K15" s="34"/>
      <c r="L15" s="31">
        <v>1</v>
      </c>
      <c r="M15" s="33">
        <v>1.6</v>
      </c>
      <c r="N15" s="71">
        <f t="shared" ref="N15:N17" si="1">I15*M15</f>
        <v>1.6</v>
      </c>
      <c r="O15" s="71">
        <f t="shared" ref="O15:O17" si="2">M15*L15</f>
        <v>1.6</v>
      </c>
      <c r="P15" s="34" t="str">
        <f t="shared" ref="P15:P17" si="3">IF($L15=1,"완료", IF($F15*1&gt;$B$3*1,"-",IF($G15*1&lt;$B$3*1,"지연","진행중")))</f>
        <v>완료</v>
      </c>
      <c r="Q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</row>
    <row r="16" spans="1:39">
      <c r="A16" s="38" t="s">
        <v>122</v>
      </c>
      <c r="B16" s="15"/>
      <c r="C16" s="15"/>
      <c r="D16" s="15"/>
      <c r="E16" s="15" t="s">
        <v>123</v>
      </c>
      <c r="F16" s="30">
        <v>43812</v>
      </c>
      <c r="G16" s="30">
        <v>43812</v>
      </c>
      <c r="H16" s="29">
        <f>NETWORKDAYS(F16,G16,기타!$B$2:$B$6)</f>
        <v>1</v>
      </c>
      <c r="I16" s="31">
        <f>IF($F16*1&gt;$B$3*1,0,IF($G16*1&lt;$B$3*1,1,NETWORKDAYS($F16,$B$3,기타!$B$2:$B$6)/$H16))</f>
        <v>1</v>
      </c>
      <c r="J16" s="34"/>
      <c r="K16" s="34"/>
      <c r="L16" s="31">
        <v>1</v>
      </c>
      <c r="M16" s="33">
        <v>1.7</v>
      </c>
      <c r="N16" s="71">
        <f t="shared" si="1"/>
        <v>1.7</v>
      </c>
      <c r="O16" s="71">
        <f t="shared" si="2"/>
        <v>1.7</v>
      </c>
      <c r="P16" s="34" t="str">
        <f t="shared" si="3"/>
        <v>완료</v>
      </c>
      <c r="Q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</row>
    <row r="17" spans="1:39">
      <c r="A17" s="38" t="s">
        <v>124</v>
      </c>
      <c r="B17" s="15"/>
      <c r="C17" s="15"/>
      <c r="D17" s="15"/>
      <c r="E17" s="15" t="s">
        <v>125</v>
      </c>
      <c r="F17" s="30">
        <v>43813</v>
      </c>
      <c r="G17" s="30">
        <v>43817</v>
      </c>
      <c r="H17" s="29">
        <f>NETWORKDAYS(F17,G17,기타!$B$2:$B$6)</f>
        <v>3</v>
      </c>
      <c r="I17" s="31">
        <f>IF($F17*1&gt;$B$3*1,0,IF($G17*1&lt;$B$3*1,1,NETWORKDAYS($F17,$B$3,기타!$B$2:$B$6)/$H17))</f>
        <v>1</v>
      </c>
      <c r="J17" s="34"/>
      <c r="K17" s="34"/>
      <c r="L17" s="31">
        <v>1</v>
      </c>
      <c r="M17" s="33">
        <v>1.7</v>
      </c>
      <c r="N17" s="71">
        <f t="shared" si="1"/>
        <v>1.7</v>
      </c>
      <c r="O17" s="71">
        <f t="shared" si="2"/>
        <v>1.7</v>
      </c>
      <c r="P17" s="34" t="str">
        <f t="shared" si="3"/>
        <v>완료</v>
      </c>
      <c r="Q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</row>
    <row r="18" spans="1:39">
      <c r="A18" s="38" t="s">
        <v>126</v>
      </c>
      <c r="B18" s="15"/>
      <c r="C18" s="13" t="s">
        <v>127</v>
      </c>
      <c r="D18" s="13"/>
      <c r="E18" s="13"/>
      <c r="F18" s="77">
        <f>MIN(F19)</f>
        <v>43820</v>
      </c>
      <c r="G18" s="77">
        <f>MAX(G19)</f>
        <v>43826</v>
      </c>
      <c r="H18" s="21"/>
      <c r="I18" s="23"/>
      <c r="J18" s="22"/>
      <c r="K18" s="22"/>
      <c r="L18" s="23"/>
      <c r="M18" s="24">
        <f>SUM(M19)</f>
        <v>5</v>
      </c>
      <c r="N18" s="74">
        <f>SUM(N19)</f>
        <v>5</v>
      </c>
      <c r="O18" s="74">
        <f>SUM(O19)</f>
        <v>3.5</v>
      </c>
      <c r="P18" s="22"/>
      <c r="Q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</row>
    <row r="19" spans="1:39">
      <c r="A19" s="38" t="s">
        <v>128</v>
      </c>
      <c r="B19" s="15"/>
      <c r="C19" s="15"/>
      <c r="D19" s="14" t="s">
        <v>129</v>
      </c>
      <c r="E19" s="14"/>
      <c r="F19" s="35">
        <f>MIN(F20:F21)</f>
        <v>43820</v>
      </c>
      <c r="G19" s="35">
        <f>MAX(G20:G21)</f>
        <v>43826</v>
      </c>
      <c r="H19" s="25"/>
      <c r="I19" s="27"/>
      <c r="J19" s="26"/>
      <c r="K19" s="26"/>
      <c r="L19" s="27"/>
      <c r="M19" s="28">
        <f>SUM(M20:M21)</f>
        <v>5</v>
      </c>
      <c r="N19" s="75">
        <f>SUM(N20:N21)</f>
        <v>5</v>
      </c>
      <c r="O19" s="75">
        <f>SUM(O20:O21)</f>
        <v>3.5</v>
      </c>
      <c r="P19" s="26"/>
      <c r="Q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</row>
    <row r="20" spans="1:39">
      <c r="A20" s="38" t="s">
        <v>130</v>
      </c>
      <c r="B20" s="15"/>
      <c r="C20" s="15"/>
      <c r="D20" s="15"/>
      <c r="E20" s="15" t="s">
        <v>131</v>
      </c>
      <c r="F20" s="30">
        <v>43820</v>
      </c>
      <c r="G20" s="30">
        <v>43826</v>
      </c>
      <c r="H20" s="29">
        <f>NETWORKDAYS(F20,G20,기타!$B$2:$B$6)</f>
        <v>4</v>
      </c>
      <c r="I20" s="31">
        <f>IF($F20*1&gt;$B$3*1,0,IF($G20*1&lt;$B$3*1,1,NETWORKDAYS($F20,$B$3,기타!$B$2:$B$6)/$H20))</f>
        <v>1</v>
      </c>
      <c r="J20" s="34"/>
      <c r="K20" s="34"/>
      <c r="L20" s="31">
        <v>1</v>
      </c>
      <c r="M20" s="33">
        <v>2.5</v>
      </c>
      <c r="N20" s="71">
        <f t="shared" ref="N20:N21" si="4">I20*M20</f>
        <v>2.5</v>
      </c>
      <c r="O20" s="71">
        <f t="shared" ref="O20:O21" si="5">M20*L20</f>
        <v>2.5</v>
      </c>
      <c r="P20" s="34" t="str">
        <f t="shared" ref="P20:P21" si="6">IF($L20=1,"완료", IF($F20*1&gt;$B$3*1,"-",IF($G20*1&lt;$B$3*1,"지연","진행중")))</f>
        <v>완료</v>
      </c>
      <c r="Q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</row>
    <row r="21" spans="1:39">
      <c r="A21" s="38" t="s">
        <v>132</v>
      </c>
      <c r="B21" s="15"/>
      <c r="C21" s="15"/>
      <c r="D21" s="15"/>
      <c r="E21" s="15" t="s">
        <v>133</v>
      </c>
      <c r="F21" s="30">
        <v>43820</v>
      </c>
      <c r="G21" s="30">
        <v>43498</v>
      </c>
      <c r="H21" s="29">
        <f>NETWORKDAYS(F21,G21,기타!$B$2:$B$6)</f>
        <v>-230</v>
      </c>
      <c r="I21" s="31">
        <f>IF($F21*1&gt;$B$3*1,0,IF($G21*1&lt;$B$3*1,1,NETWORKDAYS($F21,$B$3,기타!$B$2:$B$6)/$H21))</f>
        <v>1</v>
      </c>
      <c r="J21" s="34"/>
      <c r="K21" s="34"/>
      <c r="L21" s="31">
        <v>0.4</v>
      </c>
      <c r="M21" s="33">
        <v>2.5</v>
      </c>
      <c r="N21" s="71">
        <f t="shared" si="4"/>
        <v>2.5</v>
      </c>
      <c r="O21" s="71">
        <f t="shared" si="5"/>
        <v>1</v>
      </c>
      <c r="P21" s="34" t="str">
        <f t="shared" si="6"/>
        <v>지연</v>
      </c>
      <c r="Q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</row>
    <row r="22" spans="1:39">
      <c r="A22" s="38" t="s">
        <v>134</v>
      </c>
      <c r="B22" s="15"/>
      <c r="C22" s="13" t="s">
        <v>135</v>
      </c>
      <c r="D22" s="13"/>
      <c r="E22" s="13"/>
      <c r="F22" s="77">
        <f>MIN(F23,F27,F30,F32,F35)</f>
        <v>43806</v>
      </c>
      <c r="G22" s="77">
        <f>MAX(G23,G27,G30,G32,G35)</f>
        <v>43955</v>
      </c>
      <c r="H22" s="21"/>
      <c r="I22" s="23"/>
      <c r="J22" s="22"/>
      <c r="K22" s="22"/>
      <c r="L22" s="23"/>
      <c r="M22" s="24">
        <f>SUM(M35,M32,M30,M27,M23)</f>
        <v>10</v>
      </c>
      <c r="N22" s="74">
        <f>SUM(N35,N32,N30,N27,N23)</f>
        <v>2.6760869565217393</v>
      </c>
      <c r="O22" s="74">
        <f>SUM(O35,O32,O30,O27,O23)</f>
        <v>8.4000000000000005E-2</v>
      </c>
      <c r="P22" s="22"/>
      <c r="Q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</row>
    <row r="23" spans="1:39">
      <c r="A23" s="38" t="s">
        <v>136</v>
      </c>
      <c r="B23" s="15"/>
      <c r="C23" s="15"/>
      <c r="D23" s="14" t="s">
        <v>137</v>
      </c>
      <c r="E23" s="14"/>
      <c r="F23" s="35">
        <f>MIN(F24:F26)</f>
        <v>43820</v>
      </c>
      <c r="G23" s="35">
        <f>MAX(G24:G26)</f>
        <v>43954</v>
      </c>
      <c r="H23" s="25"/>
      <c r="I23" s="27"/>
      <c r="J23" s="26"/>
      <c r="K23" s="26"/>
      <c r="L23" s="27"/>
      <c r="M23" s="28">
        <f>SUM(M24:M26)</f>
        <v>1.9999999999999998</v>
      </c>
      <c r="N23" s="75">
        <f>SUM(N24:N26)</f>
        <v>0.17608695652173914</v>
      </c>
      <c r="O23" s="75">
        <f>SUM(O24:O26)</f>
        <v>8.4000000000000005E-2</v>
      </c>
      <c r="P23" s="26"/>
      <c r="Q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</row>
    <row r="24" spans="1:39">
      <c r="A24" s="38" t="s">
        <v>138</v>
      </c>
      <c r="B24" s="15"/>
      <c r="C24" s="15"/>
      <c r="D24" s="15"/>
      <c r="E24" s="15" t="s">
        <v>139</v>
      </c>
      <c r="F24" s="30">
        <v>43820</v>
      </c>
      <c r="G24" s="30">
        <v>43954</v>
      </c>
      <c r="H24" s="29">
        <f>NETWORKDAYS(F24,G24,기타!$B$2:$B$6)</f>
        <v>92</v>
      </c>
      <c r="I24" s="31">
        <f>IF($F24*1&gt;$B$3*1,0,IF($G24*1&lt;$B$3*1,1,NETWORKDAYS($F24,$B$3,기타!$B$2:$B$6)/$H24))</f>
        <v>0.29347826086956524</v>
      </c>
      <c r="J24" s="34"/>
      <c r="K24" s="34"/>
      <c r="L24" s="31">
        <v>0.14000000000000001</v>
      </c>
      <c r="M24" s="33">
        <v>0.6</v>
      </c>
      <c r="N24" s="71">
        <f t="shared" ref="N24:N26" si="7">I24*M24</f>
        <v>0.17608695652173914</v>
      </c>
      <c r="O24" s="71">
        <f t="shared" ref="O24:O26" si="8">M24*L24</f>
        <v>8.4000000000000005E-2</v>
      </c>
      <c r="P24" s="34" t="str">
        <f t="shared" ref="P24:P26" si="9">IF($L24=1,"완료", IF($F24*1&gt;$B$3*1,"-",IF($G24*1&lt;$B$3*1,"지연","진행중")))</f>
        <v>진행중</v>
      </c>
      <c r="Q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</row>
    <row r="25" spans="1:39">
      <c r="A25" s="38" t="s">
        <v>140</v>
      </c>
      <c r="B25" s="15"/>
      <c r="C25" s="15"/>
      <c r="D25" s="15"/>
      <c r="E25" s="15" t="s">
        <v>141</v>
      </c>
      <c r="F25" s="30">
        <v>43862</v>
      </c>
      <c r="G25" s="30">
        <v>43919</v>
      </c>
      <c r="H25" s="29">
        <f>NETWORKDAYS(F25,G25,기타!$B$2:$B$6)</f>
        <v>40</v>
      </c>
      <c r="I25" s="31">
        <f>IF($F25*1&gt;$B$3*1,0,IF($G25*1&lt;$B$3*1,1,NETWORKDAYS($F25,$B$3,기타!$B$2:$B$6)/$H25))</f>
        <v>0</v>
      </c>
      <c r="J25" s="34"/>
      <c r="K25" s="34"/>
      <c r="L25" s="31"/>
      <c r="M25" s="33">
        <v>0.7</v>
      </c>
      <c r="N25" s="71">
        <f t="shared" si="7"/>
        <v>0</v>
      </c>
      <c r="O25" s="71">
        <f t="shared" si="8"/>
        <v>0</v>
      </c>
      <c r="P25" s="34" t="str">
        <f t="shared" si="9"/>
        <v>진행중</v>
      </c>
      <c r="Q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</row>
    <row r="26" spans="1:39">
      <c r="A26" s="38" t="s">
        <v>142</v>
      </c>
      <c r="B26" s="15"/>
      <c r="C26" s="15"/>
      <c r="D26" s="15"/>
      <c r="E26" s="15" t="s">
        <v>143</v>
      </c>
      <c r="F26" s="30">
        <v>43887</v>
      </c>
      <c r="G26" s="30">
        <v>43892</v>
      </c>
      <c r="H26" s="29">
        <f>NETWORKDAYS(F26,G26,기타!$B$2:$B$6)</f>
        <v>4</v>
      </c>
      <c r="I26" s="31">
        <f>IF($F26*1&gt;$B$3*1,0,IF($G26*1&lt;$B$3*1,1,NETWORKDAYS($F26,$B$3,기타!$B$2:$B$6)/$H26))</f>
        <v>0</v>
      </c>
      <c r="J26" s="34"/>
      <c r="K26" s="34"/>
      <c r="L26" s="31"/>
      <c r="M26" s="33">
        <v>0.7</v>
      </c>
      <c r="N26" s="71">
        <f t="shared" si="7"/>
        <v>0</v>
      </c>
      <c r="O26" s="71">
        <f t="shared" si="8"/>
        <v>0</v>
      </c>
      <c r="P26" s="34" t="str">
        <f t="shared" si="9"/>
        <v>-</v>
      </c>
      <c r="Q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</row>
    <row r="27" spans="1:39">
      <c r="A27" s="38" t="s">
        <v>144</v>
      </c>
      <c r="B27" s="15"/>
      <c r="C27" s="15"/>
      <c r="D27" s="14" t="s">
        <v>145</v>
      </c>
      <c r="E27" s="14"/>
      <c r="F27" s="35">
        <f>MIN(F28:F29)</f>
        <v>43806</v>
      </c>
      <c r="G27" s="35">
        <f>MAX(G28:G29)</f>
        <v>43955</v>
      </c>
      <c r="H27" s="25"/>
      <c r="I27" s="27"/>
      <c r="J27" s="26"/>
      <c r="K27" s="26"/>
      <c r="L27" s="27"/>
      <c r="M27" s="28">
        <f>SUM(M28:M29)</f>
        <v>2</v>
      </c>
      <c r="N27" s="75">
        <f>SUM(N28:N29)</f>
        <v>0</v>
      </c>
      <c r="O27" s="75">
        <f>SUM(O28:O29)</f>
        <v>0</v>
      </c>
      <c r="P27" s="26"/>
      <c r="Q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</row>
    <row r="28" spans="1:39">
      <c r="A28" s="38" t="s">
        <v>146</v>
      </c>
      <c r="B28" s="15"/>
      <c r="C28" s="15"/>
      <c r="D28" s="15"/>
      <c r="E28" s="15" t="s">
        <v>147</v>
      </c>
      <c r="F28" s="30">
        <v>43806</v>
      </c>
      <c r="G28" s="30">
        <v>43955</v>
      </c>
      <c r="H28" s="29"/>
      <c r="I28" s="31"/>
      <c r="J28" s="34"/>
      <c r="K28" s="34"/>
      <c r="L28" s="31"/>
      <c r="M28" s="33">
        <v>1</v>
      </c>
      <c r="N28" s="71">
        <f t="shared" ref="N28:N29" si="10">I28*M28</f>
        <v>0</v>
      </c>
      <c r="O28" s="71">
        <f t="shared" ref="O28:O29" si="11">M28*L28</f>
        <v>0</v>
      </c>
      <c r="P28" s="34"/>
      <c r="Q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</row>
    <row r="29" spans="1:39">
      <c r="A29" s="38" t="s">
        <v>148</v>
      </c>
      <c r="B29" s="15"/>
      <c r="C29" s="15"/>
      <c r="D29" s="15"/>
      <c r="E29" s="15" t="s">
        <v>149</v>
      </c>
      <c r="F29" s="30">
        <v>43806</v>
      </c>
      <c r="G29" s="30">
        <v>43955</v>
      </c>
      <c r="H29" s="29"/>
      <c r="I29" s="31"/>
      <c r="J29" s="34"/>
      <c r="K29" s="34"/>
      <c r="L29" s="31"/>
      <c r="M29" s="33">
        <v>1</v>
      </c>
      <c r="N29" s="71">
        <f t="shared" si="10"/>
        <v>0</v>
      </c>
      <c r="O29" s="71">
        <f t="shared" si="11"/>
        <v>0</v>
      </c>
      <c r="P29" s="34"/>
      <c r="Q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</row>
    <row r="30" spans="1:39">
      <c r="A30" s="38" t="s">
        <v>150</v>
      </c>
      <c r="B30" s="15"/>
      <c r="C30" s="15"/>
      <c r="D30" s="14" t="s">
        <v>151</v>
      </c>
      <c r="E30" s="14"/>
      <c r="F30" s="35">
        <f>MIN(F31)</f>
        <v>43866</v>
      </c>
      <c r="G30" s="35">
        <f>MAX(G31)</f>
        <v>43955</v>
      </c>
      <c r="H30" s="25"/>
      <c r="I30" s="27"/>
      <c r="J30" s="26"/>
      <c r="K30" s="26"/>
      <c r="L30" s="27"/>
      <c r="M30" s="28">
        <f>SUM(M31)</f>
        <v>2</v>
      </c>
      <c r="N30" s="75">
        <f>SUM(N31)</f>
        <v>0</v>
      </c>
      <c r="O30" s="75">
        <f>SUM(O31)</f>
        <v>0</v>
      </c>
      <c r="P30" s="26"/>
      <c r="Q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</row>
    <row r="31" spans="1:39">
      <c r="A31" s="38" t="s">
        <v>152</v>
      </c>
      <c r="B31" s="15"/>
      <c r="C31" s="15"/>
      <c r="D31" s="15"/>
      <c r="E31" s="15" t="s">
        <v>153</v>
      </c>
      <c r="F31" s="30">
        <v>43866</v>
      </c>
      <c r="G31" s="30">
        <v>43955</v>
      </c>
      <c r="H31" s="29"/>
      <c r="I31" s="31"/>
      <c r="J31" s="34"/>
      <c r="K31" s="34"/>
      <c r="L31" s="31"/>
      <c r="M31" s="33">
        <v>2</v>
      </c>
      <c r="N31" s="71">
        <f>I31*M31</f>
        <v>0</v>
      </c>
      <c r="O31" s="71">
        <f>M31*L31</f>
        <v>0</v>
      </c>
      <c r="P31" s="34"/>
      <c r="Q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</row>
    <row r="32" spans="1:39">
      <c r="A32" s="38" t="s">
        <v>154</v>
      </c>
      <c r="B32" s="15"/>
      <c r="C32" s="15"/>
      <c r="D32" s="14" t="s">
        <v>155</v>
      </c>
      <c r="E32" s="14"/>
      <c r="F32" s="35">
        <f>MIN(F33:F34)</f>
        <v>43832</v>
      </c>
      <c r="G32" s="35">
        <f>MAX(G33:G34)</f>
        <v>43842</v>
      </c>
      <c r="H32" s="25"/>
      <c r="I32" s="27"/>
      <c r="J32" s="26"/>
      <c r="K32" s="26"/>
      <c r="L32" s="27"/>
      <c r="M32" s="28">
        <f>SUM(M33:M34)</f>
        <v>2</v>
      </c>
      <c r="N32" s="75">
        <f>SUM(N33:N34)</f>
        <v>2</v>
      </c>
      <c r="O32" s="75">
        <f>SUM(O33:O34)</f>
        <v>0</v>
      </c>
      <c r="P32" s="26"/>
      <c r="Q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</row>
    <row r="33" spans="1:39">
      <c r="A33" s="38" t="s">
        <v>156</v>
      </c>
      <c r="B33" s="15"/>
      <c r="C33" s="15"/>
      <c r="D33" s="15"/>
      <c r="E33" s="15" t="s">
        <v>157</v>
      </c>
      <c r="F33" s="30">
        <v>43838</v>
      </c>
      <c r="G33" s="30">
        <v>43842</v>
      </c>
      <c r="H33" s="29">
        <f>NETWORKDAYS(F33,G33,기타!$B$2:$B$6)</f>
        <v>3</v>
      </c>
      <c r="I33" s="31">
        <f>IF($F33*1&gt;$B$3*1,0,IF($G33*1&lt;$B$3*1,1,NETWORKDAYS($F33,$B$3,기타!$B$2:$B$6)/$H33))</f>
        <v>1</v>
      </c>
      <c r="J33" s="34"/>
      <c r="K33" s="34"/>
      <c r="L33" s="31"/>
      <c r="M33" s="33">
        <v>1</v>
      </c>
      <c r="N33" s="71">
        <f t="shared" ref="N33:N34" si="12">I33*M33</f>
        <v>1</v>
      </c>
      <c r="O33" s="71">
        <f t="shared" ref="O33:O34" si="13">M33*L33</f>
        <v>0</v>
      </c>
      <c r="P33" s="34" t="str">
        <f t="shared" ref="P33:P34" si="14">IF($L33=1,"완료", IF($F33*1&gt;$B$3*1,"-",IF($G33*1&lt;$B$3*1,"지연","진행중")))</f>
        <v>지연</v>
      </c>
      <c r="Q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</row>
    <row r="34" spans="1:39">
      <c r="A34" s="38" t="s">
        <v>158</v>
      </c>
      <c r="B34" s="15"/>
      <c r="C34" s="15"/>
      <c r="D34" s="15"/>
      <c r="E34" s="15" t="s">
        <v>159</v>
      </c>
      <c r="F34" s="30">
        <v>43832</v>
      </c>
      <c r="G34" s="30">
        <v>43835</v>
      </c>
      <c r="H34" s="29">
        <f>NETWORKDAYS(F34,G34,기타!$B$2:$B$6)</f>
        <v>2</v>
      </c>
      <c r="I34" s="31">
        <f>IF($F34*1&gt;$B$3*1,0,IF($G34*1&lt;$B$3*1,1,NETWORKDAYS($F34,$B$3,기타!$B$2:$B$6)/$H34))</f>
        <v>1</v>
      </c>
      <c r="J34" s="34"/>
      <c r="K34" s="34"/>
      <c r="L34" s="31"/>
      <c r="M34" s="33">
        <v>1</v>
      </c>
      <c r="N34" s="71">
        <f t="shared" si="12"/>
        <v>1</v>
      </c>
      <c r="O34" s="71">
        <f t="shared" si="13"/>
        <v>0</v>
      </c>
      <c r="P34" s="34" t="str">
        <f t="shared" si="14"/>
        <v>지연</v>
      </c>
      <c r="Q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</row>
    <row r="35" spans="1:39">
      <c r="A35" s="38" t="s">
        <v>160</v>
      </c>
      <c r="B35" s="15"/>
      <c r="C35" s="15"/>
      <c r="D35" s="14" t="s">
        <v>161</v>
      </c>
      <c r="E35" s="14"/>
      <c r="F35" s="35">
        <f>MIN(F36:F39)</f>
        <v>43852</v>
      </c>
      <c r="G35" s="35">
        <f>MAX(G36:G39)</f>
        <v>43955</v>
      </c>
      <c r="H35" s="25"/>
      <c r="I35" s="27"/>
      <c r="J35" s="26"/>
      <c r="K35" s="26"/>
      <c r="L35" s="27"/>
      <c r="M35" s="28">
        <f>SUM(M36:M39)</f>
        <v>2</v>
      </c>
      <c r="N35" s="75">
        <f>SUM(N36:N39)</f>
        <v>0.5</v>
      </c>
      <c r="O35" s="75">
        <f>SUM(O36:O39)</f>
        <v>0</v>
      </c>
      <c r="P35" s="26"/>
      <c r="Q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</row>
    <row r="36" spans="1:39">
      <c r="A36" s="38" t="s">
        <v>162</v>
      </c>
      <c r="B36" s="15"/>
      <c r="C36" s="15"/>
      <c r="D36" s="15"/>
      <c r="E36" s="15" t="s">
        <v>163</v>
      </c>
      <c r="F36" s="30">
        <v>43852</v>
      </c>
      <c r="G36" s="30">
        <v>43856</v>
      </c>
      <c r="H36" s="29">
        <f>NETWORKDAYS(F36,G36,기타!$B$2:$B$6)</f>
        <v>2</v>
      </c>
      <c r="I36" s="31">
        <f>IF($F36*1&gt;$B$3*1,0,IF($G36*1&lt;$B$3*1,1,NETWORKDAYS($F36,$B$3,기타!$B$2:$B$6)/$H36))</f>
        <v>1</v>
      </c>
      <c r="J36" s="34"/>
      <c r="K36" s="34"/>
      <c r="L36" s="31"/>
      <c r="M36" s="33">
        <v>0.5</v>
      </c>
      <c r="N36" s="71">
        <f t="shared" ref="N36:N39" si="15">I36*M36</f>
        <v>0.5</v>
      </c>
      <c r="O36" s="71">
        <f t="shared" ref="O36:O39" si="16">M36*L36</f>
        <v>0</v>
      </c>
      <c r="P36" s="34" t="str">
        <f t="shared" ref="P36:P39" si="17">IF($L36=1,"완료", IF($F36*1&gt;$B$3*1,"-",IF($G36*1&lt;$B$3*1,"지연","진행중")))</f>
        <v>지연</v>
      </c>
      <c r="Q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</row>
    <row r="37" spans="1:39">
      <c r="A37" s="38" t="s">
        <v>164</v>
      </c>
      <c r="B37" s="15"/>
      <c r="C37" s="15"/>
      <c r="D37" s="15"/>
      <c r="E37" s="15" t="s">
        <v>165</v>
      </c>
      <c r="F37" s="30">
        <v>43880</v>
      </c>
      <c r="G37" s="30">
        <v>43884</v>
      </c>
      <c r="H37" s="29">
        <f>NETWORKDAYS(F37,G37,기타!$B$2:$B$6)</f>
        <v>3</v>
      </c>
      <c r="I37" s="31">
        <f>IF($F37*1&gt;$B$3*1,0,IF($G37*1&lt;$B$3*1,1,NETWORKDAYS($F37,$B$3,기타!$B$2:$B$6)/$H37))</f>
        <v>0</v>
      </c>
      <c r="J37" s="34"/>
      <c r="K37" s="34"/>
      <c r="L37" s="31"/>
      <c r="M37" s="33">
        <v>0.5</v>
      </c>
      <c r="N37" s="71">
        <f t="shared" si="15"/>
        <v>0</v>
      </c>
      <c r="O37" s="71">
        <f t="shared" si="16"/>
        <v>0</v>
      </c>
      <c r="P37" s="34" t="str">
        <f t="shared" si="17"/>
        <v>-</v>
      </c>
      <c r="Q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</row>
    <row r="38" spans="1:39">
      <c r="A38" s="38" t="s">
        <v>166</v>
      </c>
      <c r="B38" s="15"/>
      <c r="C38" s="15"/>
      <c r="D38" s="15"/>
      <c r="E38" s="15" t="s">
        <v>167</v>
      </c>
      <c r="F38" s="30">
        <v>43937</v>
      </c>
      <c r="G38" s="30">
        <v>43941</v>
      </c>
      <c r="H38" s="29">
        <f>NETWORKDAYS(F38,G38,기타!$B$2:$B$6)</f>
        <v>3</v>
      </c>
      <c r="I38" s="31">
        <f>IF($F38*1&gt;$B$3*1,0,IF($G38*1&lt;$B$3*1,1,NETWORKDAYS($F38,$B$3,기타!$B$2:$B$6)/$H38))</f>
        <v>0</v>
      </c>
      <c r="J38" s="34"/>
      <c r="K38" s="34"/>
      <c r="L38" s="31"/>
      <c r="M38" s="33">
        <v>0.5</v>
      </c>
      <c r="N38" s="71">
        <f t="shared" si="15"/>
        <v>0</v>
      </c>
      <c r="O38" s="71">
        <f t="shared" si="16"/>
        <v>0</v>
      </c>
      <c r="P38" s="34" t="str">
        <f t="shared" si="17"/>
        <v>-</v>
      </c>
      <c r="Q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</row>
    <row r="39" spans="1:39">
      <c r="A39" s="38" t="s">
        <v>168</v>
      </c>
      <c r="B39" s="15"/>
      <c r="C39" s="15"/>
      <c r="D39" s="15"/>
      <c r="E39" s="15" t="s">
        <v>169</v>
      </c>
      <c r="F39" s="30">
        <v>43951</v>
      </c>
      <c r="G39" s="30">
        <v>43955</v>
      </c>
      <c r="H39" s="29">
        <f>NETWORKDAYS(F39,G39,기타!$B$2:$B$6)</f>
        <v>3</v>
      </c>
      <c r="I39" s="31">
        <f>IF($F39*1&gt;$B$3*1,0,IF($G39*1&lt;$B$3*1,1,NETWORKDAYS($F39,$B$3,기타!$B$2:$B$6)/$H39))</f>
        <v>0</v>
      </c>
      <c r="J39" s="34"/>
      <c r="K39" s="34"/>
      <c r="L39" s="31"/>
      <c r="M39" s="33">
        <v>0.5</v>
      </c>
      <c r="N39" s="71">
        <f t="shared" si="15"/>
        <v>0</v>
      </c>
      <c r="O39" s="71">
        <f t="shared" si="16"/>
        <v>0</v>
      </c>
      <c r="P39" s="34" t="str">
        <f t="shared" si="17"/>
        <v>-</v>
      </c>
      <c r="Q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</row>
    <row r="40" spans="1:39">
      <c r="A40" s="38" t="s">
        <v>170</v>
      </c>
      <c r="B40" s="15"/>
      <c r="C40" s="13" t="s">
        <v>171</v>
      </c>
      <c r="D40" s="13"/>
      <c r="E40" s="13"/>
      <c r="F40" s="77">
        <f>MIN(F41,F45)</f>
        <v>43859</v>
      </c>
      <c r="G40" s="77">
        <f>MAX(G41,G45)</f>
        <v>43948</v>
      </c>
      <c r="H40" s="21"/>
      <c r="I40" s="23"/>
      <c r="J40" s="22"/>
      <c r="K40" s="22"/>
      <c r="L40" s="23"/>
      <c r="M40" s="24">
        <f>SUM(M41,M45)</f>
        <v>7.9999999999999991</v>
      </c>
      <c r="N40" s="74">
        <f>SUM(N41,N45)</f>
        <v>1.2</v>
      </c>
      <c r="O40" s="74">
        <f>SUM(O41,O45)</f>
        <v>0</v>
      </c>
      <c r="P40" s="22"/>
      <c r="Q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</row>
    <row r="41" spans="1:39">
      <c r="A41" s="38" t="s">
        <v>172</v>
      </c>
      <c r="B41" s="15"/>
      <c r="C41" s="15"/>
      <c r="D41" s="14" t="s">
        <v>173</v>
      </c>
      <c r="E41" s="14"/>
      <c r="F41" s="35">
        <f>MIN(F42:F44)</f>
        <v>43859</v>
      </c>
      <c r="G41" s="35">
        <f>MAX(G42:G44)</f>
        <v>43875</v>
      </c>
      <c r="H41" s="25"/>
      <c r="I41" s="27"/>
      <c r="J41" s="26"/>
      <c r="K41" s="26"/>
      <c r="L41" s="27"/>
      <c r="M41" s="28">
        <f>SUM(M42:M44)</f>
        <v>3.9999999999999996</v>
      </c>
      <c r="N41" s="75">
        <f>SUM(N42:N44)</f>
        <v>1.2</v>
      </c>
      <c r="O41" s="75">
        <f>SUM(O42:O44)</f>
        <v>0</v>
      </c>
      <c r="P41" s="26"/>
      <c r="Q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</row>
    <row r="42" spans="1:39">
      <c r="A42" s="38" t="s">
        <v>174</v>
      </c>
      <c r="B42" s="15"/>
      <c r="C42" s="15"/>
      <c r="D42" s="15"/>
      <c r="E42" s="15" t="s">
        <v>175</v>
      </c>
      <c r="F42" s="30">
        <v>43859</v>
      </c>
      <c r="G42" s="30">
        <v>43863</v>
      </c>
      <c r="H42" s="29">
        <f>NETWORKDAYS(F42,G42,기타!$B$2:$B$6)</f>
        <v>3</v>
      </c>
      <c r="I42" s="31">
        <f>IF($F42*1&gt;$B$3*1,0,IF($G42*1&lt;$B$3*1,1,NETWORKDAYS($F42,$B$3,기타!$B$2:$B$6)/$H42))</f>
        <v>1</v>
      </c>
      <c r="J42" s="34"/>
      <c r="K42" s="34"/>
      <c r="L42" s="31"/>
      <c r="M42" s="33">
        <v>1.2</v>
      </c>
      <c r="N42" s="71">
        <f t="shared" ref="N42:N44" si="18">I42*M42</f>
        <v>1.2</v>
      </c>
      <c r="O42" s="71">
        <f t="shared" ref="O42:O44" si="19">M42*L42</f>
        <v>0</v>
      </c>
      <c r="P42" s="34" t="str">
        <f t="shared" ref="P42:P44" si="20">IF($L42=1,"완료", IF($F42*1&gt;$B$3*1,"-",IF($G42*1&lt;$B$3*1,"지연","진행중")))</f>
        <v>진행중</v>
      </c>
      <c r="Q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</row>
    <row r="43" spans="1:39">
      <c r="A43" s="38" t="s">
        <v>176</v>
      </c>
      <c r="B43" s="15"/>
      <c r="C43" s="15"/>
      <c r="D43" s="15"/>
      <c r="E43" s="15" t="s">
        <v>177</v>
      </c>
      <c r="F43" s="30">
        <v>43866</v>
      </c>
      <c r="G43" s="30">
        <v>43870</v>
      </c>
      <c r="H43" s="29">
        <f>NETWORKDAYS(F43,G43,기타!$B$2:$B$6)</f>
        <v>3</v>
      </c>
      <c r="I43" s="31">
        <f>IF($F43*1&gt;$B$3*1,0,IF($G43*1&lt;$B$3*1,1,NETWORKDAYS($F43,$B$3,기타!$B$2:$B$6)/$H43))</f>
        <v>0</v>
      </c>
      <c r="J43" s="34"/>
      <c r="K43" s="34"/>
      <c r="L43" s="31"/>
      <c r="M43" s="33">
        <v>1.4</v>
      </c>
      <c r="N43" s="71">
        <f t="shared" si="18"/>
        <v>0</v>
      </c>
      <c r="O43" s="71">
        <f t="shared" si="19"/>
        <v>0</v>
      </c>
      <c r="P43" s="34" t="str">
        <f t="shared" si="20"/>
        <v>-</v>
      </c>
      <c r="Q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</row>
    <row r="44" spans="1:39">
      <c r="A44" s="38" t="s">
        <v>178</v>
      </c>
      <c r="B44" s="15"/>
      <c r="C44" s="15"/>
      <c r="D44" s="15"/>
      <c r="E44" s="15" t="s">
        <v>179</v>
      </c>
      <c r="F44" s="30">
        <v>43873</v>
      </c>
      <c r="G44" s="30">
        <v>43875</v>
      </c>
      <c r="H44" s="29">
        <f>NETWORKDAYS(F44,G44,기타!$B$2:$B$6)</f>
        <v>3</v>
      </c>
      <c r="I44" s="31">
        <f>IF($F44*1&gt;$B$3*1,0,IF($G44*1&lt;$B$3*1,1,NETWORKDAYS($F44,$B$3,기타!$B$2:$B$6)/$H44))</f>
        <v>0</v>
      </c>
      <c r="J44" s="34"/>
      <c r="K44" s="34"/>
      <c r="L44" s="31"/>
      <c r="M44" s="33">
        <v>1.4</v>
      </c>
      <c r="N44" s="71">
        <f t="shared" si="18"/>
        <v>0</v>
      </c>
      <c r="O44" s="71">
        <f t="shared" si="19"/>
        <v>0</v>
      </c>
      <c r="P44" s="34" t="str">
        <f t="shared" si="20"/>
        <v>-</v>
      </c>
      <c r="Q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</row>
    <row r="45" spans="1:39">
      <c r="A45" s="38" t="s">
        <v>180</v>
      </c>
      <c r="B45" s="15"/>
      <c r="C45" s="15"/>
      <c r="D45" s="14" t="s">
        <v>181</v>
      </c>
      <c r="E45" s="14"/>
      <c r="F45" s="35">
        <f>MIN(F46:F48)</f>
        <v>43930</v>
      </c>
      <c r="G45" s="35">
        <f>MAX(G46:G48)</f>
        <v>43948</v>
      </c>
      <c r="H45" s="25"/>
      <c r="I45" s="27"/>
      <c r="J45" s="26"/>
      <c r="K45" s="26"/>
      <c r="L45" s="27"/>
      <c r="M45" s="28">
        <f>SUM(M46:M48)</f>
        <v>3.9999999999999996</v>
      </c>
      <c r="N45" s="75">
        <f>SUM(N46:N48)</f>
        <v>0</v>
      </c>
      <c r="O45" s="75">
        <f>SUM(O46:O48)</f>
        <v>0</v>
      </c>
      <c r="P45" s="26"/>
      <c r="Q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</row>
    <row r="46" spans="1:39">
      <c r="A46" s="38" t="s">
        <v>182</v>
      </c>
      <c r="B46" s="15"/>
      <c r="C46" s="15"/>
      <c r="D46" s="15"/>
      <c r="E46" s="15" t="s">
        <v>183</v>
      </c>
      <c r="F46" s="30">
        <v>43930</v>
      </c>
      <c r="G46" s="30">
        <v>43934</v>
      </c>
      <c r="H46" s="29">
        <f>NETWORKDAYS(F46,G46,기타!$B$2:$B$6)</f>
        <v>3</v>
      </c>
      <c r="I46" s="31">
        <f>IF($F46*1&gt;$B$3*1,0,IF($G46*1&lt;$B$3*1,1,NETWORKDAYS($F46,$B$3,기타!$B$2:$B$6)/$H46))</f>
        <v>0</v>
      </c>
      <c r="J46" s="34"/>
      <c r="K46" s="34"/>
      <c r="L46" s="31"/>
      <c r="M46" s="33">
        <v>1.2</v>
      </c>
      <c r="N46" s="71">
        <f t="shared" ref="N46:N48" si="21">I46*M46</f>
        <v>0</v>
      </c>
      <c r="O46" s="71">
        <f t="shared" ref="O46:O48" si="22">M46*L46</f>
        <v>0</v>
      </c>
      <c r="P46" s="34" t="str">
        <f t="shared" ref="P46:P48" si="23">IF($L46=1,"완료", IF($F46*1&gt;$B$3*1,"-",IF($G46*1&lt;$B$3*1,"지연","진행중")))</f>
        <v>-</v>
      </c>
      <c r="Q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</row>
    <row r="47" spans="1:39">
      <c r="A47" s="38" t="s">
        <v>184</v>
      </c>
      <c r="B47" s="15"/>
      <c r="C47" s="15"/>
      <c r="D47" s="15"/>
      <c r="E47" s="15" t="s">
        <v>185</v>
      </c>
      <c r="F47" s="30">
        <v>43937</v>
      </c>
      <c r="G47" s="30">
        <v>43941</v>
      </c>
      <c r="H47" s="29">
        <f>NETWORKDAYS(F47,G47,기타!$B$2:$B$6)</f>
        <v>3</v>
      </c>
      <c r="I47" s="31">
        <f>IF($F47*1&gt;$B$3*1,0,IF($G47*1&lt;$B$3*1,1,NETWORKDAYS($F47,$B$3,기타!$B$2:$B$6)/$H47))</f>
        <v>0</v>
      </c>
      <c r="J47" s="34"/>
      <c r="K47" s="34"/>
      <c r="L47" s="31"/>
      <c r="M47" s="33">
        <v>1.4</v>
      </c>
      <c r="N47" s="71">
        <f t="shared" si="21"/>
        <v>0</v>
      </c>
      <c r="O47" s="71">
        <f t="shared" si="22"/>
        <v>0</v>
      </c>
      <c r="P47" s="34" t="str">
        <f t="shared" si="23"/>
        <v>-</v>
      </c>
      <c r="Q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</row>
    <row r="48" spans="1:39">
      <c r="A48" s="38" t="s">
        <v>186</v>
      </c>
      <c r="B48" s="15"/>
      <c r="C48" s="15"/>
      <c r="D48" s="15"/>
      <c r="E48" s="15" t="s">
        <v>187</v>
      </c>
      <c r="F48" s="30">
        <v>43944</v>
      </c>
      <c r="G48" s="30">
        <v>43948</v>
      </c>
      <c r="H48" s="29">
        <f>NETWORKDAYS(F48,G48,기타!$B$2:$B$6)</f>
        <v>3</v>
      </c>
      <c r="I48" s="31">
        <f>IF($F48*1&gt;$B$3*1,0,IF($G48*1&lt;$B$3*1,1,NETWORKDAYS($F48,$B$3,기타!$B$2:$B$6)/$H48))</f>
        <v>0</v>
      </c>
      <c r="J48" s="34"/>
      <c r="K48" s="34"/>
      <c r="L48" s="31"/>
      <c r="M48" s="33">
        <v>1.4</v>
      </c>
      <c r="N48" s="71">
        <f t="shared" si="21"/>
        <v>0</v>
      </c>
      <c r="O48" s="71">
        <f t="shared" si="22"/>
        <v>0</v>
      </c>
      <c r="P48" s="34" t="str">
        <f t="shared" si="23"/>
        <v>-</v>
      </c>
      <c r="Q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</row>
    <row r="49" spans="1:39">
      <c r="A49" s="38" t="s">
        <v>188</v>
      </c>
      <c r="B49" s="15"/>
      <c r="C49" s="13" t="s">
        <v>189</v>
      </c>
      <c r="D49" s="13"/>
      <c r="E49" s="13"/>
      <c r="F49" s="77">
        <f>MIN(F50)</f>
        <v>43951</v>
      </c>
      <c r="G49" s="77">
        <f>MAX(G50)</f>
        <v>43955</v>
      </c>
      <c r="H49" s="21"/>
      <c r="I49" s="23"/>
      <c r="J49" s="22"/>
      <c r="K49" s="22"/>
      <c r="L49" s="23"/>
      <c r="M49" s="24">
        <f>SUM(M50)</f>
        <v>5</v>
      </c>
      <c r="N49" s="74">
        <f>SUM(N50)</f>
        <v>0</v>
      </c>
      <c r="O49" s="74">
        <f>SUM(O50)</f>
        <v>0</v>
      </c>
      <c r="P49" s="22"/>
      <c r="Q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</row>
    <row r="50" spans="1:39">
      <c r="A50" s="38" t="s">
        <v>190</v>
      </c>
      <c r="B50" s="15"/>
      <c r="C50" s="15"/>
      <c r="D50" s="14" t="s">
        <v>191</v>
      </c>
      <c r="E50" s="14"/>
      <c r="F50" s="35">
        <f>MIN(F51:F52)</f>
        <v>43951</v>
      </c>
      <c r="G50" s="35">
        <f>MAX(G51:G52)</f>
        <v>43955</v>
      </c>
      <c r="H50" s="25"/>
      <c r="I50" s="27"/>
      <c r="J50" s="26"/>
      <c r="K50" s="26"/>
      <c r="L50" s="27"/>
      <c r="M50" s="28">
        <f>SUM(M51:M52)</f>
        <v>5</v>
      </c>
      <c r="N50" s="75">
        <f>SUM(N51:N52)</f>
        <v>0</v>
      </c>
      <c r="O50" s="75">
        <f>SUM(O51:O52)</f>
        <v>0</v>
      </c>
      <c r="P50" s="26"/>
      <c r="Q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</row>
    <row r="51" spans="1:39">
      <c r="A51" s="38" t="s">
        <v>192</v>
      </c>
      <c r="B51" s="15"/>
      <c r="C51" s="15"/>
      <c r="D51" s="15"/>
      <c r="E51" s="15" t="s">
        <v>193</v>
      </c>
      <c r="F51" s="30">
        <v>43951</v>
      </c>
      <c r="G51" s="30">
        <v>43954</v>
      </c>
      <c r="H51" s="29">
        <f>NETWORKDAYS(F51,G51,기타!$B$2:$B$6)</f>
        <v>2</v>
      </c>
      <c r="I51" s="31">
        <f>IF($F51*1&gt;$B$3*1,0,IF($G51*1&lt;$B$3*1,1,NETWORKDAYS($F51,$B$3,기타!$B$2:$B$6)/$H51))</f>
        <v>0</v>
      </c>
      <c r="J51" s="34"/>
      <c r="K51" s="34"/>
      <c r="L51" s="31"/>
      <c r="M51" s="33">
        <v>2.5</v>
      </c>
      <c r="N51" s="71">
        <f t="shared" ref="N51:N52" si="24">I51*M51</f>
        <v>0</v>
      </c>
      <c r="O51" s="71">
        <f t="shared" ref="O51:O52" si="25">M51*L51</f>
        <v>0</v>
      </c>
      <c r="P51" s="34" t="str">
        <f t="shared" ref="P51:P52" si="26">IF($L51=1,"완료", IF($F51*1&gt;$B$3*1,"-",IF($G51*1&lt;$B$3*1,"지연","진행중")))</f>
        <v>-</v>
      </c>
      <c r="Q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>
      <c r="A52" s="38" t="s">
        <v>194</v>
      </c>
      <c r="B52" s="15"/>
      <c r="C52" s="15"/>
      <c r="D52" s="15"/>
      <c r="E52" s="15" t="s">
        <v>195</v>
      </c>
      <c r="F52" s="30">
        <v>43955</v>
      </c>
      <c r="G52" s="30">
        <v>43955</v>
      </c>
      <c r="H52" s="29">
        <f>NETWORKDAYS(F52,G52,기타!$B$2:$B$6)</f>
        <v>1</v>
      </c>
      <c r="I52" s="31">
        <f>IF($F52*1&gt;$B$3*1,0,IF($G52*1&lt;$B$3*1,1,NETWORKDAYS($F52,$B$3,기타!$B$2:$B$6)/$H52))</f>
        <v>0</v>
      </c>
      <c r="J52" s="34"/>
      <c r="K52" s="34"/>
      <c r="L52" s="31"/>
      <c r="M52" s="33">
        <v>2.5</v>
      </c>
      <c r="N52" s="71">
        <f t="shared" si="24"/>
        <v>0</v>
      </c>
      <c r="O52" s="71">
        <f t="shared" si="25"/>
        <v>0</v>
      </c>
      <c r="P52" s="34" t="str">
        <f t="shared" si="26"/>
        <v>-</v>
      </c>
      <c r="Q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</row>
    <row r="53" spans="1:39">
      <c r="A53" s="38" t="s">
        <v>196</v>
      </c>
      <c r="B53" s="15"/>
      <c r="C53" s="13" t="s">
        <v>197</v>
      </c>
      <c r="D53" s="13"/>
      <c r="E53" s="13"/>
      <c r="F53" s="77">
        <f>MIN(F54)</f>
        <v>43951</v>
      </c>
      <c r="G53" s="77">
        <f>MAX(G54)</f>
        <v>43955</v>
      </c>
      <c r="H53" s="21"/>
      <c r="I53" s="23"/>
      <c r="J53" s="22"/>
      <c r="K53" s="22"/>
      <c r="L53" s="23"/>
      <c r="M53" s="24">
        <f>SUM(M55)</f>
        <v>5</v>
      </c>
      <c r="N53" s="74">
        <f>SUM(N55)</f>
        <v>0</v>
      </c>
      <c r="O53" s="74">
        <f>SUM(O55)</f>
        <v>0</v>
      </c>
      <c r="P53" s="22"/>
      <c r="Q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</row>
    <row r="54" spans="1:39">
      <c r="A54" s="38" t="s">
        <v>198</v>
      </c>
      <c r="B54" s="15"/>
      <c r="C54" s="15"/>
      <c r="D54" s="14" t="s">
        <v>199</v>
      </c>
      <c r="E54" s="14"/>
      <c r="F54" s="35">
        <f>MIN(F55)</f>
        <v>43951</v>
      </c>
      <c r="G54" s="35">
        <f>MAX(G55)</f>
        <v>43955</v>
      </c>
      <c r="H54" s="25"/>
      <c r="I54" s="27"/>
      <c r="J54" s="26"/>
      <c r="K54" s="26"/>
      <c r="L54" s="27"/>
      <c r="M54" s="28">
        <f>SUM(M55:M56)</f>
        <v>65</v>
      </c>
      <c r="N54" s="75">
        <f>SUM(N55:N56)</f>
        <v>35</v>
      </c>
      <c r="O54" s="75">
        <f>SUM(O55:O56)</f>
        <v>2.8</v>
      </c>
      <c r="P54" s="26"/>
      <c r="Q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</row>
    <row r="55" spans="1:39">
      <c r="A55" s="38" t="s">
        <v>200</v>
      </c>
      <c r="B55" s="15"/>
      <c r="C55" s="15"/>
      <c r="D55" s="15"/>
      <c r="E55" s="15" t="s">
        <v>201</v>
      </c>
      <c r="F55" s="30">
        <v>43951</v>
      </c>
      <c r="G55" s="30">
        <v>43955</v>
      </c>
      <c r="H55" s="29">
        <f>NETWORKDAYS(F55,G55,기타!$B$2:$B$6)</f>
        <v>3</v>
      </c>
      <c r="I55" s="31">
        <f>IF($F55*1&gt;$B$3*1,0,IF($G55*1&lt;$B$3*1,1,NETWORKDAYS($F55,$B$3,기타!$B$2:$B$6)/$H55))</f>
        <v>0</v>
      </c>
      <c r="J55" s="34"/>
      <c r="K55" s="34"/>
      <c r="L55" s="31"/>
      <c r="M55" s="33">
        <v>5</v>
      </c>
      <c r="N55" s="71">
        <f>I55*M55</f>
        <v>0</v>
      </c>
      <c r="O55" s="71">
        <f>M55*L55</f>
        <v>0</v>
      </c>
      <c r="P55" s="34" t="str">
        <f t="shared" ref="P55" si="27">IF($L55=1,"완료", IF($F55*1&gt;$B$3*1,"-",IF($G55*1&lt;$B$3*1,"지연","진행중")))</f>
        <v>-</v>
      </c>
      <c r="Q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</row>
    <row r="56" spans="1:39">
      <c r="A56" s="38"/>
      <c r="B56" s="39" t="s">
        <v>202</v>
      </c>
      <c r="C56" s="39"/>
      <c r="D56" s="39"/>
      <c r="E56" s="39"/>
      <c r="F56" s="78">
        <f>MIN(F57)</f>
        <v>43817</v>
      </c>
      <c r="G56" s="78">
        <f>MAX(G57)</f>
        <v>43955</v>
      </c>
      <c r="H56" s="41"/>
      <c r="I56" s="42"/>
      <c r="J56" s="40"/>
      <c r="K56" s="40"/>
      <c r="L56" s="42"/>
      <c r="M56" s="43">
        <f>SUM(M57)</f>
        <v>60</v>
      </c>
      <c r="N56" s="73">
        <f>SUM(N57)</f>
        <v>35</v>
      </c>
      <c r="O56" s="73">
        <f>SUM(O57)</f>
        <v>2.8</v>
      </c>
      <c r="P56" s="40"/>
      <c r="Q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</row>
    <row r="57" spans="1:39">
      <c r="A57" s="38"/>
      <c r="B57" s="15"/>
      <c r="C57" s="13" t="s">
        <v>203</v>
      </c>
      <c r="D57" s="13"/>
      <c r="E57" s="13"/>
      <c r="F57" s="77">
        <f>MIN(F58,F60,F68,F74,F79,F82)</f>
        <v>43817</v>
      </c>
      <c r="G57" s="77">
        <f>MAX(G58,G60,G68,G74,G79,G82)</f>
        <v>43955</v>
      </c>
      <c r="H57" s="21"/>
      <c r="I57" s="23"/>
      <c r="J57" s="22"/>
      <c r="K57" s="22"/>
      <c r="L57" s="23"/>
      <c r="M57" s="24">
        <f>SUM(M82,M79,M74,M68,M60,M58)</f>
        <v>60</v>
      </c>
      <c r="N57" s="74">
        <f>SUM(N82,N79,N74,N68,N60,N58)</f>
        <v>35</v>
      </c>
      <c r="O57" s="74">
        <f>SUM(O82,O79,O74,O68,O60,O58)</f>
        <v>2.8</v>
      </c>
      <c r="P57" s="22"/>
      <c r="Q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</row>
    <row r="58" spans="1:39">
      <c r="A58" s="38"/>
      <c r="B58" s="15"/>
      <c r="C58" s="15"/>
      <c r="D58" s="14" t="s">
        <v>204</v>
      </c>
      <c r="E58" s="14"/>
      <c r="F58" s="35">
        <f>MIN(F59)</f>
        <v>43817</v>
      </c>
      <c r="G58" s="35">
        <f>MAX(G59)</f>
        <v>43842</v>
      </c>
      <c r="H58" s="25"/>
      <c r="I58" s="27"/>
      <c r="J58" s="26"/>
      <c r="K58" s="26"/>
      <c r="L58" s="27"/>
      <c r="M58" s="28">
        <f>SUM(M59)</f>
        <v>5</v>
      </c>
      <c r="N58" s="75">
        <f>SUM(N59)</f>
        <v>5</v>
      </c>
      <c r="O58" s="75">
        <f>SUM(O59)</f>
        <v>2</v>
      </c>
      <c r="P58" s="26"/>
      <c r="Q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</row>
    <row r="59" spans="1:39">
      <c r="A59" s="38"/>
      <c r="B59" s="15"/>
      <c r="C59" s="15"/>
      <c r="D59" s="15"/>
      <c r="E59" s="15" t="s">
        <v>205</v>
      </c>
      <c r="F59" s="30">
        <v>43817</v>
      </c>
      <c r="G59" s="30">
        <v>43842</v>
      </c>
      <c r="H59" s="29">
        <f>NETWORKDAYS(F59,G59,기타!$B$2:$B$6)</f>
        <v>16</v>
      </c>
      <c r="I59" s="31">
        <f>IF($F59*1&gt;$B$3*1,0,IF($G59*1&lt;$B$3*1,1,NETWORKDAYS($F59,$B$3,기타!$B$2:$B$6)/$H59))</f>
        <v>1</v>
      </c>
      <c r="J59" s="34"/>
      <c r="K59" s="34"/>
      <c r="L59" s="31">
        <v>0.4</v>
      </c>
      <c r="M59" s="33">
        <v>5</v>
      </c>
      <c r="N59" s="71">
        <f>I59*M59</f>
        <v>5</v>
      </c>
      <c r="O59" s="71">
        <f>M59*L59</f>
        <v>2</v>
      </c>
      <c r="P59" s="34" t="str">
        <f t="shared" ref="P59" si="28">IF($L59=1,"완료", IF($F59*1&gt;$B$3*1,"-",IF($G59*1&lt;$B$3*1,"지연","진행중")))</f>
        <v>지연</v>
      </c>
      <c r="Q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</row>
    <row r="60" spans="1:39">
      <c r="A60" s="38"/>
      <c r="B60" s="15"/>
      <c r="C60" s="15"/>
      <c r="D60" s="14" t="s">
        <v>206</v>
      </c>
      <c r="E60" s="14"/>
      <c r="F60" s="35">
        <f>MIN(F61:F67)</f>
        <v>43826</v>
      </c>
      <c r="G60" s="35">
        <f>MAX(G61:G67)</f>
        <v>43842</v>
      </c>
      <c r="H60" s="25"/>
      <c r="I60" s="27"/>
      <c r="J60" s="26"/>
      <c r="K60" s="26"/>
      <c r="L60" s="27"/>
      <c r="M60" s="28">
        <f>SUM(M61:M67)</f>
        <v>15</v>
      </c>
      <c r="N60" s="75">
        <f>SUM(N61:N67)</f>
        <v>15</v>
      </c>
      <c r="O60" s="75">
        <f>SUM(O61:O67)</f>
        <v>0.8</v>
      </c>
      <c r="P60" s="26"/>
      <c r="Q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</row>
    <row r="61" spans="1:39">
      <c r="A61" s="38"/>
      <c r="B61" s="15"/>
      <c r="C61" s="15"/>
      <c r="D61" s="15"/>
      <c r="E61" s="15" t="s">
        <v>207</v>
      </c>
      <c r="F61" s="36">
        <v>43826</v>
      </c>
      <c r="G61" s="36">
        <v>43835</v>
      </c>
      <c r="H61" s="29">
        <f>NETWORKDAYS(F61,G61,기타!$B$2:$B$6)</f>
        <v>5</v>
      </c>
      <c r="I61" s="31">
        <f>IF($F61*1&gt;$B$3*1,0,IF($G61*1&lt;$B$3*1,1,NETWORKDAYS($F61,$B$3,기타!$B$2:$B$6)/$H61))</f>
        <v>1</v>
      </c>
      <c r="J61" s="34"/>
      <c r="K61" s="34"/>
      <c r="L61" s="31">
        <v>0.2</v>
      </c>
      <c r="M61" s="33">
        <v>2</v>
      </c>
      <c r="N61" s="71">
        <f t="shared" ref="N61:N81" si="29">I61*M61</f>
        <v>2</v>
      </c>
      <c r="O61" s="71">
        <f t="shared" ref="O61:O67" si="30">M61*L61</f>
        <v>0.4</v>
      </c>
      <c r="P61" s="34" t="str">
        <f t="shared" ref="P61:P67" si="31">IF($L61=1,"완료", IF($F61*1&gt;$B$3*1,"-",IF($G61*1&lt;$B$3*1,"지연","진행중")))</f>
        <v>지연</v>
      </c>
      <c r="Q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</row>
    <row r="62" spans="1:39">
      <c r="A62" s="38"/>
      <c r="B62" s="15"/>
      <c r="C62" s="15"/>
      <c r="D62" s="15"/>
      <c r="E62" s="15" t="s">
        <v>208</v>
      </c>
      <c r="F62" s="36">
        <v>43835</v>
      </c>
      <c r="G62" s="36">
        <v>43840</v>
      </c>
      <c r="H62" s="29">
        <f>NETWORKDAYS(F62,G62,기타!$B$2:$B$6)</f>
        <v>5</v>
      </c>
      <c r="I62" s="31">
        <f>IF($F62*1&gt;$B$3*1,0,IF($G62*1&lt;$B$3*1,1,NETWORKDAYS($F62,$B$3,기타!$B$2:$B$6)/$H62))</f>
        <v>1</v>
      </c>
      <c r="J62" s="34"/>
      <c r="K62" s="34"/>
      <c r="L62" s="31"/>
      <c r="M62" s="33">
        <v>2</v>
      </c>
      <c r="N62" s="71">
        <f t="shared" si="29"/>
        <v>2</v>
      </c>
      <c r="O62" s="71">
        <f t="shared" si="30"/>
        <v>0</v>
      </c>
      <c r="P62" s="34" t="str">
        <f t="shared" si="31"/>
        <v>지연</v>
      </c>
      <c r="Q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</row>
    <row r="63" spans="1:39">
      <c r="A63" s="38"/>
      <c r="B63" s="15"/>
      <c r="C63" s="15"/>
      <c r="D63" s="15"/>
      <c r="E63" s="15" t="s">
        <v>209</v>
      </c>
      <c r="F63" s="36">
        <v>43841</v>
      </c>
      <c r="G63" s="36">
        <v>43842</v>
      </c>
      <c r="H63" s="29">
        <f>NETWORKDAYS(F63,G63,기타!$B$2:$B$6)</f>
        <v>0</v>
      </c>
      <c r="I63" s="31">
        <f>IF($F63*1&gt;$B$3*1,0,IF($G63*1&lt;$B$3*1,1,NETWORKDAYS($F63,$B$3,기타!$B$2:$B$6)/$H63))</f>
        <v>1</v>
      </c>
      <c r="J63" s="34"/>
      <c r="K63" s="34"/>
      <c r="L63" s="31"/>
      <c r="M63" s="33">
        <v>2</v>
      </c>
      <c r="N63" s="71">
        <f t="shared" si="29"/>
        <v>2</v>
      </c>
      <c r="O63" s="71">
        <f t="shared" si="30"/>
        <v>0</v>
      </c>
      <c r="P63" s="34" t="str">
        <f t="shared" si="31"/>
        <v>지연</v>
      </c>
      <c r="Q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</row>
    <row r="64" spans="1:39">
      <c r="A64" s="38"/>
      <c r="B64" s="15"/>
      <c r="C64" s="15"/>
      <c r="D64" s="15"/>
      <c r="E64" s="15" t="s">
        <v>210</v>
      </c>
      <c r="F64" s="36">
        <v>43826</v>
      </c>
      <c r="G64" s="36">
        <v>43835</v>
      </c>
      <c r="H64" s="29">
        <f>NETWORKDAYS(F64,G64,기타!$B$2:$B$6)</f>
        <v>5</v>
      </c>
      <c r="I64" s="31">
        <f>IF($F64*1&gt;$B$3*1,0,IF($G64*1&lt;$B$3*1,1,NETWORKDAYS($F64,$B$3,기타!$B$2:$B$6)/$H64))</f>
        <v>1</v>
      </c>
      <c r="J64" s="34"/>
      <c r="K64" s="34"/>
      <c r="L64" s="31">
        <v>0.2</v>
      </c>
      <c r="M64" s="33">
        <v>2</v>
      </c>
      <c r="N64" s="71">
        <f t="shared" si="29"/>
        <v>2</v>
      </c>
      <c r="O64" s="71">
        <f t="shared" si="30"/>
        <v>0.4</v>
      </c>
      <c r="P64" s="34" t="str">
        <f t="shared" si="31"/>
        <v>지연</v>
      </c>
      <c r="Q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</row>
    <row r="65" spans="1:39">
      <c r="A65" s="38"/>
      <c r="B65" s="15"/>
      <c r="C65" s="15"/>
      <c r="D65" s="15"/>
      <c r="E65" s="15" t="s">
        <v>211</v>
      </c>
      <c r="F65" s="36">
        <v>43835</v>
      </c>
      <c r="G65" s="36">
        <v>43840</v>
      </c>
      <c r="H65" s="29">
        <f>NETWORKDAYS(F65,G65,기타!$B$2:$B$6)</f>
        <v>5</v>
      </c>
      <c r="I65" s="31">
        <f>IF($F65*1&gt;$B$3*1,0,IF($G65*1&lt;$B$3*1,1,NETWORKDAYS($F65,$B$3,기타!$B$2:$B$6)/$H65))</f>
        <v>1</v>
      </c>
      <c r="J65" s="34"/>
      <c r="K65" s="34"/>
      <c r="L65" s="31"/>
      <c r="M65" s="33">
        <v>2</v>
      </c>
      <c r="N65" s="71">
        <f t="shared" si="29"/>
        <v>2</v>
      </c>
      <c r="O65" s="71">
        <f t="shared" si="30"/>
        <v>0</v>
      </c>
      <c r="P65" s="34" t="str">
        <f t="shared" si="31"/>
        <v>지연</v>
      </c>
      <c r="Q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</row>
    <row r="66" spans="1:39">
      <c r="A66" s="38"/>
      <c r="B66" s="15"/>
      <c r="C66" s="15"/>
      <c r="D66" s="15"/>
      <c r="E66" s="15" t="s">
        <v>212</v>
      </c>
      <c r="F66" s="36">
        <v>43835</v>
      </c>
      <c r="G66" s="36">
        <v>43840</v>
      </c>
      <c r="H66" s="29">
        <f>NETWORKDAYS(F66,G66,기타!$B$2:$B$6)</f>
        <v>5</v>
      </c>
      <c r="I66" s="31">
        <f>IF($F66*1&gt;$B$3*1,0,IF($G66*1&lt;$B$3*1,1,NETWORKDAYS($F66,$B$3,기타!$B$2:$B$6)/$H66))</f>
        <v>1</v>
      </c>
      <c r="J66" s="34"/>
      <c r="K66" s="34"/>
      <c r="L66" s="31"/>
      <c r="M66" s="33">
        <v>2</v>
      </c>
      <c r="N66" s="71">
        <f t="shared" si="29"/>
        <v>2</v>
      </c>
      <c r="O66" s="71">
        <f t="shared" si="30"/>
        <v>0</v>
      </c>
      <c r="P66" s="34"/>
      <c r="Q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</row>
    <row r="67" spans="1:39">
      <c r="A67" s="38"/>
      <c r="B67" s="15"/>
      <c r="C67" s="15"/>
      <c r="D67" s="15"/>
      <c r="E67" s="15" t="s">
        <v>213</v>
      </c>
      <c r="F67" s="36">
        <v>43841</v>
      </c>
      <c r="G67" s="36">
        <v>43842</v>
      </c>
      <c r="H67" s="29">
        <f>NETWORKDAYS(F67,G67,기타!$B$2:$B$6)</f>
        <v>0</v>
      </c>
      <c r="I67" s="31">
        <f>IF($F67*1&gt;$B$3*1,0,IF($G67*1&lt;$B$3*1,1,NETWORKDAYS($F67,$B$3,기타!$B$2:$B$6)/$H67))</f>
        <v>1</v>
      </c>
      <c r="J67" s="34"/>
      <c r="K67" s="34"/>
      <c r="L67" s="31"/>
      <c r="M67" s="33">
        <v>3</v>
      </c>
      <c r="N67" s="71">
        <f t="shared" si="29"/>
        <v>3</v>
      </c>
      <c r="O67" s="71">
        <f t="shared" si="30"/>
        <v>0</v>
      </c>
      <c r="P67" s="34" t="str">
        <f t="shared" si="31"/>
        <v>지연</v>
      </c>
      <c r="Q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</row>
    <row r="68" spans="1:39">
      <c r="A68" s="38"/>
      <c r="B68" s="15"/>
      <c r="C68" s="15"/>
      <c r="D68" s="14" t="s">
        <v>214</v>
      </c>
      <c r="E68" s="14"/>
      <c r="F68" s="35">
        <f>MIN(F69:F73)</f>
        <v>43845</v>
      </c>
      <c r="G68" s="35">
        <f>MAX(G69:G73)</f>
        <v>43854</v>
      </c>
      <c r="H68" s="25"/>
      <c r="I68" s="27"/>
      <c r="J68" s="26"/>
      <c r="K68" s="26"/>
      <c r="L68" s="27"/>
      <c r="M68" s="28">
        <f>SUM(M69:M73)</f>
        <v>15</v>
      </c>
      <c r="N68" s="75">
        <f>SUM(N69:N73)</f>
        <v>15</v>
      </c>
      <c r="O68" s="75">
        <f>SUM(O69:O73)</f>
        <v>0</v>
      </c>
      <c r="P68" s="26"/>
      <c r="Q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</row>
    <row r="69" spans="1:39">
      <c r="A69" s="38"/>
      <c r="B69" s="15"/>
      <c r="C69" s="15"/>
      <c r="D69" s="15"/>
      <c r="E69" s="15" t="s">
        <v>215</v>
      </c>
      <c r="F69" s="36">
        <v>43845</v>
      </c>
      <c r="G69" s="36">
        <v>43849</v>
      </c>
      <c r="H69" s="29">
        <f>NETWORKDAYS(F69,G69,기타!$B$2:$B$6)</f>
        <v>3</v>
      </c>
      <c r="I69" s="31">
        <f>IF($F69*1&gt;$B$3*1,0,IF($G69*1&lt;$B$3*1,1,NETWORKDAYS($F69,$B$3,기타!$B$2:$B$6)/$H69))</f>
        <v>1</v>
      </c>
      <c r="J69" s="34"/>
      <c r="K69" s="34"/>
      <c r="L69" s="31"/>
      <c r="M69" s="33">
        <v>3</v>
      </c>
      <c r="N69" s="71">
        <f t="shared" si="29"/>
        <v>3</v>
      </c>
      <c r="O69" s="71">
        <f t="shared" ref="O69:O73" si="32">M69*L69</f>
        <v>0</v>
      </c>
      <c r="P69" s="34" t="str">
        <f t="shared" ref="P69:P73" si="33">IF($L69=1,"완료", IF($F69*1&gt;$B$3*1,"-",IF($G69*1&lt;$B$3*1,"지연","진행중")))</f>
        <v>지연</v>
      </c>
      <c r="Q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</row>
    <row r="70" spans="1:39">
      <c r="A70" s="38"/>
      <c r="B70" s="15"/>
      <c r="C70" s="15"/>
      <c r="D70" s="15"/>
      <c r="E70" s="15" t="s">
        <v>216</v>
      </c>
      <c r="F70" s="37">
        <v>43849</v>
      </c>
      <c r="G70" s="36">
        <v>43853</v>
      </c>
      <c r="H70" s="29">
        <f>NETWORKDAYS(F70,G70,기타!$B$2:$B$6)</f>
        <v>4</v>
      </c>
      <c r="I70" s="31">
        <f>IF($F70*1&gt;$B$3*1,0,IF($G70*1&lt;$B$3*1,1,NETWORKDAYS($F70,$B$3,기타!$B$2:$B$6)/$H70))</f>
        <v>1</v>
      </c>
      <c r="J70" s="34"/>
      <c r="K70" s="34"/>
      <c r="L70" s="31"/>
      <c r="M70" s="33">
        <v>3</v>
      </c>
      <c r="N70" s="71">
        <f t="shared" si="29"/>
        <v>3</v>
      </c>
      <c r="O70" s="71">
        <f t="shared" si="32"/>
        <v>0</v>
      </c>
      <c r="P70" s="34" t="str">
        <f t="shared" si="33"/>
        <v>지연</v>
      </c>
      <c r="Q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</row>
    <row r="71" spans="1:39">
      <c r="A71" s="38"/>
      <c r="B71" s="15"/>
      <c r="C71" s="15"/>
      <c r="D71" s="15"/>
      <c r="E71" s="15" t="s">
        <v>217</v>
      </c>
      <c r="F71" s="36">
        <v>43852</v>
      </c>
      <c r="G71" s="36">
        <v>43854</v>
      </c>
      <c r="H71" s="29">
        <f>NETWORKDAYS(F71,G71,기타!$B$2:$B$6)</f>
        <v>2</v>
      </c>
      <c r="I71" s="31">
        <f>IF($F71*1&gt;$B$3*1,0,IF($G71*1&lt;$B$3*1,1,NETWORKDAYS($F71,$B$3,기타!$B$2:$B$6)/$H71))</f>
        <v>1</v>
      </c>
      <c r="J71" s="34"/>
      <c r="K71" s="34"/>
      <c r="L71" s="31"/>
      <c r="M71" s="33">
        <v>3</v>
      </c>
      <c r="N71" s="71">
        <f t="shared" si="29"/>
        <v>3</v>
      </c>
      <c r="O71" s="71">
        <f t="shared" si="32"/>
        <v>0</v>
      </c>
      <c r="P71" s="34" t="str">
        <f t="shared" si="33"/>
        <v>지연</v>
      </c>
      <c r="Q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</row>
    <row r="72" spans="1:39">
      <c r="A72" s="38"/>
      <c r="B72" s="15"/>
      <c r="C72" s="15"/>
      <c r="D72" s="15"/>
      <c r="E72" s="15" t="s">
        <v>218</v>
      </c>
      <c r="F72" s="36">
        <v>43852</v>
      </c>
      <c r="G72" s="36">
        <v>43854</v>
      </c>
      <c r="H72" s="29">
        <f>NETWORKDAYS(F72,G72,기타!$B$2:$B$6)</f>
        <v>2</v>
      </c>
      <c r="I72" s="31">
        <f>IF($F72*1&gt;$B$3*1,0,IF($G72*1&lt;$B$3*1,1,NETWORKDAYS($F72,$B$3,기타!$B$2:$B$6)/$H72))</f>
        <v>1</v>
      </c>
      <c r="J72" s="34"/>
      <c r="K72" s="34"/>
      <c r="L72" s="31"/>
      <c r="M72" s="33">
        <v>3</v>
      </c>
      <c r="N72" s="71">
        <f t="shared" si="29"/>
        <v>3</v>
      </c>
      <c r="O72" s="71">
        <f t="shared" si="32"/>
        <v>0</v>
      </c>
      <c r="P72" s="34"/>
      <c r="Q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</row>
    <row r="73" spans="1:39">
      <c r="A73" s="38"/>
      <c r="B73" s="15"/>
      <c r="C73" s="15"/>
      <c r="D73" s="15"/>
      <c r="E73" s="15" t="s">
        <v>219</v>
      </c>
      <c r="F73" s="36">
        <v>43852</v>
      </c>
      <c r="G73" s="36">
        <v>43854</v>
      </c>
      <c r="H73" s="29">
        <f>NETWORKDAYS(F73,G73,기타!$B$2:$B$6)</f>
        <v>2</v>
      </c>
      <c r="I73" s="31">
        <f>IF($F73*1&gt;$B$3*1,0,IF($G73*1&lt;$B$3*1,1,NETWORKDAYS($F73,$B$3,기타!$B$2:$B$6)/$H73))</f>
        <v>1</v>
      </c>
      <c r="J73" s="34"/>
      <c r="K73" s="34"/>
      <c r="L73" s="31"/>
      <c r="M73" s="33">
        <v>3</v>
      </c>
      <c r="N73" s="71">
        <f t="shared" si="29"/>
        <v>3</v>
      </c>
      <c r="O73" s="71">
        <f t="shared" si="32"/>
        <v>0</v>
      </c>
      <c r="P73" s="34" t="str">
        <f t="shared" si="33"/>
        <v>지연</v>
      </c>
      <c r="Q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</row>
    <row r="74" spans="1:39">
      <c r="A74" s="38"/>
      <c r="B74" s="15"/>
      <c r="C74" s="15"/>
      <c r="D74" s="14" t="s">
        <v>220</v>
      </c>
      <c r="E74" s="14"/>
      <c r="F74" s="35">
        <f>MIN(F75:F78)</f>
        <v>43863</v>
      </c>
      <c r="G74" s="35">
        <f>MAX(G75:G78)</f>
        <v>43916</v>
      </c>
      <c r="H74" s="25"/>
      <c r="I74" s="27"/>
      <c r="J74" s="26"/>
      <c r="K74" s="26"/>
      <c r="L74" s="27"/>
      <c r="M74" s="28">
        <f>SUM(M75:M78)</f>
        <v>10</v>
      </c>
      <c r="N74" s="75">
        <f>SUM(N75:N78)</f>
        <v>0</v>
      </c>
      <c r="O74" s="75">
        <f>SUM(O75:O78)</f>
        <v>0</v>
      </c>
      <c r="P74" s="26"/>
      <c r="Q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</row>
    <row r="75" spans="1:39">
      <c r="A75" s="38"/>
      <c r="B75" s="15"/>
      <c r="C75" s="15"/>
      <c r="D75" s="15"/>
      <c r="E75" s="15" t="s">
        <v>221</v>
      </c>
      <c r="F75" s="36">
        <v>43863</v>
      </c>
      <c r="G75" s="36">
        <v>43916</v>
      </c>
      <c r="H75" s="29">
        <f>NETWORKDAYS(F75,G75,기타!$B$2:$B$6)</f>
        <v>39</v>
      </c>
      <c r="I75" s="31">
        <f>IF($F75*1&gt;$B$3*1,0,IF($G75*1&lt;$B$3*1,1,NETWORKDAYS($F75,$B$3,기타!$B$2:$B$6)/$H75))</f>
        <v>0</v>
      </c>
      <c r="J75" s="34"/>
      <c r="K75" s="34"/>
      <c r="L75" s="31"/>
      <c r="M75" s="33">
        <v>2.5</v>
      </c>
      <c r="N75" s="71">
        <f>I75*M75</f>
        <v>0</v>
      </c>
      <c r="O75" s="71">
        <f t="shared" ref="O75:O81" si="34">M75*L75</f>
        <v>0</v>
      </c>
      <c r="P75" s="34" t="str">
        <f t="shared" ref="P75" si="35">IF($L75=1,"완료", IF($F75*1&gt;$B$3*1,"-",IF($G75*1&lt;$B$3*1,"지연","진행중")))</f>
        <v>-</v>
      </c>
      <c r="Q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</row>
    <row r="76" spans="1:39">
      <c r="A76" s="38"/>
      <c r="B76" s="15"/>
      <c r="C76" s="15"/>
      <c r="D76" s="15"/>
      <c r="E76" s="15" t="s">
        <v>222</v>
      </c>
      <c r="F76" s="36">
        <v>43863</v>
      </c>
      <c r="G76" s="36">
        <v>43916</v>
      </c>
      <c r="H76" s="29">
        <f>NETWORKDAYS(F76,G76,기타!$B$2:$B$6)</f>
        <v>39</v>
      </c>
      <c r="I76" s="31">
        <f>IF($F76*1&gt;$B$3*1,0,IF($G76*1&lt;$B$3*1,1,NETWORKDAYS($F76,$B$3,기타!$B$2:$B$6)/$H76))</f>
        <v>0</v>
      </c>
      <c r="J76" s="34"/>
      <c r="K76" s="34"/>
      <c r="L76" s="31"/>
      <c r="M76" s="33">
        <v>2.5</v>
      </c>
      <c r="N76" s="71">
        <f t="shared" si="29"/>
        <v>0</v>
      </c>
      <c r="O76" s="71">
        <f t="shared" si="34"/>
        <v>0</v>
      </c>
      <c r="P76" s="34"/>
      <c r="Q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</row>
    <row r="77" spans="1:39">
      <c r="A77" s="38"/>
      <c r="B77" s="15"/>
      <c r="C77" s="15"/>
      <c r="D77" s="15"/>
      <c r="E77" s="15" t="s">
        <v>223</v>
      </c>
      <c r="F77" s="36">
        <v>43863</v>
      </c>
      <c r="G77" s="36">
        <v>43916</v>
      </c>
      <c r="H77" s="29">
        <f>NETWORKDAYS(F77,G77,기타!$B$2:$B$6)</f>
        <v>39</v>
      </c>
      <c r="I77" s="31">
        <f>IF($F77*1&gt;$B$3*1,0,IF($G77*1&lt;$B$3*1,1,NETWORKDAYS($F77,$B$3,기타!$B$2:$B$6)/$H77))</f>
        <v>0</v>
      </c>
      <c r="J77" s="34"/>
      <c r="K77" s="34"/>
      <c r="L77" s="31"/>
      <c r="M77" s="33">
        <v>2.5</v>
      </c>
      <c r="N77" s="71">
        <f>I77*M77</f>
        <v>0</v>
      </c>
      <c r="O77" s="71">
        <f t="shared" si="34"/>
        <v>0</v>
      </c>
      <c r="P77" s="34"/>
      <c r="Q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</row>
    <row r="78" spans="1:39">
      <c r="A78" s="38"/>
      <c r="B78" s="15"/>
      <c r="C78" s="15"/>
      <c r="D78" s="15"/>
      <c r="E78" s="15" t="s">
        <v>224</v>
      </c>
      <c r="F78" s="36">
        <v>43863</v>
      </c>
      <c r="G78" s="36">
        <v>43916</v>
      </c>
      <c r="H78" s="29">
        <f>NETWORKDAYS(F78,G78,기타!$B$2:$B$6)</f>
        <v>39</v>
      </c>
      <c r="I78" s="31">
        <f>IF($F78*1&gt;$B$3*1,0,IF($G78*1&lt;$B$3*1,1,NETWORKDAYS($F78,$B$3,기타!$B$2:$B$6)/$H78))</f>
        <v>0</v>
      </c>
      <c r="J78" s="34"/>
      <c r="K78" s="34"/>
      <c r="L78" s="31"/>
      <c r="M78" s="33">
        <v>2.5</v>
      </c>
      <c r="N78" s="71">
        <f t="shared" si="29"/>
        <v>0</v>
      </c>
      <c r="O78" s="71">
        <f t="shared" si="34"/>
        <v>0</v>
      </c>
      <c r="P78" s="34"/>
      <c r="Q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</row>
    <row r="79" spans="1:39">
      <c r="A79" s="38"/>
      <c r="B79" s="15"/>
      <c r="C79" s="15"/>
      <c r="D79" s="14" t="s">
        <v>225</v>
      </c>
      <c r="E79" s="14"/>
      <c r="F79" s="35">
        <f>MIN(F80:F81)</f>
        <v>43923</v>
      </c>
      <c r="G79" s="35">
        <f>MAX(G80:G81)</f>
        <v>43941</v>
      </c>
      <c r="H79" s="25"/>
      <c r="I79" s="27"/>
      <c r="J79" s="26"/>
      <c r="K79" s="26"/>
      <c r="L79" s="27"/>
      <c r="M79" s="28">
        <f>SUM(M80:M81)</f>
        <v>10</v>
      </c>
      <c r="N79" s="75">
        <f>SUM(N80:N81)</f>
        <v>0</v>
      </c>
      <c r="O79" s="75">
        <f>SUM(O80:O81)</f>
        <v>0</v>
      </c>
      <c r="P79" s="26"/>
      <c r="Q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</row>
    <row r="80" spans="1:39">
      <c r="A80" s="38"/>
      <c r="B80" s="15"/>
      <c r="C80" s="15"/>
      <c r="D80" s="15"/>
      <c r="E80" s="15" t="s">
        <v>226</v>
      </c>
      <c r="F80" s="36">
        <v>43923</v>
      </c>
      <c r="G80" s="36">
        <v>43941</v>
      </c>
      <c r="H80" s="29">
        <f>NETWORKDAYS(F80,G80,기타!$B$2:$B$6)</f>
        <v>13</v>
      </c>
      <c r="I80" s="31">
        <f>IF($F80*1&gt;$B$3*1,0,IF($G80*1&lt;$B$3*1,1,NETWORKDAYS($F80,$B$3,기타!$B$2:$B$6)/$H80))</f>
        <v>0</v>
      </c>
      <c r="J80" s="34"/>
      <c r="K80" s="34"/>
      <c r="L80" s="31"/>
      <c r="M80" s="33">
        <v>5</v>
      </c>
      <c r="N80" s="71">
        <f t="shared" si="29"/>
        <v>0</v>
      </c>
      <c r="O80" s="71">
        <f t="shared" si="34"/>
        <v>0</v>
      </c>
      <c r="P80" s="34" t="str">
        <f t="shared" ref="P80" si="36">IF($L80=1,"완료", IF($F80*1&gt;$B$3*1,"-",IF($G80*1&lt;$B$3*1,"지연","진행중")))</f>
        <v>-</v>
      </c>
      <c r="Q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</row>
    <row r="81" spans="1:39">
      <c r="A81" s="38"/>
      <c r="B81" s="15"/>
      <c r="C81" s="15"/>
      <c r="D81" s="15"/>
      <c r="E81" s="15" t="s">
        <v>227</v>
      </c>
      <c r="F81" s="36">
        <v>43923</v>
      </c>
      <c r="G81" s="36">
        <v>43941</v>
      </c>
      <c r="H81" s="29">
        <f>NETWORKDAYS(F81,G81,기타!$B$2:$B$6)</f>
        <v>13</v>
      </c>
      <c r="I81" s="31">
        <f>IF($F81*1&gt;$B$3*1,0,IF($G81*1&lt;$B$3*1,1,NETWORKDAYS($F81,$B$3,기타!$B$2:$B$6)/$H81))</f>
        <v>0</v>
      </c>
      <c r="J81" s="34"/>
      <c r="K81" s="34"/>
      <c r="L81" s="31"/>
      <c r="M81" s="33">
        <v>5</v>
      </c>
      <c r="N81" s="71">
        <f t="shared" si="29"/>
        <v>0</v>
      </c>
      <c r="O81" s="71">
        <f t="shared" si="34"/>
        <v>0</v>
      </c>
      <c r="P81" s="34"/>
      <c r="Q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</row>
    <row r="82" spans="1:39">
      <c r="A82" s="38"/>
      <c r="B82" s="15"/>
      <c r="C82" s="15"/>
      <c r="D82" s="14" t="s">
        <v>228</v>
      </c>
      <c r="E82" s="14"/>
      <c r="F82" s="35">
        <f>MIN(F83:F86)</f>
        <v>43944</v>
      </c>
      <c r="G82" s="35">
        <f>MAX(G83:G86)</f>
        <v>43955</v>
      </c>
      <c r="H82" s="25"/>
      <c r="I82" s="27"/>
      <c r="J82" s="26"/>
      <c r="K82" s="26"/>
      <c r="L82" s="27"/>
      <c r="M82" s="28">
        <f>SUM(M83:M86)</f>
        <v>5</v>
      </c>
      <c r="N82" s="75">
        <f>SUM(N83:N86)</f>
        <v>0</v>
      </c>
      <c r="O82" s="75">
        <f>SUM(O83:O86)</f>
        <v>0</v>
      </c>
      <c r="P82" s="26"/>
      <c r="Q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</row>
    <row r="83" spans="1:39">
      <c r="A83" s="38"/>
      <c r="B83" s="15"/>
      <c r="C83" s="15"/>
      <c r="D83" s="15"/>
      <c r="E83" s="15" t="s">
        <v>229</v>
      </c>
      <c r="F83" s="36">
        <v>43944</v>
      </c>
      <c r="G83" s="36">
        <v>43948</v>
      </c>
      <c r="H83" s="29">
        <f>NETWORKDAYS(F83,G83,기타!$B$2:$B$6)</f>
        <v>3</v>
      </c>
      <c r="I83" s="31">
        <f>IF($F83*1&gt;$B$3*1,0,IF($G83*1&lt;$B$3*1,1,NETWORKDAYS($F83,$B$3,기타!$B$2:$B$6)/$H83))</f>
        <v>0</v>
      </c>
      <c r="J83" s="34"/>
      <c r="K83" s="34"/>
      <c r="L83" s="31"/>
      <c r="M83" s="33">
        <v>1.5</v>
      </c>
      <c r="N83" s="71">
        <f t="shared" ref="N83:N86" si="37">I83*M83</f>
        <v>0</v>
      </c>
      <c r="O83" s="71">
        <f t="shared" ref="O83:O86" si="38">M83*L83</f>
        <v>0</v>
      </c>
      <c r="P83" s="34" t="str">
        <f t="shared" ref="P83:P86" si="39">IF($L83=1,"완료", IF($F83*1&gt;$B$3*1,"-",IF($G83*1&lt;$B$3*1,"지연","진행중")))</f>
        <v>-</v>
      </c>
      <c r="Q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</row>
    <row r="84" spans="1:39">
      <c r="A84" s="38"/>
      <c r="B84" s="15"/>
      <c r="C84" s="15"/>
      <c r="D84" s="15"/>
      <c r="E84" s="15" t="s">
        <v>230</v>
      </c>
      <c r="F84" s="36">
        <v>43944</v>
      </c>
      <c r="G84" s="36">
        <v>43948</v>
      </c>
      <c r="H84" s="29">
        <f>NETWORKDAYS(F84,G84,기타!$B$2:$B$6)</f>
        <v>3</v>
      </c>
      <c r="I84" s="31">
        <f>IF($F84*1&gt;$B$3*1,0,IF($G84*1&lt;$B$3*1,1,NETWORKDAYS($F84,$B$3,기타!$B$2:$B$6)/$H84))</f>
        <v>0</v>
      </c>
      <c r="J84" s="34"/>
      <c r="K84" s="34"/>
      <c r="L84" s="31"/>
      <c r="M84" s="33">
        <v>1.5</v>
      </c>
      <c r="N84" s="71">
        <v>0</v>
      </c>
      <c r="O84" s="71">
        <v>0</v>
      </c>
      <c r="P84" s="34"/>
      <c r="Q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</row>
    <row r="85" spans="1:39">
      <c r="A85" s="38"/>
      <c r="B85" s="15"/>
      <c r="C85" s="15"/>
      <c r="D85" s="15"/>
      <c r="E85" s="15" t="s">
        <v>231</v>
      </c>
      <c r="F85" s="36">
        <v>43951</v>
      </c>
      <c r="G85" s="36">
        <v>43953</v>
      </c>
      <c r="H85" s="29">
        <f>NETWORKDAYS(F85,G85,기타!$B$2:$B$6)</f>
        <v>2</v>
      </c>
      <c r="I85" s="31">
        <f>IF($F85*1&gt;$B$3*1,0,IF($G85*1&lt;$B$3*1,1,NETWORKDAYS($F85,$B$3,기타!$B$2:$B$6)/$H85))</f>
        <v>0</v>
      </c>
      <c r="J85" s="34"/>
      <c r="K85" s="34"/>
      <c r="L85" s="31"/>
      <c r="M85" s="33">
        <v>1</v>
      </c>
      <c r="N85" s="71">
        <f t="shared" si="37"/>
        <v>0</v>
      </c>
      <c r="O85" s="71">
        <f t="shared" si="38"/>
        <v>0</v>
      </c>
      <c r="P85" s="34" t="str">
        <f t="shared" si="39"/>
        <v>-</v>
      </c>
      <c r="Q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</row>
    <row r="86" spans="1:39">
      <c r="A86" s="38"/>
      <c r="B86" s="15"/>
      <c r="C86" s="15"/>
      <c r="D86" s="15"/>
      <c r="E86" s="15" t="s">
        <v>232</v>
      </c>
      <c r="F86" s="36">
        <v>43954</v>
      </c>
      <c r="G86" s="36">
        <v>43955</v>
      </c>
      <c r="H86" s="29">
        <f>NETWORKDAYS(F86,G86,기타!$B$2:$B$6)</f>
        <v>1</v>
      </c>
      <c r="I86" s="31">
        <f>IF($F86*1&gt;$B$3*1,0,IF($G86*1&lt;$B$3*1,1,NETWORKDAYS($F86,$B$3,기타!$B$2:$B$6)/$H86))</f>
        <v>0</v>
      </c>
      <c r="J86" s="34"/>
      <c r="K86" s="34"/>
      <c r="L86" s="31"/>
      <c r="M86" s="33">
        <v>1</v>
      </c>
      <c r="N86" s="71">
        <f t="shared" si="37"/>
        <v>0</v>
      </c>
      <c r="O86" s="71">
        <f t="shared" si="38"/>
        <v>0</v>
      </c>
      <c r="P86" s="34" t="str">
        <f t="shared" si="39"/>
        <v>-</v>
      </c>
      <c r="Q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</row>
  </sheetData>
  <mergeCells count="16">
    <mergeCell ref="A1:Q1"/>
    <mergeCell ref="N6:N7"/>
    <mergeCell ref="A6:A7"/>
    <mergeCell ref="B6:B7"/>
    <mergeCell ref="C6:C7"/>
    <mergeCell ref="D6:D7"/>
    <mergeCell ref="E6:E7"/>
    <mergeCell ref="F6:G6"/>
    <mergeCell ref="J6:K6"/>
    <mergeCell ref="H6:H7"/>
    <mergeCell ref="I6:I7"/>
    <mergeCell ref="L6:L7"/>
    <mergeCell ref="M6:M7"/>
    <mergeCell ref="P6:P7"/>
    <mergeCell ref="O6:O7"/>
    <mergeCell ref="Q6:Q7"/>
  </mergeCells>
  <phoneticPr fontId="3" type="noConversion"/>
  <conditionalFormatting sqref="P15:Q17">
    <cfRule type="expression" dxfId="18" priority="35">
      <formula>IF($P15="지연",1,0)</formula>
    </cfRule>
  </conditionalFormatting>
  <conditionalFormatting sqref="P20:Q21">
    <cfRule type="expression" dxfId="17" priority="34">
      <formula>IF($P20="지연",1,0)</formula>
    </cfRule>
  </conditionalFormatting>
  <conditionalFormatting sqref="P24:Q26">
    <cfRule type="expression" dxfId="16" priority="33">
      <formula>IF($P24="지연",1,0)</formula>
    </cfRule>
  </conditionalFormatting>
  <conditionalFormatting sqref="P28:Q29">
    <cfRule type="expression" dxfId="15" priority="32">
      <formula>IF($P28="지연",1,0)</formula>
    </cfRule>
  </conditionalFormatting>
  <conditionalFormatting sqref="P31:Q31">
    <cfRule type="expression" dxfId="14" priority="31">
      <formula>IF($P31="지연",1,0)</formula>
    </cfRule>
  </conditionalFormatting>
  <conditionalFormatting sqref="P33:Q34">
    <cfRule type="expression" dxfId="13" priority="30">
      <formula>IF($P33="지연",1,0)</formula>
    </cfRule>
  </conditionalFormatting>
  <conditionalFormatting sqref="P36:Q39">
    <cfRule type="expression" dxfId="12" priority="29">
      <formula>IF($P36="지연",1,0)</formula>
    </cfRule>
  </conditionalFormatting>
  <conditionalFormatting sqref="P42:Q44">
    <cfRule type="expression" dxfId="11" priority="28">
      <formula>IF($P42="지연",1,0)</formula>
    </cfRule>
  </conditionalFormatting>
  <conditionalFormatting sqref="P46:Q48">
    <cfRule type="expression" dxfId="10" priority="27">
      <formula>IF($P46="지연",1,0)</formula>
    </cfRule>
  </conditionalFormatting>
  <conditionalFormatting sqref="P51:Q52">
    <cfRule type="expression" dxfId="9" priority="26">
      <formula>IF($P51="지연",1,0)</formula>
    </cfRule>
  </conditionalFormatting>
  <conditionalFormatting sqref="P55:Q55">
    <cfRule type="expression" dxfId="8" priority="25">
      <formula>IF($P55="지연",1,0)</formula>
    </cfRule>
  </conditionalFormatting>
  <conditionalFormatting sqref="P59:Q59">
    <cfRule type="expression" dxfId="7" priority="24">
      <formula>IF($P59="지연",1,0)</formula>
    </cfRule>
  </conditionalFormatting>
  <conditionalFormatting sqref="P61:Q67">
    <cfRule type="expression" dxfId="6" priority="23">
      <formula>IF($P61="지연",1,0)</formula>
    </cfRule>
  </conditionalFormatting>
  <conditionalFormatting sqref="P69:Q73 P75:Q78 P80:Q81">
    <cfRule type="expression" dxfId="5" priority="72">
      <formula>IF($P69="지연",1,0)</formula>
    </cfRule>
  </conditionalFormatting>
  <conditionalFormatting sqref="P83:Q86">
    <cfRule type="expression" dxfId="4" priority="19">
      <formula>IF($P83="지연",1,0)</formula>
    </cfRule>
  </conditionalFormatting>
  <conditionalFormatting sqref="P8:R8">
    <cfRule type="expression" dxfId="3" priority="37">
      <formula>IF($P8="지연",1,0)</formula>
    </cfRule>
  </conditionalFormatting>
  <conditionalFormatting sqref="P12:R12">
    <cfRule type="expression" dxfId="2" priority="36">
      <formula>IF($P12="지연",1,0)</formula>
    </cfRule>
  </conditionalFormatting>
  <conditionalFormatting sqref="S3:AM3">
    <cfRule type="expression" dxfId="1" priority="64">
      <formula>IF(AND($B$3*1&gt;=(S4&amp;"-"&amp;S5)*1,$B$3*1&lt;=(S4&amp;"-"&amp;S6)*1),1,0)</formula>
    </cfRule>
  </conditionalFormatting>
  <conditionalFormatting sqref="S8:AM86">
    <cfRule type="expression" dxfId="0" priority="1">
      <formula>IF(OR(AND($F8*1&gt;=(S$4&amp;"/"&amp;S$5)*1,$F8*1&lt;=(S$4&amp;"-"&amp;S$6)*1),AND($G8*1&gt;=(S$4&amp;"/"&amp;S$5)*1,$G8*1&lt;=(S$4&amp;"/"&amp;S$6)*1)),1,IF(AND((S$4&amp;"/"&amp;S$5)*1&gt;$F8*1,(S$4&amp;"/"&amp;S$6)*1&lt;$G8*1),1,0))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B7" sqref="B7"/>
    </sheetView>
  </sheetViews>
  <sheetFormatPr defaultRowHeight="13.5"/>
  <cols>
    <col min="1" max="1" width="11" style="1" bestFit="1" customWidth="1"/>
    <col min="2" max="2" width="11.125" style="1" bestFit="1" customWidth="1"/>
    <col min="3" max="16384" width="9" style="1"/>
  </cols>
  <sheetData>
    <row r="1" spans="1:2">
      <c r="A1" s="109" t="s">
        <v>233</v>
      </c>
      <c r="B1" s="109"/>
    </row>
    <row r="2" spans="1:2">
      <c r="A2" s="2" t="s">
        <v>234</v>
      </c>
      <c r="B2" s="2" t="s">
        <v>235</v>
      </c>
    </row>
    <row r="3" spans="1:2">
      <c r="A3" s="2" t="s">
        <v>236</v>
      </c>
      <c r="B3" s="2" t="s">
        <v>237</v>
      </c>
    </row>
    <row r="4" spans="1:2">
      <c r="A4" s="2" t="s">
        <v>238</v>
      </c>
      <c r="B4" s="2" t="s">
        <v>239</v>
      </c>
    </row>
    <row r="5" spans="1:2">
      <c r="A5" s="2" t="s">
        <v>238</v>
      </c>
      <c r="B5" s="2" t="s">
        <v>240</v>
      </c>
    </row>
    <row r="6" spans="1:2">
      <c r="A6" s="2" t="s">
        <v>241</v>
      </c>
      <c r="B6" s="2" t="s">
        <v>242</v>
      </c>
    </row>
  </sheetData>
  <mergeCells count="1">
    <mergeCell ref="A1:B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/>
  <cp:revision/>
  <dcterms:created xsi:type="dcterms:W3CDTF">2017-12-19T11:19:01Z</dcterms:created>
  <dcterms:modified xsi:type="dcterms:W3CDTF">2023-04-19T04:14:14Z</dcterms:modified>
  <cp:category/>
  <cp:contentStatus/>
</cp:coreProperties>
</file>