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are\Desktop\College-Basketball-Statistics\results\"/>
    </mc:Choice>
  </mc:AlternateContent>
  <xr:revisionPtr revIDLastSave="0" documentId="13_ncr:1_{7649B0B5-6405-4964-9CA6-2AB1526E53B4}" xr6:coauthVersionLast="43" xr6:coauthVersionMax="43" xr10:uidLastSave="{00000000-0000-0000-0000-000000000000}"/>
  <bookViews>
    <workbookView xWindow="-120" yWindow="-120" windowWidth="29040" windowHeight="15840" activeTab="2" xr2:uid="{BFDC45CC-DD73-4698-B394-000BF718FAA8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Sheet1!$A$1:$L$256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9" i="3" l="1"/>
  <c r="C89" i="3"/>
  <c r="D89" i="3"/>
  <c r="E89" i="3"/>
  <c r="F89" i="3"/>
  <c r="B90" i="3"/>
  <c r="C90" i="3"/>
  <c r="D90" i="3"/>
  <c r="E90" i="3"/>
  <c r="F90" i="3"/>
  <c r="B91" i="3"/>
  <c r="C91" i="3"/>
  <c r="D91" i="3"/>
  <c r="E91" i="3"/>
  <c r="F91" i="3"/>
  <c r="B92" i="3"/>
  <c r="C92" i="3"/>
  <c r="D92" i="3"/>
  <c r="E92" i="3"/>
  <c r="F92" i="3"/>
  <c r="G92" i="3"/>
  <c r="H92" i="3"/>
  <c r="I92" i="3"/>
  <c r="B93" i="3"/>
  <c r="C93" i="3"/>
  <c r="D93" i="3"/>
  <c r="E93" i="3"/>
  <c r="F93" i="3"/>
  <c r="G93" i="3"/>
  <c r="H93" i="3"/>
  <c r="I93" i="3"/>
  <c r="B94" i="3"/>
  <c r="C94" i="3"/>
  <c r="D94" i="3"/>
  <c r="E94" i="3"/>
  <c r="F94" i="3"/>
  <c r="G94" i="3"/>
  <c r="H94" i="3"/>
  <c r="I94" i="3"/>
  <c r="B95" i="3"/>
  <c r="C95" i="3"/>
  <c r="D95" i="3"/>
  <c r="E95" i="3"/>
  <c r="F95" i="3"/>
  <c r="G95" i="3"/>
  <c r="H95" i="3"/>
  <c r="I95" i="3"/>
  <c r="B96" i="3"/>
  <c r="C96" i="3"/>
  <c r="D96" i="3"/>
  <c r="E96" i="3"/>
  <c r="F96" i="3"/>
  <c r="G96" i="3"/>
  <c r="H96" i="3"/>
  <c r="I96" i="3"/>
  <c r="B97" i="3"/>
  <c r="C97" i="3"/>
  <c r="D97" i="3"/>
  <c r="E97" i="3"/>
  <c r="F97" i="3"/>
  <c r="B98" i="3"/>
  <c r="C98" i="3"/>
  <c r="D98" i="3"/>
  <c r="E98" i="3"/>
  <c r="F98" i="3"/>
  <c r="G98" i="3"/>
  <c r="H98" i="3"/>
  <c r="I98" i="3"/>
  <c r="B99" i="3"/>
  <c r="C99" i="3"/>
  <c r="D99" i="3"/>
  <c r="E99" i="3"/>
  <c r="F99" i="3"/>
  <c r="G99" i="3"/>
  <c r="H99" i="3"/>
  <c r="I99" i="3"/>
  <c r="B100" i="3"/>
  <c r="C100" i="3"/>
  <c r="D100" i="3"/>
  <c r="E100" i="3"/>
  <c r="F100" i="3"/>
  <c r="G100" i="3"/>
  <c r="H100" i="3"/>
  <c r="B101" i="3"/>
  <c r="C101" i="3"/>
  <c r="D101" i="3"/>
  <c r="E101" i="3"/>
  <c r="F101" i="3"/>
  <c r="G101" i="3"/>
  <c r="H101" i="3"/>
  <c r="I101" i="3"/>
  <c r="B102" i="3"/>
  <c r="C102" i="3"/>
  <c r="D102" i="3"/>
  <c r="E102" i="3"/>
  <c r="F102" i="3"/>
  <c r="G102" i="3"/>
  <c r="H102" i="3"/>
  <c r="I102" i="3"/>
  <c r="B103" i="3"/>
  <c r="C103" i="3"/>
  <c r="D103" i="3"/>
  <c r="E103" i="3"/>
  <c r="F103" i="3"/>
  <c r="G103" i="3"/>
  <c r="B104" i="3"/>
  <c r="C104" i="3"/>
  <c r="D104" i="3"/>
  <c r="E104" i="3"/>
  <c r="F104" i="3"/>
  <c r="G104" i="3"/>
  <c r="H104" i="3"/>
  <c r="I104" i="3"/>
  <c r="B105" i="3"/>
  <c r="C105" i="3"/>
  <c r="D105" i="3"/>
  <c r="E105" i="3"/>
  <c r="F105" i="3"/>
  <c r="G105" i="3"/>
  <c r="H105" i="3"/>
  <c r="I105" i="3"/>
  <c r="B106" i="3"/>
  <c r="C106" i="3"/>
  <c r="D106" i="3"/>
  <c r="E106" i="3"/>
  <c r="F106" i="3"/>
  <c r="G106" i="3"/>
  <c r="H106" i="3"/>
  <c r="I106" i="3"/>
  <c r="B107" i="3"/>
  <c r="C107" i="3"/>
  <c r="D107" i="3"/>
  <c r="E107" i="3"/>
  <c r="F107" i="3"/>
  <c r="G107" i="3"/>
  <c r="H107" i="3"/>
  <c r="I107" i="3"/>
  <c r="B108" i="3"/>
  <c r="C108" i="3"/>
  <c r="D108" i="3"/>
  <c r="E108" i="3"/>
  <c r="F108" i="3"/>
  <c r="G108" i="3"/>
  <c r="H108" i="3"/>
  <c r="I108" i="3"/>
  <c r="B109" i="3"/>
  <c r="C109" i="3"/>
  <c r="D109" i="3"/>
  <c r="E109" i="3"/>
  <c r="F109" i="3"/>
  <c r="G109" i="3"/>
  <c r="H109" i="3"/>
  <c r="I109" i="3"/>
  <c r="C88" i="3"/>
  <c r="D88" i="3"/>
  <c r="E88" i="3"/>
  <c r="F88" i="3"/>
  <c r="B88" i="3"/>
  <c r="B16" i="3"/>
  <c r="C16" i="3"/>
  <c r="D16" i="3"/>
  <c r="E16" i="3"/>
  <c r="F16" i="3"/>
  <c r="G16" i="3"/>
  <c r="H16" i="3"/>
  <c r="I16" i="3"/>
  <c r="J16" i="3"/>
  <c r="K16" i="3"/>
  <c r="L16" i="3"/>
  <c r="B17" i="3"/>
  <c r="C17" i="3"/>
  <c r="D17" i="3"/>
  <c r="E17" i="3"/>
  <c r="F17" i="3"/>
  <c r="G17" i="3"/>
  <c r="H17" i="3"/>
  <c r="I17" i="3"/>
  <c r="J17" i="3"/>
  <c r="K17" i="3"/>
  <c r="L17" i="3"/>
  <c r="B18" i="3"/>
  <c r="C18" i="3"/>
  <c r="D18" i="3"/>
  <c r="E18" i="3"/>
  <c r="F18" i="3"/>
  <c r="G18" i="3"/>
  <c r="H18" i="3"/>
  <c r="I18" i="3"/>
  <c r="J18" i="3"/>
  <c r="K18" i="3"/>
  <c r="L18" i="3"/>
  <c r="B19" i="3"/>
  <c r="C19" i="3"/>
  <c r="D19" i="3"/>
  <c r="E19" i="3"/>
  <c r="F19" i="3"/>
  <c r="G19" i="3"/>
  <c r="H19" i="3"/>
  <c r="I19" i="3"/>
  <c r="J19" i="3"/>
  <c r="K19" i="3"/>
  <c r="L19" i="3"/>
  <c r="B20" i="3"/>
  <c r="C20" i="3"/>
  <c r="D20" i="3"/>
  <c r="E20" i="3"/>
  <c r="F20" i="3"/>
  <c r="G20" i="3"/>
  <c r="H20" i="3"/>
  <c r="I20" i="3"/>
  <c r="J20" i="3"/>
  <c r="K20" i="3"/>
  <c r="L20" i="3"/>
  <c r="B21" i="3"/>
  <c r="C21" i="3"/>
  <c r="D21" i="3"/>
  <c r="E21" i="3"/>
  <c r="F21" i="3"/>
  <c r="G21" i="3"/>
  <c r="H21" i="3"/>
  <c r="I21" i="3"/>
  <c r="J21" i="3"/>
  <c r="K21" i="3"/>
  <c r="L21" i="3"/>
  <c r="B22" i="3"/>
  <c r="C22" i="3"/>
  <c r="D22" i="3"/>
  <c r="E22" i="3"/>
  <c r="F22" i="3"/>
  <c r="G22" i="3"/>
  <c r="H22" i="3"/>
  <c r="I22" i="3"/>
  <c r="J22" i="3"/>
  <c r="K22" i="3"/>
  <c r="L22" i="3"/>
  <c r="B23" i="3"/>
  <c r="C23" i="3"/>
  <c r="D23" i="3"/>
  <c r="E23" i="3"/>
  <c r="F23" i="3"/>
  <c r="G23" i="3"/>
  <c r="H23" i="3"/>
  <c r="I23" i="3"/>
  <c r="J23" i="3"/>
  <c r="K23" i="3"/>
  <c r="L23" i="3"/>
  <c r="B24" i="3"/>
  <c r="C24" i="3"/>
  <c r="D24" i="3"/>
  <c r="E24" i="3"/>
  <c r="F24" i="3"/>
  <c r="G24" i="3"/>
  <c r="H24" i="3"/>
  <c r="I24" i="3"/>
  <c r="J24" i="3"/>
  <c r="K24" i="3"/>
  <c r="L24" i="3"/>
  <c r="B25" i="3"/>
  <c r="C25" i="3"/>
  <c r="D25" i="3"/>
  <c r="E25" i="3"/>
  <c r="F25" i="3"/>
  <c r="G25" i="3"/>
  <c r="H25" i="3"/>
  <c r="I25" i="3"/>
  <c r="J25" i="3"/>
  <c r="K25" i="3"/>
  <c r="L25" i="3"/>
  <c r="B26" i="3"/>
  <c r="C26" i="3"/>
  <c r="D26" i="3"/>
  <c r="E26" i="3"/>
  <c r="F26" i="3"/>
  <c r="G26" i="3"/>
  <c r="H26" i="3"/>
  <c r="I26" i="3"/>
  <c r="J26" i="3"/>
  <c r="K26" i="3"/>
  <c r="L26" i="3"/>
  <c r="B27" i="3"/>
  <c r="C27" i="3"/>
  <c r="D27" i="3"/>
  <c r="E27" i="3"/>
  <c r="F27" i="3"/>
  <c r="G27" i="3"/>
  <c r="H27" i="3"/>
  <c r="I27" i="3"/>
  <c r="J27" i="3"/>
  <c r="K27" i="3"/>
  <c r="L27" i="3"/>
  <c r="B28" i="3"/>
  <c r="C28" i="3"/>
  <c r="D28" i="3"/>
  <c r="E28" i="3"/>
  <c r="F28" i="3"/>
  <c r="G28" i="3"/>
  <c r="H28" i="3"/>
  <c r="I28" i="3"/>
  <c r="J28" i="3"/>
  <c r="K28" i="3"/>
  <c r="L28" i="3"/>
  <c r="C15" i="3"/>
  <c r="D15" i="3"/>
  <c r="E15" i="3"/>
  <c r="F15" i="3"/>
  <c r="G15" i="3"/>
  <c r="H15" i="3"/>
  <c r="I15" i="3"/>
  <c r="J15" i="3"/>
  <c r="K15" i="3"/>
  <c r="L15" i="3"/>
  <c r="B15" i="3"/>
  <c r="D4" i="2" l="1"/>
  <c r="G102" i="2"/>
  <c r="F102" i="2"/>
  <c r="E102" i="2"/>
  <c r="D102" i="2"/>
  <c r="C102" i="2"/>
  <c r="E100" i="2"/>
  <c r="D100" i="2"/>
  <c r="C100" i="2"/>
  <c r="F98" i="2"/>
  <c r="E98" i="2"/>
  <c r="D98" i="2"/>
  <c r="C98" i="2"/>
  <c r="F96" i="2"/>
  <c r="E96" i="2"/>
  <c r="D96" i="2"/>
  <c r="C96" i="2"/>
  <c r="G94" i="2"/>
  <c r="F94" i="2"/>
  <c r="E94" i="2"/>
  <c r="D94" i="2"/>
  <c r="C94" i="2"/>
  <c r="F92" i="2"/>
  <c r="E92" i="2"/>
  <c r="D92" i="2"/>
  <c r="C92" i="2"/>
  <c r="F90" i="2"/>
  <c r="E90" i="2"/>
  <c r="D90" i="2"/>
  <c r="C90" i="2"/>
  <c r="E88" i="2"/>
  <c r="D88" i="2"/>
  <c r="C88" i="2"/>
  <c r="E86" i="2"/>
  <c r="D86" i="2"/>
  <c r="C86" i="2"/>
  <c r="F84" i="2"/>
  <c r="E84" i="2"/>
  <c r="D84" i="2"/>
  <c r="C84" i="2"/>
  <c r="D82" i="2"/>
  <c r="C82" i="2"/>
  <c r="E80" i="2"/>
  <c r="D80" i="2"/>
  <c r="C80" i="2"/>
  <c r="F78" i="2"/>
  <c r="E78" i="2"/>
  <c r="D78" i="2"/>
  <c r="C78" i="2"/>
  <c r="G75" i="2"/>
  <c r="F75" i="2"/>
  <c r="E75" i="2"/>
  <c r="D75" i="2"/>
  <c r="C75" i="2"/>
  <c r="H73" i="2"/>
  <c r="G73" i="2"/>
  <c r="F73" i="2"/>
  <c r="E73" i="2"/>
  <c r="D73" i="2"/>
  <c r="C73" i="2"/>
  <c r="G71" i="2"/>
  <c r="F71" i="2"/>
  <c r="E71" i="2"/>
  <c r="D71" i="2"/>
  <c r="C71" i="2"/>
  <c r="G69" i="2"/>
  <c r="F69" i="2"/>
  <c r="E69" i="2"/>
  <c r="D69" i="2"/>
  <c r="C69" i="2"/>
  <c r="E67" i="2"/>
  <c r="D67" i="2"/>
  <c r="C67" i="2"/>
  <c r="G65" i="2"/>
  <c r="F65" i="2"/>
  <c r="E65" i="2"/>
  <c r="D65" i="2"/>
  <c r="C65" i="2"/>
  <c r="E63" i="2"/>
  <c r="D63" i="2"/>
  <c r="C63" i="2"/>
  <c r="D61" i="2"/>
  <c r="C61" i="2"/>
  <c r="D59" i="2"/>
  <c r="C59" i="2"/>
  <c r="F57" i="2"/>
  <c r="E57" i="2"/>
  <c r="D57" i="2"/>
  <c r="C57" i="2"/>
  <c r="D55" i="2"/>
  <c r="C55" i="2"/>
  <c r="L49" i="2"/>
  <c r="K49" i="2"/>
  <c r="J49" i="2"/>
  <c r="I49" i="2"/>
  <c r="H49" i="2"/>
  <c r="G49" i="2"/>
  <c r="F49" i="2"/>
  <c r="E49" i="2"/>
  <c r="D49" i="2"/>
  <c r="C49" i="2"/>
  <c r="L47" i="2"/>
  <c r="K47" i="2"/>
  <c r="J47" i="2"/>
  <c r="I47" i="2"/>
  <c r="H47" i="2"/>
  <c r="G47" i="2"/>
  <c r="F47" i="2"/>
  <c r="E47" i="2"/>
  <c r="D47" i="2"/>
  <c r="C47" i="2"/>
  <c r="H45" i="2"/>
  <c r="G45" i="2"/>
  <c r="F45" i="2"/>
  <c r="E45" i="2"/>
  <c r="D45" i="2"/>
  <c r="C45" i="2"/>
  <c r="I43" i="2"/>
  <c r="H43" i="2"/>
  <c r="G43" i="2"/>
  <c r="F43" i="2"/>
  <c r="E43" i="2"/>
  <c r="D43" i="2"/>
  <c r="C43" i="2"/>
  <c r="G41" i="2"/>
  <c r="F41" i="2"/>
  <c r="E41" i="2"/>
  <c r="D41" i="2"/>
  <c r="C41" i="2"/>
  <c r="H39" i="2"/>
  <c r="G39" i="2"/>
  <c r="F39" i="2"/>
  <c r="E39" i="2"/>
  <c r="D39" i="2"/>
  <c r="C39" i="2"/>
  <c r="G37" i="2"/>
  <c r="F37" i="2"/>
  <c r="E37" i="2"/>
  <c r="D37" i="2"/>
  <c r="C37" i="2"/>
  <c r="I35" i="2"/>
  <c r="H35" i="2"/>
  <c r="G35" i="2"/>
  <c r="F35" i="2"/>
  <c r="E35" i="2"/>
  <c r="D35" i="2"/>
  <c r="C35" i="2"/>
  <c r="E33" i="2"/>
  <c r="D33" i="2"/>
  <c r="C33" i="2"/>
  <c r="G31" i="2"/>
  <c r="F31" i="2"/>
  <c r="E31" i="2"/>
  <c r="D31" i="2"/>
  <c r="C31" i="2"/>
  <c r="G29" i="2"/>
  <c r="F29" i="2"/>
  <c r="E29" i="2"/>
  <c r="D29" i="2"/>
  <c r="C29" i="2"/>
  <c r="E27" i="2"/>
  <c r="D27" i="2"/>
  <c r="C27" i="2"/>
  <c r="G25" i="2"/>
  <c r="F25" i="2"/>
  <c r="E25" i="2"/>
  <c r="D25" i="2"/>
  <c r="C25" i="2"/>
  <c r="G22" i="2"/>
  <c r="F22" i="2"/>
  <c r="E22" i="2"/>
  <c r="D22" i="2"/>
  <c r="C22" i="2"/>
  <c r="H20" i="2"/>
  <c r="G20" i="2"/>
  <c r="F20" i="2"/>
  <c r="E20" i="2"/>
  <c r="D20" i="2"/>
  <c r="C20" i="2"/>
  <c r="H18" i="2"/>
  <c r="G18" i="2"/>
  <c r="F18" i="2"/>
  <c r="E18" i="2"/>
  <c r="D18" i="2"/>
  <c r="C18" i="2"/>
  <c r="G16" i="2"/>
  <c r="F16" i="2"/>
  <c r="E16" i="2"/>
  <c r="D16" i="2"/>
  <c r="C16" i="2"/>
  <c r="E14" i="2"/>
  <c r="D14" i="2"/>
  <c r="C14" i="2"/>
  <c r="E12" i="2"/>
  <c r="D12" i="2"/>
  <c r="C12" i="2"/>
  <c r="F10" i="2"/>
  <c r="E10" i="2"/>
  <c r="D10" i="2"/>
  <c r="C10" i="2"/>
  <c r="E8" i="2"/>
  <c r="D8" i="2"/>
  <c r="C8" i="2"/>
  <c r="E6" i="2"/>
  <c r="D6" i="2"/>
  <c r="C6" i="2"/>
</calcChain>
</file>

<file path=xl/sharedStrings.xml><?xml version="1.0" encoding="utf-8"?>
<sst xmlns="http://schemas.openxmlformats.org/spreadsheetml/2006/main" count="1462" uniqueCount="335">
  <si>
    <t>Streakiest shooters ranking: (jummpers and layups)</t>
  </si>
  <si>
    <t>top 20 bottom 20 results:</t>
  </si>
  <si>
    <t>total difference of % from shot0 = shot1 % - shot0 % + shot2 % - shot0 %...</t>
  </si>
  <si>
    <t>Streakiest shooters ranking: (jummpers only)</t>
  </si>
  <si>
    <t>total difference of % from previous shots = shot1 % - shot0 % + shot2 % - shot1 %...</t>
  </si>
  <si>
    <t>Lafayette - E.J. Stephens</t>
  </si>
  <si>
    <t>['47/111'</t>
  </si>
  <si>
    <t xml:space="preserve"> '15/38'</t>
  </si>
  <si>
    <t xml:space="preserve"> '0/11'</t>
  </si>
  <si>
    <t xml:space="preserve"> '0/0'</t>
  </si>
  <si>
    <t xml:space="preserve"> '0/0']</t>
  </si>
  <si>
    <t>Furman - Alex Hunter</t>
  </si>
  <si>
    <t>['67/133'</t>
  </si>
  <si>
    <t xml:space="preserve"> '25/59'</t>
  </si>
  <si>
    <t xml:space="preserve"> '2/21'</t>
  </si>
  <si>
    <t xml:space="preserve"> '1/2'</t>
  </si>
  <si>
    <t>Nicholls - Danny Garrick</t>
  </si>
  <si>
    <t>['54/111'</t>
  </si>
  <si>
    <t xml:space="preserve"> '13/47'</t>
  </si>
  <si>
    <t xml:space="preserve"> '1/11'</t>
  </si>
  <si>
    <t xml:space="preserve"> '0/1'</t>
  </si>
  <si>
    <t>Central Arkansas - Hayden Koval</t>
  </si>
  <si>
    <t>['62/134'</t>
  </si>
  <si>
    <t xml:space="preserve"> '25/57'</t>
  </si>
  <si>
    <t xml:space="preserve"> '14/23'</t>
  </si>
  <si>
    <t>Northern Arizona - Cameron Shelton</t>
  </si>
  <si>
    <t>['48/115'</t>
  </si>
  <si>
    <t xml:space="preserve"> '18/43'</t>
  </si>
  <si>
    <t xml:space="preserve"> '1/15'</t>
  </si>
  <si>
    <t>Presbyterian - Francois Lewis</t>
  </si>
  <si>
    <t>Toledo - Willie Jackson</t>
  </si>
  <si>
    <t>Boise State - Justinian Jessup</t>
  </si>
  <si>
    <t>Texas Tech - Davide Moretti</t>
  </si>
  <si>
    <t>Northern Illinois - Eugene German</t>
  </si>
  <si>
    <t>Army - Matt Wilson</t>
  </si>
  <si>
    <t>Stanford - Oscar da Silva</t>
  </si>
  <si>
    <t>Stanford - Oscar Da Silva</t>
  </si>
  <si>
    <t>['12/31'</t>
  </si>
  <si>
    <t xml:space="preserve"> '4/10'</t>
  </si>
  <si>
    <t xml:space="preserve"> '1/3'</t>
  </si>
  <si>
    <t>Central Arkansas - Thatch Unruh</t>
  </si>
  <si>
    <t>['68/166'</t>
  </si>
  <si>
    <t xml:space="preserve"> '28/59'</t>
  </si>
  <si>
    <t xml:space="preserve"> '12/24'</t>
  </si>
  <si>
    <t xml:space="preserve"> '9/12'</t>
  </si>
  <si>
    <t xml:space="preserve"> '2/9'</t>
  </si>
  <si>
    <t xml:space="preserve"> '0/2'</t>
  </si>
  <si>
    <t>Bowling Green - Demajeo Wiggins</t>
  </si>
  <si>
    <t>['49/120'</t>
  </si>
  <si>
    <t xml:space="preserve"> '22/42'</t>
  </si>
  <si>
    <t xml:space="preserve"> '13/17'</t>
  </si>
  <si>
    <t xml:space="preserve"> '5/9'</t>
  </si>
  <si>
    <t xml:space="preserve"> '2/3'</t>
  </si>
  <si>
    <t xml:space="preserve"> '1/1'</t>
  </si>
  <si>
    <t>Villanova - Eric Paschall</t>
  </si>
  <si>
    <t>['92/238'</t>
  </si>
  <si>
    <t xml:space="preserve"> '39/85'</t>
  </si>
  <si>
    <t xml:space="preserve"> '14/39'</t>
  </si>
  <si>
    <t xml:space="preserve"> '2/8'</t>
  </si>
  <si>
    <t>Bowling Green - Daeqwon Plowden</t>
  </si>
  <si>
    <t>['35/100'</t>
  </si>
  <si>
    <t xml:space="preserve"> '15/31'</t>
  </si>
  <si>
    <t xml:space="preserve"> '3/8'</t>
  </si>
  <si>
    <t>['108/216'</t>
  </si>
  <si>
    <t xml:space="preserve"> '38/103'</t>
  </si>
  <si>
    <t xml:space="preserve"> '12/35'</t>
  </si>
  <si>
    <t xml:space="preserve"> '2/12'</t>
  </si>
  <si>
    <t>['95/189'</t>
  </si>
  <si>
    <t xml:space="preserve"> '37/89'</t>
  </si>
  <si>
    <t xml:space="preserve"> '13/35'</t>
  </si>
  <si>
    <t>['61/114'</t>
  </si>
  <si>
    <t xml:space="preserve"> '18/52'</t>
  </si>
  <si>
    <t xml:space="preserve"> '3/15'</t>
  </si>
  <si>
    <t xml:space="preserve"> '2/2'</t>
  </si>
  <si>
    <t>['106/231'</t>
  </si>
  <si>
    <t xml:space="preserve"> '50/99'</t>
  </si>
  <si>
    <t xml:space="preserve"> '26/47'</t>
  </si>
  <si>
    <t xml:space="preserve"> '12/21'</t>
  </si>
  <si>
    <t xml:space="preserve"> '8/11'</t>
  </si>
  <si>
    <t xml:space="preserve"> '3/6'</t>
  </si>
  <si>
    <t>Missouri State - Tulio Da Silva</t>
  </si>
  <si>
    <t>['50/119'</t>
  </si>
  <si>
    <t xml:space="preserve"> '24/43'</t>
  </si>
  <si>
    <t xml:space="preserve"> '13/21'</t>
  </si>
  <si>
    <t xml:space="preserve"> '8/12'</t>
  </si>
  <si>
    <t xml:space="preserve"> '3/7'</t>
  </si>
  <si>
    <t xml:space="preserve"> '3/3'</t>
  </si>
  <si>
    <t>Tulsa - DaQuan Jeffries</t>
  </si>
  <si>
    <t>['56/145'</t>
  </si>
  <si>
    <t xml:space="preserve"> '30/49'</t>
  </si>
  <si>
    <t xml:space="preserve"> '16/27'</t>
  </si>
  <si>
    <t xml:space="preserve"> '6/11'</t>
  </si>
  <si>
    <t xml:space="preserve"> '3/5'</t>
  </si>
  <si>
    <t>['69/140'</t>
  </si>
  <si>
    <t xml:space="preserve"> '47/67'</t>
  </si>
  <si>
    <t xml:space="preserve"> '21/39'</t>
  </si>
  <si>
    <t xml:space="preserve"> '11/18'</t>
  </si>
  <si>
    <t xml:space="preserve"> '9/11'</t>
  </si>
  <si>
    <t xml:space="preserve"> '6/9'</t>
  </si>
  <si>
    <t xml:space="preserve"> '1/1']</t>
  </si>
  <si>
    <t>Indiana - Juwan Morgan</t>
  </si>
  <si>
    <t>['81/172'</t>
  </si>
  <si>
    <t xml:space="preserve"> '42/76'</t>
  </si>
  <si>
    <t xml:space="preserve"> '21/37'</t>
  </si>
  <si>
    <t xml:space="preserve"> '15/19'</t>
  </si>
  <si>
    <t xml:space="preserve"> '9/13'</t>
  </si>
  <si>
    <t xml:space="preserve"> '7/9'</t>
  </si>
  <si>
    <t xml:space="preserve"> '4/5'</t>
  </si>
  <si>
    <t xml:space="preserve"> '3/4'</t>
  </si>
  <si>
    <t xml:space="preserve"> '0/1']</t>
  </si>
  <si>
    <t>(min 10 attempts for each shot</t>
  </si>
  <si>
    <t xml:space="preserve"> and minimum 100 attempts for shot 0)</t>
  </si>
  <si>
    <t>Iowa State - Nick Weiler-Babb</t>
  </si>
  <si>
    <t>['52/144'</t>
  </si>
  <si>
    <t xml:space="preserve"> '17/47'</t>
  </si>
  <si>
    <t xml:space="preserve"> '0/13'</t>
  </si>
  <si>
    <t>['63/116'</t>
  </si>
  <si>
    <t xml:space="preserve"> '25/52'</t>
  </si>
  <si>
    <t xml:space="preserve"> '5/23'</t>
  </si>
  <si>
    <t>Syracuse - Oshae Brissett</t>
  </si>
  <si>
    <t>['46/151'</t>
  </si>
  <si>
    <t xml:space="preserve"> '14/41'</t>
  </si>
  <si>
    <t>Gonzaga - Corey Kispert</t>
  </si>
  <si>
    <t>['43/113'</t>
  </si>
  <si>
    <t xml:space="preserve"> '13/34'</t>
  </si>
  <si>
    <t xml:space="preserve"> '1/12'</t>
  </si>
  <si>
    <t>South Alabama - Rodrick Sikes</t>
  </si>
  <si>
    <t>['63/161'</t>
  </si>
  <si>
    <t xml:space="preserve"> '23/59'</t>
  </si>
  <si>
    <t>Campbell - Chris Clemons</t>
  </si>
  <si>
    <t>['97/257'</t>
  </si>
  <si>
    <t xml:space="preserve"> '34/94'</t>
  </si>
  <si>
    <t xml:space="preserve"> '12/32'</t>
  </si>
  <si>
    <t>['46/104'</t>
  </si>
  <si>
    <t xml:space="preserve"> '13/39'</t>
  </si>
  <si>
    <t>USC - Bennie Boatwright</t>
  </si>
  <si>
    <t>Abilene Christian - Jaren Lewis</t>
  </si>
  <si>
    <t>St. Francis (PA) - Isaiah Blackmon</t>
  </si>
  <si>
    <t>Houston Baptist - Ian DuBose</t>
  </si>
  <si>
    <t>['42/130'</t>
  </si>
  <si>
    <t xml:space="preserve"> '7/11'</t>
  </si>
  <si>
    <t xml:space="preserve"> '2/5'</t>
  </si>
  <si>
    <t>Murray State - Ja Morant</t>
  </si>
  <si>
    <t>['55/172'</t>
  </si>
  <si>
    <t xml:space="preserve"> '19/49'</t>
  </si>
  <si>
    <t xml:space="preserve"> '10/15'</t>
  </si>
  <si>
    <t xml:space="preserve"> '3/9'</t>
  </si>
  <si>
    <t>Milwaukee - DeAndre Abram</t>
  </si>
  <si>
    <t>['65/186'</t>
  </si>
  <si>
    <t xml:space="preserve"> '12/59'</t>
  </si>
  <si>
    <t>New Orleans - Bryson Robinson</t>
  </si>
  <si>
    <t>['37/143'</t>
  </si>
  <si>
    <t xml:space="preserve"> '16/33'</t>
  </si>
  <si>
    <t xml:space="preserve"> '11/16'</t>
  </si>
  <si>
    <t xml:space="preserve"> '3/10'</t>
  </si>
  <si>
    <t>['99/212'</t>
  </si>
  <si>
    <t xml:space="preserve"> '33/93'</t>
  </si>
  <si>
    <t xml:space="preserve"> '14/29'</t>
  </si>
  <si>
    <t xml:space="preserve"> '3/14'</t>
  </si>
  <si>
    <t>NC State - C.J. Bryce</t>
  </si>
  <si>
    <t>['67/153'</t>
  </si>
  <si>
    <t xml:space="preserve"> '18/55'</t>
  </si>
  <si>
    <t xml:space="preserve"> '0/3'</t>
  </si>
  <si>
    <t xml:space="preserve"> '13/40'</t>
  </si>
  <si>
    <t xml:space="preserve"> '2/11'</t>
  </si>
  <si>
    <t>['40/140'</t>
  </si>
  <si>
    <t xml:space="preserve"> '15/36'</t>
  </si>
  <si>
    <t xml:space="preserve"> '7/12'</t>
  </si>
  <si>
    <t xml:space="preserve"> '1/5'</t>
  </si>
  <si>
    <t>['36/130'</t>
  </si>
  <si>
    <t xml:space="preserve"> '13/31'</t>
  </si>
  <si>
    <t xml:space="preserve"> '2/6'</t>
  </si>
  <si>
    <t>Arkansas - Isaiah Joe</t>
  </si>
  <si>
    <t>['73/197'</t>
  </si>
  <si>
    <t xml:space="preserve"> '20/67'</t>
  </si>
  <si>
    <t xml:space="preserve"> '14/20'</t>
  </si>
  <si>
    <t xml:space="preserve"> '8/14'</t>
  </si>
  <si>
    <t xml:space="preserve"> '2/7'</t>
  </si>
  <si>
    <t>Loyola (MD) - Andrew Kostecka</t>
  </si>
  <si>
    <t>['60/166'</t>
  </si>
  <si>
    <t xml:space="preserve"> '21/53'</t>
  </si>
  <si>
    <t xml:space="preserve"> '14/19'</t>
  </si>
  <si>
    <t xml:space="preserve"> '5/12'</t>
  </si>
  <si>
    <t>['33/113'</t>
  </si>
  <si>
    <t xml:space="preserve"> '14/27'</t>
  </si>
  <si>
    <t xml:space="preserve"> '7/13'</t>
  </si>
  <si>
    <t>Eastern Michigan - Kevin McAdoo</t>
  </si>
  <si>
    <t>['25/104'</t>
  </si>
  <si>
    <t xml:space="preserve"> '15/22'</t>
  </si>
  <si>
    <t xml:space="preserve"> '4/12'</t>
  </si>
  <si>
    <t xml:space="preserve"> '1/4'</t>
  </si>
  <si>
    <t xml:space="preserve"> 15/38</t>
  </si>
  <si>
    <t xml:space="preserve"> 0/11</t>
  </si>
  <si>
    <t xml:space="preserve"> 0/0</t>
  </si>
  <si>
    <t xml:space="preserve"> 25/59</t>
  </si>
  <si>
    <t xml:space="preserve"> 2/21</t>
  </si>
  <si>
    <t xml:space="preserve"> 1/2</t>
  </si>
  <si>
    <t xml:space="preserve"> 13/47</t>
  </si>
  <si>
    <t xml:space="preserve"> 1/11</t>
  </si>
  <si>
    <t xml:space="preserve"> 0/1</t>
  </si>
  <si>
    <t xml:space="preserve"> 25/57</t>
  </si>
  <si>
    <t xml:space="preserve"> 14/23</t>
  </si>
  <si>
    <t xml:space="preserve"> 18/43</t>
  </si>
  <si>
    <t xml:space="preserve"> 1/15</t>
  </si>
  <si>
    <t xml:space="preserve"> 4/10</t>
  </si>
  <si>
    <t xml:space="preserve"> 1/3</t>
  </si>
  <si>
    <t xml:space="preserve"> 28/59</t>
  </si>
  <si>
    <t xml:space="preserve"> 12/24</t>
  </si>
  <si>
    <t xml:space="preserve"> 9/12</t>
  </si>
  <si>
    <t xml:space="preserve"> 2/9</t>
  </si>
  <si>
    <t xml:space="preserve"> 0/2</t>
  </si>
  <si>
    <t xml:space="preserve"> 22/42</t>
  </si>
  <si>
    <t xml:space="preserve"> 13/17</t>
  </si>
  <si>
    <t xml:space="preserve"> 5/9</t>
  </si>
  <si>
    <t xml:space="preserve"> 2/3</t>
  </si>
  <si>
    <t xml:space="preserve"> 1/1</t>
  </si>
  <si>
    <t xml:space="preserve"> 39/85</t>
  </si>
  <si>
    <t xml:space="preserve"> 14/39</t>
  </si>
  <si>
    <t xml:space="preserve"> 2/8</t>
  </si>
  <si>
    <t xml:space="preserve"> 15/31</t>
  </si>
  <si>
    <t xml:space="preserve"> 3/8</t>
  </si>
  <si>
    <t xml:space="preserve"> 38/103</t>
  </si>
  <si>
    <t xml:space="preserve"> 12/35</t>
  </si>
  <si>
    <t xml:space="preserve"> 2/12</t>
  </si>
  <si>
    <t xml:space="preserve"> 37/89</t>
  </si>
  <si>
    <t xml:space="preserve"> 13/35</t>
  </si>
  <si>
    <t xml:space="preserve"> 18/52</t>
  </si>
  <si>
    <t xml:space="preserve"> 3/15</t>
  </si>
  <si>
    <t xml:space="preserve"> 2/2</t>
  </si>
  <si>
    <t xml:space="preserve"> 50/99</t>
  </si>
  <si>
    <t xml:space="preserve"> 26/47</t>
  </si>
  <si>
    <t xml:space="preserve"> 12/21</t>
  </si>
  <si>
    <t xml:space="preserve"> 8/11</t>
  </si>
  <si>
    <t xml:space="preserve"> 3/6</t>
  </si>
  <si>
    <t xml:space="preserve"> 24/43</t>
  </si>
  <si>
    <t xml:space="preserve"> 13/21</t>
  </si>
  <si>
    <t xml:space="preserve"> 8/12</t>
  </si>
  <si>
    <t xml:space="preserve"> 3/7</t>
  </si>
  <si>
    <t xml:space="preserve"> 3/3</t>
  </si>
  <si>
    <t xml:space="preserve"> 30/49</t>
  </si>
  <si>
    <t xml:space="preserve"> 16/27</t>
  </si>
  <si>
    <t xml:space="preserve"> 6/11</t>
  </si>
  <si>
    <t xml:space="preserve"> 3/5</t>
  </si>
  <si>
    <t xml:space="preserve"> 47/67</t>
  </si>
  <si>
    <t xml:space="preserve"> 21/39</t>
  </si>
  <si>
    <t xml:space="preserve"> 11/18</t>
  </si>
  <si>
    <t xml:space="preserve"> 9/11</t>
  </si>
  <si>
    <t xml:space="preserve"> 6/9</t>
  </si>
  <si>
    <t xml:space="preserve"> 42/76</t>
  </si>
  <si>
    <t xml:space="preserve"> 21/37</t>
  </si>
  <si>
    <t xml:space="preserve"> 15/19</t>
  </si>
  <si>
    <t xml:space="preserve"> 9/13</t>
  </si>
  <si>
    <t xml:space="preserve"> 7/9</t>
  </si>
  <si>
    <t xml:space="preserve"> 4/5</t>
  </si>
  <si>
    <t xml:space="preserve"> 3/4</t>
  </si>
  <si>
    <t xml:space="preserve"> 17/47</t>
  </si>
  <si>
    <t xml:space="preserve"> 0/13</t>
  </si>
  <si>
    <t xml:space="preserve"> 25/52</t>
  </si>
  <si>
    <t xml:space="preserve"> 5/23</t>
  </si>
  <si>
    <t xml:space="preserve"> 14/41</t>
  </si>
  <si>
    <t xml:space="preserve"> 13/34</t>
  </si>
  <si>
    <t xml:space="preserve"> 1/12</t>
  </si>
  <si>
    <t xml:space="preserve"> 23/59</t>
  </si>
  <si>
    <t xml:space="preserve"> 34/94</t>
  </si>
  <si>
    <t xml:space="preserve"> 12/32</t>
  </si>
  <si>
    <t xml:space="preserve"> 13/39</t>
  </si>
  <si>
    <t xml:space="preserve"> 7/11</t>
  </si>
  <si>
    <t xml:space="preserve"> 2/5</t>
  </si>
  <si>
    <t xml:space="preserve"> 19/49</t>
  </si>
  <si>
    <t xml:space="preserve"> 10/15</t>
  </si>
  <si>
    <t xml:space="preserve"> 3/9</t>
  </si>
  <si>
    <t xml:space="preserve"> 12/59</t>
  </si>
  <si>
    <t xml:space="preserve"> 16/33</t>
  </si>
  <si>
    <t xml:space="preserve"> 11/16</t>
  </si>
  <si>
    <t xml:space="preserve"> 3/10</t>
  </si>
  <si>
    <t xml:space="preserve"> 33/93</t>
  </si>
  <si>
    <t xml:space="preserve"> 14/29</t>
  </si>
  <si>
    <t xml:space="preserve"> 3/14</t>
  </si>
  <si>
    <t xml:space="preserve"> 18/55</t>
  </si>
  <si>
    <t xml:space="preserve"> 0/3</t>
  </si>
  <si>
    <t xml:space="preserve"> 13/40</t>
  </si>
  <si>
    <t xml:space="preserve"> 2/11</t>
  </si>
  <si>
    <t xml:space="preserve"> 15/36</t>
  </si>
  <si>
    <t xml:space="preserve"> 7/12</t>
  </si>
  <si>
    <t xml:space="preserve"> 1/5</t>
  </si>
  <si>
    <t xml:space="preserve"> 13/31</t>
  </si>
  <si>
    <t xml:space="preserve"> 2/6</t>
  </si>
  <si>
    <t xml:space="preserve"> 20/67</t>
  </si>
  <si>
    <t xml:space="preserve"> 14/20</t>
  </si>
  <si>
    <t xml:space="preserve"> 8/14</t>
  </si>
  <si>
    <t xml:space="preserve"> 2/7</t>
  </si>
  <si>
    <t xml:space="preserve"> 21/53</t>
  </si>
  <si>
    <t xml:space="preserve"> 14/19</t>
  </si>
  <si>
    <t xml:space="preserve"> 5/12</t>
  </si>
  <si>
    <t xml:space="preserve"> 14/27</t>
  </si>
  <si>
    <t xml:space="preserve"> 7/13</t>
  </si>
  <si>
    <t xml:space="preserve"> 15/22</t>
  </si>
  <si>
    <t xml:space="preserve"> 4/12</t>
  </si>
  <si>
    <t xml:space="preserve"> 1/4</t>
  </si>
  <si>
    <t>47/111</t>
  </si>
  <si>
    <t>67/133</t>
  </si>
  <si>
    <t>54/111</t>
  </si>
  <si>
    <t>62/134</t>
  </si>
  <si>
    <t>48/115</t>
  </si>
  <si>
    <t>68/166</t>
  </si>
  <si>
    <t>49/120</t>
  </si>
  <si>
    <t>92/238</t>
  </si>
  <si>
    <t>35/100</t>
  </si>
  <si>
    <t>108/216</t>
  </si>
  <si>
    <t>95/189</t>
  </si>
  <si>
    <t>61/114</t>
  </si>
  <si>
    <t>106/231</t>
  </si>
  <si>
    <t>50/119</t>
  </si>
  <si>
    <t>56/145</t>
  </si>
  <si>
    <t>69/140</t>
  </si>
  <si>
    <t>81/172</t>
  </si>
  <si>
    <t>52/144</t>
  </si>
  <si>
    <t>63/116</t>
  </si>
  <si>
    <t>46/151</t>
  </si>
  <si>
    <t>43/113</t>
  </si>
  <si>
    <t>63/161</t>
  </si>
  <si>
    <t>97/257</t>
  </si>
  <si>
    <t>46/104</t>
  </si>
  <si>
    <t>42/130</t>
  </si>
  <si>
    <t>55/172</t>
  </si>
  <si>
    <t>65/186</t>
  </si>
  <si>
    <t>37/143</t>
  </si>
  <si>
    <t>99/212</t>
  </si>
  <si>
    <t>67/153</t>
  </si>
  <si>
    <t>40/140</t>
  </si>
  <si>
    <t>36/130</t>
  </si>
  <si>
    <t>73/197</t>
  </si>
  <si>
    <t>60/166</t>
  </si>
  <si>
    <t>33/113</t>
  </si>
  <si>
    <t>25/104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</si>
</sst>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" fontId="0" fillId="0" borderId="0" xfId="0" applyNumberFormat="1"/>
    <xf numFmtId="10" fontId="0" fillId="0" borderId="0" xfId="0" applyNumberFormat="1"/>
    <xf numFmtId="13" fontId="0" fillId="0" borderId="0" xfId="0" applyNumberFormat="1"/>
    <xf numFmtId="12" fontId="0" fillId="0" borderId="0" xfId="0" applyNumberFormat="1"/>
    <xf numFmtId="2" fontId="0" fillId="0" borderId="0" xfId="0" applyNumberFormat="1"/>
    <xf numFmtId="2" fontId="0" fillId="0" borderId="0" xfId="1" applyNumberFormat="1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152976"/>
        <c:axId val="1318019904"/>
      </c:lineChart>
      <c:catAx>
        <c:axId val="128215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019904"/>
        <c:crosses val="autoZero"/>
        <c:auto val="1"/>
        <c:lblAlgn val="ctr"/>
        <c:lblOffset val="100"/>
        <c:noMultiLvlLbl val="0"/>
      </c:catAx>
      <c:valAx>
        <c:axId val="13180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15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Sheet3!$B$30:$G$30</c:f>
              <c:numCache>
                <c:formatCode>General</c:formatCode>
                <c:ptCount val="6"/>
                <c:pt idx="0">
                  <c:v>0.3611111111111111</c:v>
                </c:pt>
                <c:pt idx="1">
                  <c:v>0.36170212765957449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A6-44E9-B926-62D6582F411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Sheet3!$B$31:$G$31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A6-44E9-B926-62D6582F411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Sheet3!$B$32:$G$32</c:f>
              <c:numCache>
                <c:formatCode>General</c:formatCode>
                <c:ptCount val="6"/>
                <c:pt idx="0">
                  <c:v>0.5431034482758621</c:v>
                </c:pt>
                <c:pt idx="1">
                  <c:v>0.48076923076923078</c:v>
                </c:pt>
                <c:pt idx="2">
                  <c:v>0.21739130434782608</c:v>
                </c:pt>
                <c:pt idx="3">
                  <c:v>0.6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A6-44E9-B926-62D6582F411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Sheet3!$B$33:$G$33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4A6-44E9-B926-62D6582F411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Sheet3!$B$34:$G$34</c:f>
              <c:numCache>
                <c:formatCode>General</c:formatCode>
                <c:ptCount val="6"/>
                <c:pt idx="0">
                  <c:v>0.30463576158940397</c:v>
                </c:pt>
                <c:pt idx="1">
                  <c:v>0.34146341463414637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4A6-44E9-B926-62D6582F411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Sheet3!$B$35:$G$35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4A6-44E9-B926-62D6582F411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Sheet3!$B$36:$G$36</c:f>
              <c:numCache>
                <c:formatCode>General</c:formatCode>
                <c:ptCount val="6"/>
                <c:pt idx="0">
                  <c:v>0.38053097345132741</c:v>
                </c:pt>
                <c:pt idx="1">
                  <c:v>0.38235294117647056</c:v>
                </c:pt>
                <c:pt idx="2">
                  <c:v>8.3333333333333329E-2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4A6-44E9-B926-62D6582F411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Sheet3!$B$37:$G$37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4A6-44E9-B926-62D6582F411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Sheet3!$B$38:$G$38</c:f>
              <c:numCache>
                <c:formatCode>General</c:formatCode>
                <c:ptCount val="6"/>
                <c:pt idx="0">
                  <c:v>0.39130434782608697</c:v>
                </c:pt>
                <c:pt idx="1">
                  <c:v>0.38983050847457629</c:v>
                </c:pt>
                <c:pt idx="2">
                  <c:v>9.5238095238095233E-2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4A6-44E9-B926-62D6582F411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Sheet3!$B$39:$G$39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4A6-44E9-B926-62D6582F4115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Sheet3!$B$40:$G$40</c:f>
              <c:numCache>
                <c:formatCode>General</c:formatCode>
                <c:ptCount val="6"/>
                <c:pt idx="0">
                  <c:v>0.37743190661478598</c:v>
                </c:pt>
                <c:pt idx="1">
                  <c:v>0.36170212765957449</c:v>
                </c:pt>
                <c:pt idx="2">
                  <c:v>0.375</c:v>
                </c:pt>
                <c:pt idx="3">
                  <c:v>9.0909090909090912E-2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4A6-44E9-B926-62D6582F4115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Sheet3!$B$41:$G$41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4A6-44E9-B926-62D6582F4115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Sheet3!$B$42:$G$42</c:f>
              <c:numCache>
                <c:formatCode>General</c:formatCode>
                <c:ptCount val="6"/>
                <c:pt idx="0">
                  <c:v>0.44230769230769229</c:v>
                </c:pt>
                <c:pt idx="1">
                  <c:v>0.33333333333333331</c:v>
                </c:pt>
                <c:pt idx="2">
                  <c:v>0.16666666666666666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4A6-44E9-B926-62D6582F4115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Sheet3!$B$43:$G$43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4A6-44E9-B926-62D6582F4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9812608"/>
        <c:axId val="1389487200"/>
      </c:lineChart>
      <c:catAx>
        <c:axId val="1319812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87200"/>
        <c:crosses val="autoZero"/>
        <c:auto val="1"/>
        <c:lblAlgn val="ctr"/>
        <c:lblOffset val="100"/>
        <c:noMultiLvlLbl val="0"/>
      </c:catAx>
      <c:valAx>
        <c:axId val="138948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81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Sheet3!$M$88:$T$88</c:f>
              <c:numCache>
                <c:formatCode>General</c:formatCode>
                <c:ptCount val="8"/>
                <c:pt idx="0">
                  <c:v>0.40833333333333333</c:v>
                </c:pt>
                <c:pt idx="1">
                  <c:v>0.52380952380952384</c:v>
                </c:pt>
                <c:pt idx="2">
                  <c:v>0.76470588235294112</c:v>
                </c:pt>
                <c:pt idx="3">
                  <c:v>0.55555555555555558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BE-4F15-B031-0A438B529AA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Sheet3!$M$89:$T$89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BE-4F15-B031-0A438B529AA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Sheet3!$M$90:$T$90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BE-4F15-B031-0A438B529AA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Sheet3!$M$91:$T$91</c:f>
              <c:numCache>
                <c:formatCode>General</c:formatCode>
                <c:ptCount val="8"/>
                <c:pt idx="0">
                  <c:v>0.40963855421686746</c:v>
                </c:pt>
                <c:pt idx="1">
                  <c:v>0.47457627118644069</c:v>
                </c:pt>
                <c:pt idx="2">
                  <c:v>0.5</c:v>
                </c:pt>
                <c:pt idx="3">
                  <c:v>0.75</c:v>
                </c:pt>
                <c:pt idx="4">
                  <c:v>0.22222222222222221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BE-4F15-B031-0A438B529AA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Sheet3!$M$92:$T$92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BE-4F15-B031-0A438B529AA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Sheet3!$M$93:$T$93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BE-4F15-B031-0A438B529AA4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Sheet3!$M$94:$T$94</c:f>
              <c:numCache>
                <c:formatCode>General</c:formatCode>
                <c:ptCount val="8"/>
                <c:pt idx="0">
                  <c:v>0.45887445887445888</c:v>
                </c:pt>
                <c:pt idx="1">
                  <c:v>0.50505050505050508</c:v>
                </c:pt>
                <c:pt idx="2">
                  <c:v>0.55319148936170215</c:v>
                </c:pt>
                <c:pt idx="3">
                  <c:v>0.5714285714285714</c:v>
                </c:pt>
                <c:pt idx="4">
                  <c:v>0.72727272727272729</c:v>
                </c:pt>
                <c:pt idx="5">
                  <c:v>0.5</c:v>
                </c:pt>
                <c:pt idx="6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BE-4F15-B031-0A438B529AA4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Sheet3!$M$95:$T$95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BE-4F15-B031-0A438B529AA4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Sheet3!$M$96:$T$96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DBE-4F15-B031-0A438B529AA4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Sheet3!$M$97:$T$97</c:f>
              <c:numCache>
                <c:formatCode>General</c:formatCode>
                <c:ptCount val="8"/>
                <c:pt idx="0">
                  <c:v>0.35</c:v>
                </c:pt>
                <c:pt idx="1">
                  <c:v>0.4838709677419355</c:v>
                </c:pt>
                <c:pt idx="2">
                  <c:v>0.75</c:v>
                </c:pt>
                <c:pt idx="3">
                  <c:v>0.375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DBE-4F15-B031-0A438B529AA4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Sheet3!$M$98:$T$98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DBE-4F15-B031-0A438B529AA4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Sheet3!$M$99:$T$99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DBE-4F15-B031-0A438B529AA4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Sheet3!$M$100:$T$100</c:f>
              <c:numCache>
                <c:formatCode>General</c:formatCode>
                <c:ptCount val="8"/>
                <c:pt idx="0">
                  <c:v>0.42016806722689076</c:v>
                </c:pt>
                <c:pt idx="1">
                  <c:v>0.55813953488372092</c:v>
                </c:pt>
                <c:pt idx="2">
                  <c:v>0.61904761904761907</c:v>
                </c:pt>
                <c:pt idx="3">
                  <c:v>0.66666666666666663</c:v>
                </c:pt>
                <c:pt idx="4">
                  <c:v>0.42857142857142855</c:v>
                </c:pt>
                <c:pt idx="5">
                  <c:v>1</c:v>
                </c:pt>
                <c:pt idx="6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DBE-4F15-B031-0A438B529AA4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Sheet3!$M$101:$T$101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DBE-4F15-B031-0A438B529AA4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Sheet3!$M$102:$T$102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DBE-4F15-B031-0A438B529AA4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Sheet3!$M$103:$T$103</c:f>
              <c:numCache>
                <c:formatCode>General</c:formatCode>
                <c:ptCount val="8"/>
                <c:pt idx="0">
                  <c:v>0.38620689655172413</c:v>
                </c:pt>
                <c:pt idx="1">
                  <c:v>0.61224489795918369</c:v>
                </c:pt>
                <c:pt idx="2">
                  <c:v>0.59259259259259256</c:v>
                </c:pt>
                <c:pt idx="3">
                  <c:v>0.54545454545454541</c:v>
                </c:pt>
                <c:pt idx="4">
                  <c:v>0.6</c:v>
                </c:pt>
                <c:pt idx="5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DBE-4F15-B031-0A438B529AA4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Sheet3!$M$104:$T$104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DBE-4F15-B031-0A438B529AA4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Sheet3!$M$105:$T$105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DBE-4F15-B031-0A438B529AA4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Sheet3!$M$106:$T$106</c:f>
              <c:numCache>
                <c:formatCode>General</c:formatCode>
                <c:ptCount val="8"/>
                <c:pt idx="0">
                  <c:v>0.49285714285714288</c:v>
                </c:pt>
                <c:pt idx="1">
                  <c:v>0.70149253731343286</c:v>
                </c:pt>
                <c:pt idx="2">
                  <c:v>0.53846153846153844</c:v>
                </c:pt>
                <c:pt idx="3">
                  <c:v>0.61111111111111116</c:v>
                </c:pt>
                <c:pt idx="4">
                  <c:v>0.81818181818181823</c:v>
                </c:pt>
                <c:pt idx="5">
                  <c:v>0.66666666666666663</c:v>
                </c:pt>
                <c:pt idx="6">
                  <c:v>0.6</c:v>
                </c:pt>
                <c:pt idx="7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DBE-4F15-B031-0A438B529AA4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Sheet3!$M$107:$T$107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DBE-4F15-B031-0A438B529AA4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Sheet3!$M$108:$T$108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DBE-4F15-B031-0A438B529AA4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Sheet3!$M$109:$T$109</c:f>
              <c:numCache>
                <c:formatCode>General</c:formatCode>
                <c:ptCount val="8"/>
                <c:pt idx="0">
                  <c:v>0.47093023255813954</c:v>
                </c:pt>
                <c:pt idx="1">
                  <c:v>0.55263157894736847</c:v>
                </c:pt>
                <c:pt idx="2">
                  <c:v>0.56756756756756754</c:v>
                </c:pt>
                <c:pt idx="3">
                  <c:v>0.78947368421052633</c:v>
                </c:pt>
                <c:pt idx="4">
                  <c:v>0.69230769230769229</c:v>
                </c:pt>
                <c:pt idx="5">
                  <c:v>0.77777777777777779</c:v>
                </c:pt>
                <c:pt idx="6">
                  <c:v>0.8</c:v>
                </c:pt>
                <c:pt idx="7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DBE-4F15-B031-0A438B529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9812608"/>
        <c:axId val="1389487200"/>
      </c:lineChart>
      <c:catAx>
        <c:axId val="1319812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87200"/>
        <c:crosses val="autoZero"/>
        <c:auto val="1"/>
        <c:lblAlgn val="ctr"/>
        <c:lblOffset val="100"/>
        <c:noMultiLvlLbl val="0"/>
      </c:catAx>
      <c:valAx>
        <c:axId val="138948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81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342900</xdr:colOff>
      <xdr:row>2</xdr:row>
      <xdr:rowOff>138112</xdr:rowOff>
    </xdr:from>
    <xdr:to>
      <xdr:col>31</xdr:col>
      <xdr:colOff>38100</xdr:colOff>
      <xdr:row>17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BDFDE7-D195-49FD-85E6-0D6D7C187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1828800</xdr:colOff>
      <xdr:row>46</xdr:row>
      <xdr:rowOff>4762</xdr:rowOff>
    </xdr:from>
    <xdr:to>
      <xdr:col>8</xdr:col>
      <xdr:colOff>266700</xdr:colOff>
      <xdr:row>60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A4D9CE-4391-42DA-AF73-C30C63AE5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342900</xdr:colOff>
      <xdr:row>80</xdr:row>
      <xdr:rowOff>180975</xdr:rowOff>
    </xdr:from>
    <xdr:to>
      <xdr:col>31</xdr:col>
      <xdr:colOff>514350</xdr:colOff>
      <xdr:row>104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A6267A-D5E3-48A5-93DF-740CC9E4A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F80F5-52EC-478F-A5C3-982FD8B6AB72}">
  <sheetPr filterMode="1"/>
  <dimension ref="A1:L256"/>
  <sheetViews>
    <sheetView workbookViewId="0">
      <selection activeCell="M58" sqref="M58"/>
    </sheetView>
  </sheetViews>
  <sheetFormatPr defaultColWidth="37.5703125" defaultRowHeight="15" x14ac:dyDescent="0.25"/>
  <cols>
    <col min="2" max="2" width="14.7109375" customWidth="1"/>
    <col min="3" max="3" width="8.140625" bestFit="1" customWidth="1"/>
    <col min="4" max="5" width="7.140625" bestFit="1" customWidth="1"/>
    <col min="6" max="6" width="6.140625" bestFit="1" customWidth="1"/>
    <col min="7" max="11" width="5.140625" bestFit="1" customWidth="1"/>
    <col min="12" max="12" width="5.85546875" bestFit="1" customWidth="1"/>
  </cols>
  <sheetData>
    <row r="1" spans="1:12" x14ac:dyDescent="0.25">
      <c r="A1" t="s">
        <v>0</v>
      </c>
    </row>
    <row r="2" spans="1:12" x14ac:dyDescent="0.25">
      <c r="A2" t="s">
        <v>1</v>
      </c>
    </row>
    <row r="3" spans="1:12" x14ac:dyDescent="0.25">
      <c r="A3" t="s">
        <v>5</v>
      </c>
      <c r="B3">
        <v>-42.342342342342299</v>
      </c>
    </row>
    <row r="4" spans="1:12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10</v>
      </c>
    </row>
    <row r="5" spans="1:12" hidden="1" x14ac:dyDescent="0.25"/>
    <row r="6" spans="1:12" x14ac:dyDescent="0.25">
      <c r="A6" t="s">
        <v>11</v>
      </c>
      <c r="B6">
        <v>-40.8521303258145</v>
      </c>
    </row>
    <row r="7" spans="1:12" x14ac:dyDescent="0.25">
      <c r="A7" t="s">
        <v>11</v>
      </c>
      <c r="B7" t="s">
        <v>12</v>
      </c>
      <c r="C7" t="s">
        <v>13</v>
      </c>
      <c r="D7" t="s">
        <v>14</v>
      </c>
      <c r="E7" t="s">
        <v>15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10</v>
      </c>
    </row>
    <row r="8" spans="1:12" hidden="1" x14ac:dyDescent="0.25"/>
    <row r="9" spans="1:12" x14ac:dyDescent="0.25">
      <c r="A9" t="s">
        <v>16</v>
      </c>
      <c r="B9">
        <v>-39.557739557739502</v>
      </c>
    </row>
    <row r="10" spans="1:12" x14ac:dyDescent="0.25">
      <c r="A10" t="s">
        <v>16</v>
      </c>
      <c r="B10" t="s">
        <v>17</v>
      </c>
      <c r="C10" t="s">
        <v>18</v>
      </c>
      <c r="D10" t="s">
        <v>19</v>
      </c>
      <c r="E10" t="s">
        <v>20</v>
      </c>
      <c r="F10" t="s">
        <v>9</v>
      </c>
      <c r="G10" t="s">
        <v>9</v>
      </c>
      <c r="H10" t="s">
        <v>9</v>
      </c>
      <c r="I10" t="s">
        <v>9</v>
      </c>
      <c r="J10" t="s">
        <v>9</v>
      </c>
      <c r="K10" t="s">
        <v>9</v>
      </c>
      <c r="L10" t="s">
        <v>10</v>
      </c>
    </row>
    <row r="11" spans="1:12" hidden="1" x14ac:dyDescent="0.25"/>
    <row r="12" spans="1:12" x14ac:dyDescent="0.25">
      <c r="A12" t="s">
        <v>21</v>
      </c>
      <c r="B12">
        <v>-37.1777476255088</v>
      </c>
    </row>
    <row r="13" spans="1:12" x14ac:dyDescent="0.25">
      <c r="A13" t="s">
        <v>21</v>
      </c>
      <c r="B13" t="s">
        <v>22</v>
      </c>
      <c r="C13" t="s">
        <v>23</v>
      </c>
      <c r="D13" t="s">
        <v>24</v>
      </c>
      <c r="E13" t="s">
        <v>19</v>
      </c>
      <c r="F13" t="s">
        <v>20</v>
      </c>
      <c r="G13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10</v>
      </c>
    </row>
    <row r="14" spans="1:12" hidden="1" x14ac:dyDescent="0.25"/>
    <row r="15" spans="1:12" x14ac:dyDescent="0.25">
      <c r="A15" t="s">
        <v>25</v>
      </c>
      <c r="B15">
        <v>-35.072463768115902</v>
      </c>
    </row>
    <row r="16" spans="1:12" x14ac:dyDescent="0.25">
      <c r="A16" t="s">
        <v>25</v>
      </c>
      <c r="B16" t="s">
        <v>26</v>
      </c>
      <c r="C16" t="s">
        <v>27</v>
      </c>
      <c r="D16" t="s">
        <v>28</v>
      </c>
      <c r="E16" t="s">
        <v>20</v>
      </c>
      <c r="F16" t="s">
        <v>9</v>
      </c>
      <c r="G16" t="s">
        <v>9</v>
      </c>
      <c r="H16" t="s">
        <v>9</v>
      </c>
      <c r="I16" t="s">
        <v>9</v>
      </c>
      <c r="J16" t="s">
        <v>9</v>
      </c>
      <c r="K16" t="s">
        <v>9</v>
      </c>
      <c r="L16" t="s">
        <v>10</v>
      </c>
    </row>
    <row r="17" hidden="1" x14ac:dyDescent="0.25"/>
    <row r="18" hidden="1" x14ac:dyDescent="0.25"/>
    <row r="19" hidden="1" x14ac:dyDescent="0.25"/>
    <row r="20" hidden="1" x14ac:dyDescent="0.25"/>
    <row r="21" hidden="1" x14ac:dyDescent="0.25"/>
    <row r="22" hidden="1" x14ac:dyDescent="0.25"/>
    <row r="23" hidden="1" x14ac:dyDescent="0.25"/>
    <row r="24" hidden="1" x14ac:dyDescent="0.25"/>
    <row r="25" hidden="1" x14ac:dyDescent="0.25"/>
    <row r="26" hidden="1" x14ac:dyDescent="0.25"/>
    <row r="27" hidden="1" x14ac:dyDescent="0.25"/>
    <row r="28" hidden="1" x14ac:dyDescent="0.25"/>
    <row r="29" hidden="1" x14ac:dyDescent="0.25"/>
    <row r="30" hidden="1" x14ac:dyDescent="0.25"/>
    <row r="31" hidden="1" x14ac:dyDescent="0.25"/>
    <row r="32" hidden="1" x14ac:dyDescent="0.25"/>
    <row r="33" spans="1:2" hidden="1" x14ac:dyDescent="0.25"/>
    <row r="34" spans="1:2" hidden="1" x14ac:dyDescent="0.25"/>
    <row r="35" spans="1:2" hidden="1" x14ac:dyDescent="0.25"/>
    <row r="36" spans="1:2" hidden="1" x14ac:dyDescent="0.25"/>
    <row r="37" spans="1:2" hidden="1" x14ac:dyDescent="0.25"/>
    <row r="38" spans="1:2" hidden="1" x14ac:dyDescent="0.25"/>
    <row r="39" spans="1:2" hidden="1" x14ac:dyDescent="0.25"/>
    <row r="40" spans="1:2" hidden="1" x14ac:dyDescent="0.25"/>
    <row r="41" spans="1:2" hidden="1" x14ac:dyDescent="0.25"/>
    <row r="42" spans="1:2" hidden="1" x14ac:dyDescent="0.25"/>
    <row r="43" spans="1:2" hidden="1" x14ac:dyDescent="0.25"/>
    <row r="44" spans="1:2" hidden="1" x14ac:dyDescent="0.25"/>
    <row r="45" spans="1:2" hidden="1" x14ac:dyDescent="0.25"/>
    <row r="46" spans="1:2" hidden="1" x14ac:dyDescent="0.25"/>
    <row r="47" spans="1:2" hidden="1" x14ac:dyDescent="0.25"/>
    <row r="48" spans="1:2" x14ac:dyDescent="0.25">
      <c r="A48" t="s">
        <v>35</v>
      </c>
      <c r="B48">
        <v>32.8147100424328</v>
      </c>
    </row>
    <row r="49" spans="1:12" x14ac:dyDescent="0.25">
      <c r="A49" t="s">
        <v>36</v>
      </c>
      <c r="B49" t="s">
        <v>37</v>
      </c>
      <c r="C49" t="s">
        <v>38</v>
      </c>
      <c r="D49" t="s">
        <v>39</v>
      </c>
      <c r="E49" t="s">
        <v>20</v>
      </c>
      <c r="F49" t="s">
        <v>9</v>
      </c>
      <c r="G49" t="s">
        <v>9</v>
      </c>
      <c r="H49" t="s">
        <v>9</v>
      </c>
      <c r="I49" t="s">
        <v>9</v>
      </c>
      <c r="J49" t="s">
        <v>9</v>
      </c>
      <c r="K49" t="s">
        <v>9</v>
      </c>
      <c r="L49" t="s">
        <v>10</v>
      </c>
    </row>
    <row r="50" spans="1:12" hidden="1" x14ac:dyDescent="0.25"/>
    <row r="51" spans="1:12" x14ac:dyDescent="0.25">
      <c r="A51" t="s">
        <v>40</v>
      </c>
      <c r="B51">
        <v>34.036144578313198</v>
      </c>
    </row>
    <row r="52" spans="1:12" x14ac:dyDescent="0.25">
      <c r="A52" t="s">
        <v>40</v>
      </c>
      <c r="B52" t="s">
        <v>41</v>
      </c>
      <c r="C52" t="s">
        <v>42</v>
      </c>
      <c r="D52" t="s">
        <v>43</v>
      </c>
      <c r="E52" t="s">
        <v>44</v>
      </c>
      <c r="F52" t="s">
        <v>45</v>
      </c>
      <c r="G52" t="s">
        <v>46</v>
      </c>
      <c r="H52" t="s">
        <v>9</v>
      </c>
      <c r="I52" t="s">
        <v>9</v>
      </c>
      <c r="J52" t="s">
        <v>9</v>
      </c>
      <c r="K52" t="s">
        <v>9</v>
      </c>
      <c r="L52" t="s">
        <v>10</v>
      </c>
    </row>
    <row r="53" spans="1:12" hidden="1" x14ac:dyDescent="0.25"/>
    <row r="54" spans="1:12" x14ac:dyDescent="0.25">
      <c r="A54" t="s">
        <v>47</v>
      </c>
      <c r="B54">
        <v>35.637254901960702</v>
      </c>
    </row>
    <row r="55" spans="1:12" x14ac:dyDescent="0.25">
      <c r="A55" t="s">
        <v>47</v>
      </c>
      <c r="B55" t="s">
        <v>48</v>
      </c>
      <c r="C55" t="s">
        <v>49</v>
      </c>
      <c r="D55" t="s">
        <v>50</v>
      </c>
      <c r="E55" t="s">
        <v>51</v>
      </c>
      <c r="F55" t="s">
        <v>52</v>
      </c>
      <c r="G55" t="s">
        <v>53</v>
      </c>
      <c r="H55" t="s">
        <v>53</v>
      </c>
      <c r="I55" t="s">
        <v>53</v>
      </c>
      <c r="J55" t="s">
        <v>9</v>
      </c>
      <c r="K55" t="s">
        <v>9</v>
      </c>
      <c r="L55" t="s">
        <v>10</v>
      </c>
    </row>
    <row r="56" spans="1:12" hidden="1" x14ac:dyDescent="0.25"/>
    <row r="57" spans="1:12" x14ac:dyDescent="0.25">
      <c r="A57" t="s">
        <v>54</v>
      </c>
      <c r="B57">
        <v>36.344537815126003</v>
      </c>
    </row>
    <row r="58" spans="1:12" x14ac:dyDescent="0.25">
      <c r="A58" t="s">
        <v>54</v>
      </c>
      <c r="B58" t="s">
        <v>55</v>
      </c>
      <c r="C58" t="s">
        <v>56</v>
      </c>
      <c r="D58" t="s">
        <v>57</v>
      </c>
      <c r="E58" t="s">
        <v>44</v>
      </c>
      <c r="F58" t="s">
        <v>58</v>
      </c>
      <c r="G58" t="s">
        <v>15</v>
      </c>
      <c r="H58" t="s">
        <v>20</v>
      </c>
      <c r="I58" t="s">
        <v>9</v>
      </c>
      <c r="J58" t="s">
        <v>9</v>
      </c>
      <c r="K58" t="s">
        <v>9</v>
      </c>
      <c r="L58" t="s">
        <v>10</v>
      </c>
    </row>
    <row r="59" spans="1:12" hidden="1" x14ac:dyDescent="0.25"/>
    <row r="60" spans="1:12" x14ac:dyDescent="0.25">
      <c r="A60" t="s">
        <v>59</v>
      </c>
      <c r="B60">
        <v>40</v>
      </c>
    </row>
    <row r="61" spans="1:12" x14ac:dyDescent="0.25">
      <c r="A61" t="s">
        <v>59</v>
      </c>
      <c r="B61" t="s">
        <v>60</v>
      </c>
      <c r="C61" t="s">
        <v>61</v>
      </c>
      <c r="D61" t="s">
        <v>44</v>
      </c>
      <c r="E61" t="s">
        <v>62</v>
      </c>
      <c r="F61" t="s">
        <v>39</v>
      </c>
      <c r="G61" t="s">
        <v>20</v>
      </c>
      <c r="H61" t="s">
        <v>9</v>
      </c>
      <c r="I61" t="s">
        <v>9</v>
      </c>
      <c r="J61" t="s">
        <v>9</v>
      </c>
      <c r="K61" t="s">
        <v>9</v>
      </c>
      <c r="L61" t="s">
        <v>10</v>
      </c>
    </row>
    <row r="62" spans="1:12" hidden="1" x14ac:dyDescent="0.25"/>
    <row r="63" spans="1:12" x14ac:dyDescent="0.25">
      <c r="A63" t="s">
        <v>2</v>
      </c>
    </row>
    <row r="64" spans="1:12" x14ac:dyDescent="0.25">
      <c r="A64" t="s">
        <v>31</v>
      </c>
      <c r="B64">
        <v>-62.154415164123897</v>
      </c>
    </row>
    <row r="65" spans="1:12" x14ac:dyDescent="0.25">
      <c r="A65" t="s">
        <v>31</v>
      </c>
      <c r="B65" t="s">
        <v>63</v>
      </c>
      <c r="C65" t="s">
        <v>64</v>
      </c>
      <c r="D65" t="s">
        <v>65</v>
      </c>
      <c r="E65" t="s">
        <v>66</v>
      </c>
      <c r="F65" t="s">
        <v>15</v>
      </c>
      <c r="G65" t="s">
        <v>20</v>
      </c>
      <c r="H65" t="s">
        <v>9</v>
      </c>
      <c r="I65" t="s">
        <v>9</v>
      </c>
      <c r="J65" t="s">
        <v>9</v>
      </c>
      <c r="K65" t="s">
        <v>9</v>
      </c>
      <c r="L65" t="s">
        <v>10</v>
      </c>
    </row>
    <row r="66" spans="1:12" hidden="1" x14ac:dyDescent="0.25"/>
    <row r="67" spans="1:12" x14ac:dyDescent="0.25">
      <c r="A67" t="s">
        <v>16</v>
      </c>
      <c r="B67">
        <v>-60.546813738303101</v>
      </c>
    </row>
    <row r="68" spans="1:12" x14ac:dyDescent="0.25">
      <c r="A68" t="s">
        <v>16</v>
      </c>
      <c r="B68" t="s">
        <v>17</v>
      </c>
      <c r="C68" t="s">
        <v>18</v>
      </c>
      <c r="D68" t="s">
        <v>19</v>
      </c>
      <c r="E68" t="s">
        <v>20</v>
      </c>
      <c r="F68" t="s">
        <v>9</v>
      </c>
      <c r="G68" t="s">
        <v>9</v>
      </c>
      <c r="H68" t="s">
        <v>9</v>
      </c>
      <c r="I68" t="s">
        <v>9</v>
      </c>
      <c r="J68" t="s">
        <v>9</v>
      </c>
      <c r="K68" t="s">
        <v>9</v>
      </c>
      <c r="L68" t="s">
        <v>10</v>
      </c>
    </row>
    <row r="69" spans="1:12" hidden="1" x14ac:dyDescent="0.25"/>
    <row r="70" spans="1:12" x14ac:dyDescent="0.25">
      <c r="A70" t="s">
        <v>29</v>
      </c>
      <c r="B70">
        <v>-55.411093276261802</v>
      </c>
    </row>
    <row r="71" spans="1:12" x14ac:dyDescent="0.25">
      <c r="A71" t="s">
        <v>29</v>
      </c>
      <c r="B71" t="s">
        <v>67</v>
      </c>
      <c r="C71" t="s">
        <v>68</v>
      </c>
      <c r="D71" t="s">
        <v>69</v>
      </c>
      <c r="E71" t="s">
        <v>66</v>
      </c>
      <c r="F71" t="s">
        <v>53</v>
      </c>
      <c r="G71" t="s">
        <v>53</v>
      </c>
      <c r="H71" t="s">
        <v>9</v>
      </c>
      <c r="I71" t="s">
        <v>9</v>
      </c>
      <c r="J71" t="s">
        <v>9</v>
      </c>
      <c r="K71" t="s">
        <v>9</v>
      </c>
      <c r="L71" t="s">
        <v>10</v>
      </c>
    </row>
    <row r="72" spans="1:12" hidden="1" x14ac:dyDescent="0.25"/>
    <row r="73" spans="1:12" x14ac:dyDescent="0.25">
      <c r="A73" t="s">
        <v>30</v>
      </c>
      <c r="B73">
        <v>-52.402159244264503</v>
      </c>
    </row>
    <row r="74" spans="1:12" x14ac:dyDescent="0.25">
      <c r="A74" t="s">
        <v>30</v>
      </c>
      <c r="B74" t="s">
        <v>70</v>
      </c>
      <c r="C74" t="s">
        <v>71</v>
      </c>
      <c r="D74" t="s">
        <v>72</v>
      </c>
      <c r="E74" t="s">
        <v>73</v>
      </c>
      <c r="F74" t="s">
        <v>15</v>
      </c>
      <c r="G74" t="s">
        <v>53</v>
      </c>
      <c r="H74" t="s">
        <v>9</v>
      </c>
      <c r="I74" t="s">
        <v>9</v>
      </c>
      <c r="J74" t="s">
        <v>9</v>
      </c>
      <c r="K74" t="s">
        <v>9</v>
      </c>
      <c r="L74" t="s">
        <v>10</v>
      </c>
    </row>
    <row r="75" spans="1:12" hidden="1" x14ac:dyDescent="0.25"/>
    <row r="76" spans="1:12" x14ac:dyDescent="0.25">
      <c r="A76" t="s">
        <v>11</v>
      </c>
      <c r="B76">
        <v>-48.855188819506402</v>
      </c>
    </row>
    <row r="77" spans="1:12" x14ac:dyDescent="0.25">
      <c r="A77" t="s">
        <v>11</v>
      </c>
      <c r="B77" t="s">
        <v>12</v>
      </c>
      <c r="C77" t="s">
        <v>13</v>
      </c>
      <c r="D77" t="s">
        <v>14</v>
      </c>
      <c r="E77" t="s">
        <v>15</v>
      </c>
      <c r="F77" t="s">
        <v>9</v>
      </c>
      <c r="G77" t="s">
        <v>9</v>
      </c>
      <c r="H77" t="s">
        <v>9</v>
      </c>
      <c r="I77" t="s">
        <v>9</v>
      </c>
      <c r="J77" t="s">
        <v>9</v>
      </c>
      <c r="K77" t="s">
        <v>9</v>
      </c>
      <c r="L77" t="s">
        <v>10</v>
      </c>
    </row>
    <row r="78" spans="1:12" hidden="1" x14ac:dyDescent="0.25"/>
    <row r="79" spans="1:12" hidden="1" x14ac:dyDescent="0.25"/>
    <row r="80" spans="1:1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spans="1:12" hidden="1" x14ac:dyDescent="0.25"/>
    <row r="98" spans="1:12" hidden="1" x14ac:dyDescent="0.25"/>
    <row r="99" spans="1:12" hidden="1" x14ac:dyDescent="0.25"/>
    <row r="100" spans="1:12" hidden="1" x14ac:dyDescent="0.25"/>
    <row r="101" spans="1:12" hidden="1" x14ac:dyDescent="0.25"/>
    <row r="102" spans="1:12" hidden="1" x14ac:dyDescent="0.25"/>
    <row r="103" spans="1:12" hidden="1" x14ac:dyDescent="0.25"/>
    <row r="104" spans="1:12" hidden="1" x14ac:dyDescent="0.25"/>
    <row r="105" spans="1:12" hidden="1" x14ac:dyDescent="0.25"/>
    <row r="106" spans="1:12" hidden="1" x14ac:dyDescent="0.25"/>
    <row r="107" spans="1:12" x14ac:dyDescent="0.25">
      <c r="A107" t="s">
        <v>47</v>
      </c>
      <c r="B107">
        <v>47.184873949579803</v>
      </c>
    </row>
    <row r="108" spans="1:12" x14ac:dyDescent="0.25">
      <c r="A108" t="s">
        <v>47</v>
      </c>
      <c r="B108" t="s">
        <v>48</v>
      </c>
      <c r="C108" t="s">
        <v>49</v>
      </c>
      <c r="D108" t="s">
        <v>50</v>
      </c>
      <c r="E108" t="s">
        <v>51</v>
      </c>
      <c r="F108" t="s">
        <v>52</v>
      </c>
      <c r="G108" t="s">
        <v>53</v>
      </c>
      <c r="H108" t="s">
        <v>53</v>
      </c>
      <c r="I108" t="s">
        <v>53</v>
      </c>
      <c r="J108" t="s">
        <v>9</v>
      </c>
      <c r="K108" t="s">
        <v>9</v>
      </c>
      <c r="L108" t="s">
        <v>10</v>
      </c>
    </row>
    <row r="109" spans="1:12" hidden="1" x14ac:dyDescent="0.25"/>
    <row r="110" spans="1:12" x14ac:dyDescent="0.25">
      <c r="A110" t="s">
        <v>40</v>
      </c>
      <c r="B110">
        <v>49.566060853583799</v>
      </c>
    </row>
    <row r="111" spans="1:12" x14ac:dyDescent="0.25">
      <c r="A111" t="s">
        <v>40</v>
      </c>
      <c r="B111" t="s">
        <v>41</v>
      </c>
      <c r="C111" t="s">
        <v>42</v>
      </c>
      <c r="D111" t="s">
        <v>43</v>
      </c>
      <c r="E111" t="s">
        <v>44</v>
      </c>
      <c r="F111" t="s">
        <v>45</v>
      </c>
      <c r="G111" t="s">
        <v>46</v>
      </c>
      <c r="H111" t="s">
        <v>9</v>
      </c>
      <c r="I111" t="s">
        <v>9</v>
      </c>
      <c r="J111" t="s">
        <v>9</v>
      </c>
      <c r="K111" t="s">
        <v>9</v>
      </c>
      <c r="L111" t="s">
        <v>10</v>
      </c>
    </row>
    <row r="112" spans="1:12" hidden="1" x14ac:dyDescent="0.25"/>
    <row r="113" spans="1:12" x14ac:dyDescent="0.25">
      <c r="A113" t="s">
        <v>33</v>
      </c>
      <c r="B113">
        <v>52.144545761567002</v>
      </c>
    </row>
    <row r="114" spans="1:12" x14ac:dyDescent="0.25">
      <c r="A114" t="s">
        <v>33</v>
      </c>
      <c r="B114" t="s">
        <v>74</v>
      </c>
      <c r="C114" t="s">
        <v>75</v>
      </c>
      <c r="D114" t="s">
        <v>76</v>
      </c>
      <c r="E114" t="s">
        <v>77</v>
      </c>
      <c r="F114" t="s">
        <v>78</v>
      </c>
      <c r="G114" t="s">
        <v>79</v>
      </c>
      <c r="H114" t="s">
        <v>39</v>
      </c>
      <c r="I114" t="s">
        <v>9</v>
      </c>
      <c r="J114" t="s">
        <v>9</v>
      </c>
      <c r="K114" t="s">
        <v>9</v>
      </c>
      <c r="L114" t="s">
        <v>10</v>
      </c>
    </row>
    <row r="115" spans="1:12" hidden="1" x14ac:dyDescent="0.25"/>
    <row r="116" spans="1:12" x14ac:dyDescent="0.25">
      <c r="A116" t="s">
        <v>59</v>
      </c>
      <c r="B116">
        <v>53.387096774193502</v>
      </c>
    </row>
    <row r="117" spans="1:12" x14ac:dyDescent="0.25">
      <c r="A117" t="s">
        <v>59</v>
      </c>
      <c r="B117" t="s">
        <v>60</v>
      </c>
      <c r="C117" t="s">
        <v>61</v>
      </c>
      <c r="D117" t="s">
        <v>44</v>
      </c>
      <c r="E117" t="s">
        <v>62</v>
      </c>
      <c r="F117" t="s">
        <v>39</v>
      </c>
      <c r="G117" t="s">
        <v>20</v>
      </c>
      <c r="H117" t="s">
        <v>9</v>
      </c>
      <c r="I117" t="s">
        <v>9</v>
      </c>
      <c r="J117" t="s">
        <v>9</v>
      </c>
      <c r="K117" t="s">
        <v>9</v>
      </c>
      <c r="L117" t="s">
        <v>10</v>
      </c>
    </row>
    <row r="118" spans="1:12" hidden="1" x14ac:dyDescent="0.25"/>
    <row r="119" spans="1:12" x14ac:dyDescent="0.25">
      <c r="A119" t="s">
        <v>80</v>
      </c>
      <c r="B119">
        <v>58.3349618917334</v>
      </c>
    </row>
    <row r="120" spans="1:12" x14ac:dyDescent="0.25">
      <c r="A120" t="s">
        <v>80</v>
      </c>
      <c r="B120" t="s">
        <v>81</v>
      </c>
      <c r="C120" t="s">
        <v>82</v>
      </c>
      <c r="D120" t="s">
        <v>83</v>
      </c>
      <c r="E120" t="s">
        <v>84</v>
      </c>
      <c r="F120" t="s">
        <v>85</v>
      </c>
      <c r="G120" t="s">
        <v>86</v>
      </c>
      <c r="H120" t="s">
        <v>52</v>
      </c>
      <c r="I120" t="s">
        <v>15</v>
      </c>
      <c r="J120" t="s">
        <v>9</v>
      </c>
      <c r="K120" t="s">
        <v>9</v>
      </c>
      <c r="L120" t="s">
        <v>10</v>
      </c>
    </row>
    <row r="121" spans="1:12" hidden="1" x14ac:dyDescent="0.25"/>
    <row r="122" spans="1:12" x14ac:dyDescent="0.25">
      <c r="A122" t="s">
        <v>87</v>
      </c>
      <c r="B122">
        <v>59.167134635114898</v>
      </c>
    </row>
    <row r="123" spans="1:12" x14ac:dyDescent="0.25">
      <c r="A123" t="s">
        <v>87</v>
      </c>
      <c r="B123" t="s">
        <v>88</v>
      </c>
      <c r="C123" t="s">
        <v>89</v>
      </c>
      <c r="D123" t="s">
        <v>90</v>
      </c>
      <c r="E123" t="s">
        <v>91</v>
      </c>
      <c r="F123" t="s">
        <v>92</v>
      </c>
      <c r="G123" t="s">
        <v>52</v>
      </c>
      <c r="H123" t="s">
        <v>46</v>
      </c>
      <c r="I123" t="s">
        <v>9</v>
      </c>
      <c r="J123" t="s">
        <v>9</v>
      </c>
      <c r="K123" t="s">
        <v>9</v>
      </c>
      <c r="L123" t="s">
        <v>10</v>
      </c>
    </row>
    <row r="124" spans="1:12" hidden="1" x14ac:dyDescent="0.25"/>
    <row r="125" spans="1:12" x14ac:dyDescent="0.25">
      <c r="A125" t="s">
        <v>34</v>
      </c>
      <c r="B125">
        <v>69.781843363932893</v>
      </c>
    </row>
    <row r="126" spans="1:12" x14ac:dyDescent="0.25">
      <c r="A126" t="s">
        <v>34</v>
      </c>
      <c r="B126" t="s">
        <v>93</v>
      </c>
      <c r="C126" t="s">
        <v>94</v>
      </c>
      <c r="D126" t="s">
        <v>95</v>
      </c>
      <c r="E126" t="s">
        <v>96</v>
      </c>
      <c r="F126" t="s">
        <v>97</v>
      </c>
      <c r="G126" t="s">
        <v>98</v>
      </c>
      <c r="H126" t="s">
        <v>92</v>
      </c>
      <c r="I126" t="s">
        <v>52</v>
      </c>
      <c r="J126" t="s">
        <v>53</v>
      </c>
      <c r="K126" t="s">
        <v>53</v>
      </c>
      <c r="L126" t="s">
        <v>99</v>
      </c>
    </row>
    <row r="127" spans="1:12" hidden="1" x14ac:dyDescent="0.25"/>
    <row r="128" spans="1:12" x14ac:dyDescent="0.25">
      <c r="A128" t="s">
        <v>100</v>
      </c>
      <c r="B128">
        <v>71.825959280059607</v>
      </c>
    </row>
    <row r="129" spans="1:12" x14ac:dyDescent="0.25">
      <c r="A129" t="s">
        <v>100</v>
      </c>
      <c r="B129" t="s">
        <v>101</v>
      </c>
      <c r="C129" t="s">
        <v>102</v>
      </c>
      <c r="D129" t="s">
        <v>103</v>
      </c>
      <c r="E129" t="s">
        <v>104</v>
      </c>
      <c r="F129" t="s">
        <v>105</v>
      </c>
      <c r="G129" t="s">
        <v>106</v>
      </c>
      <c r="H129" t="s">
        <v>107</v>
      </c>
      <c r="I129" t="s">
        <v>108</v>
      </c>
      <c r="J129" t="s">
        <v>73</v>
      </c>
      <c r="K129" t="s">
        <v>15</v>
      </c>
      <c r="L129" t="s">
        <v>109</v>
      </c>
    </row>
    <row r="130" spans="1:12" hidden="1" x14ac:dyDescent="0.25"/>
    <row r="131" spans="1:12" hidden="1" x14ac:dyDescent="0.25"/>
    <row r="132" spans="1:12" x14ac:dyDescent="0.25">
      <c r="A132" t="s">
        <v>3</v>
      </c>
    </row>
    <row r="133" spans="1:12" x14ac:dyDescent="0.25">
      <c r="A133" t="s">
        <v>110</v>
      </c>
      <c r="B133" t="s">
        <v>111</v>
      </c>
    </row>
    <row r="134" spans="1:12" x14ac:dyDescent="0.25">
      <c r="A134" t="s">
        <v>4</v>
      </c>
    </row>
    <row r="135" spans="1:12" hidden="1" x14ac:dyDescent="0.25"/>
    <row r="136" spans="1:12" x14ac:dyDescent="0.25">
      <c r="A136" t="s">
        <v>112</v>
      </c>
      <c r="B136">
        <v>-36.1111111111111</v>
      </c>
    </row>
    <row r="137" spans="1:12" x14ac:dyDescent="0.25">
      <c r="A137" t="s">
        <v>112</v>
      </c>
      <c r="B137" t="s">
        <v>113</v>
      </c>
      <c r="C137" t="s">
        <v>114</v>
      </c>
      <c r="D137" t="s">
        <v>115</v>
      </c>
      <c r="E137" t="s">
        <v>9</v>
      </c>
      <c r="F137" t="s">
        <v>9</v>
      </c>
      <c r="G137" t="s">
        <v>9</v>
      </c>
      <c r="H137" t="s">
        <v>9</v>
      </c>
      <c r="I137" t="s">
        <v>9</v>
      </c>
      <c r="J137" t="s">
        <v>9</v>
      </c>
      <c r="K137" t="s">
        <v>9</v>
      </c>
      <c r="L137" t="s">
        <v>10</v>
      </c>
    </row>
    <row r="138" spans="1:12" x14ac:dyDescent="0.25">
      <c r="A138" t="s">
        <v>32</v>
      </c>
      <c r="B138">
        <v>-32.571214392803597</v>
      </c>
    </row>
    <row r="139" spans="1:12" x14ac:dyDescent="0.25">
      <c r="A139" t="s">
        <v>32</v>
      </c>
      <c r="B139" t="s">
        <v>116</v>
      </c>
      <c r="C139" t="s">
        <v>117</v>
      </c>
      <c r="D139" t="s">
        <v>118</v>
      </c>
      <c r="E139" t="s">
        <v>92</v>
      </c>
      <c r="F139" t="s">
        <v>20</v>
      </c>
      <c r="G139" t="s">
        <v>9</v>
      </c>
      <c r="H139" t="s">
        <v>9</v>
      </c>
      <c r="I139" t="s">
        <v>9</v>
      </c>
      <c r="J139" t="s">
        <v>9</v>
      </c>
      <c r="K139" t="s">
        <v>9</v>
      </c>
      <c r="L139" t="s">
        <v>10</v>
      </c>
    </row>
    <row r="140" spans="1:12" x14ac:dyDescent="0.25">
      <c r="A140" t="s">
        <v>119</v>
      </c>
      <c r="B140">
        <v>-30.463576158940398</v>
      </c>
    </row>
    <row r="141" spans="1:12" x14ac:dyDescent="0.25">
      <c r="A141" t="s">
        <v>119</v>
      </c>
      <c r="B141" t="s">
        <v>120</v>
      </c>
      <c r="C141" t="s">
        <v>121</v>
      </c>
      <c r="D141" t="s">
        <v>8</v>
      </c>
      <c r="E141" t="s">
        <v>9</v>
      </c>
      <c r="F141" t="s">
        <v>9</v>
      </c>
      <c r="G141" t="s">
        <v>9</v>
      </c>
      <c r="H141" t="s">
        <v>9</v>
      </c>
      <c r="I141" t="s">
        <v>9</v>
      </c>
      <c r="J141" t="s">
        <v>9</v>
      </c>
      <c r="K141" t="s">
        <v>9</v>
      </c>
      <c r="L141" t="s">
        <v>10</v>
      </c>
    </row>
    <row r="142" spans="1:12" x14ac:dyDescent="0.25">
      <c r="A142" t="s">
        <v>122</v>
      </c>
      <c r="B142">
        <v>-29.719764011799398</v>
      </c>
    </row>
    <row r="143" spans="1:12" x14ac:dyDescent="0.25">
      <c r="A143" t="s">
        <v>122</v>
      </c>
      <c r="B143" t="s">
        <v>123</v>
      </c>
      <c r="C143" t="s">
        <v>124</v>
      </c>
      <c r="D143" t="s">
        <v>125</v>
      </c>
      <c r="E143" t="s">
        <v>9</v>
      </c>
      <c r="F143" t="s">
        <v>9</v>
      </c>
      <c r="G143" t="s">
        <v>9</v>
      </c>
      <c r="H143" t="s">
        <v>9</v>
      </c>
      <c r="I143" t="s">
        <v>9</v>
      </c>
      <c r="J143" t="s">
        <v>9</v>
      </c>
      <c r="K143" t="s">
        <v>9</v>
      </c>
      <c r="L143" t="s">
        <v>10</v>
      </c>
    </row>
    <row r="144" spans="1:12" x14ac:dyDescent="0.25">
      <c r="A144" t="s">
        <v>126</v>
      </c>
      <c r="B144">
        <v>-29.606625258799099</v>
      </c>
    </row>
    <row r="145" spans="1:12" x14ac:dyDescent="0.25">
      <c r="A145" t="s">
        <v>126</v>
      </c>
      <c r="B145" t="s">
        <v>127</v>
      </c>
      <c r="C145" t="s">
        <v>128</v>
      </c>
      <c r="D145" t="s">
        <v>14</v>
      </c>
      <c r="E145" t="s">
        <v>46</v>
      </c>
      <c r="F145" t="s">
        <v>9</v>
      </c>
      <c r="G145" t="s">
        <v>9</v>
      </c>
      <c r="H145" t="s">
        <v>9</v>
      </c>
      <c r="I145" t="s">
        <v>9</v>
      </c>
      <c r="J145" t="s">
        <v>9</v>
      </c>
      <c r="K145" t="s">
        <v>9</v>
      </c>
      <c r="L145" t="s">
        <v>10</v>
      </c>
    </row>
    <row r="146" spans="1:12" hidden="1" x14ac:dyDescent="0.25"/>
    <row r="147" spans="1:12" hidden="1" x14ac:dyDescent="0.25"/>
    <row r="148" spans="1:12" x14ac:dyDescent="0.25">
      <c r="A148" t="s">
        <v>129</v>
      </c>
      <c r="B148">
        <v>-28.6522815705695</v>
      </c>
    </row>
    <row r="149" spans="1:12" x14ac:dyDescent="0.25">
      <c r="A149" t="s">
        <v>129</v>
      </c>
      <c r="B149" t="s">
        <v>130</v>
      </c>
      <c r="C149" t="s">
        <v>131</v>
      </c>
      <c r="D149" t="s">
        <v>132</v>
      </c>
      <c r="E149" t="s">
        <v>19</v>
      </c>
      <c r="F149" t="s">
        <v>53</v>
      </c>
      <c r="G149" t="s">
        <v>20</v>
      </c>
      <c r="H149" t="s">
        <v>9</v>
      </c>
      <c r="I149" t="s">
        <v>9</v>
      </c>
      <c r="J149" t="s">
        <v>9</v>
      </c>
      <c r="K149" t="s">
        <v>9</v>
      </c>
      <c r="L149" t="s">
        <v>10</v>
      </c>
    </row>
    <row r="150" spans="1:12" x14ac:dyDescent="0.25">
      <c r="A150" t="s">
        <v>16</v>
      </c>
      <c r="B150">
        <v>-27.564102564102502</v>
      </c>
    </row>
    <row r="151" spans="1:12" x14ac:dyDescent="0.25">
      <c r="A151" t="s">
        <v>16</v>
      </c>
      <c r="B151" t="s">
        <v>133</v>
      </c>
      <c r="C151" t="s">
        <v>134</v>
      </c>
      <c r="D151" t="s">
        <v>66</v>
      </c>
      <c r="E151" t="s">
        <v>46</v>
      </c>
      <c r="F151" t="s">
        <v>9</v>
      </c>
      <c r="G151" t="s">
        <v>9</v>
      </c>
      <c r="H151" t="s">
        <v>9</v>
      </c>
      <c r="I151" t="s">
        <v>9</v>
      </c>
      <c r="J151" t="s">
        <v>9</v>
      </c>
      <c r="K151" t="s">
        <v>9</v>
      </c>
      <c r="L151" t="s">
        <v>10</v>
      </c>
    </row>
    <row r="152" spans="1:12" hidden="1" x14ac:dyDescent="0.25"/>
    <row r="153" spans="1:12" hidden="1" x14ac:dyDescent="0.25"/>
    <row r="154" spans="1:12" hidden="1" x14ac:dyDescent="0.25"/>
    <row r="155" spans="1:12" hidden="1" x14ac:dyDescent="0.25"/>
    <row r="156" spans="1:12" hidden="1" x14ac:dyDescent="0.25"/>
    <row r="157" spans="1:12" hidden="1" x14ac:dyDescent="0.25"/>
    <row r="158" spans="1:12" hidden="1" x14ac:dyDescent="0.25"/>
    <row r="159" spans="1:12" hidden="1" x14ac:dyDescent="0.25"/>
    <row r="160" spans="1:12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spans="1:12" x14ac:dyDescent="0.25">
      <c r="A177" t="s">
        <v>138</v>
      </c>
      <c r="B177">
        <v>31.328671328671302</v>
      </c>
    </row>
    <row r="178" spans="1:12" x14ac:dyDescent="0.25">
      <c r="A178" t="s">
        <v>138</v>
      </c>
      <c r="B178" t="s">
        <v>139</v>
      </c>
      <c r="C178" t="s">
        <v>7</v>
      </c>
      <c r="D178" t="s">
        <v>140</v>
      </c>
      <c r="E178" t="s">
        <v>141</v>
      </c>
      <c r="F178" t="s">
        <v>15</v>
      </c>
      <c r="G178" t="s">
        <v>20</v>
      </c>
      <c r="H178" t="s">
        <v>9</v>
      </c>
      <c r="I178" t="s">
        <v>9</v>
      </c>
      <c r="J178" t="s">
        <v>9</v>
      </c>
      <c r="K178" t="s">
        <v>9</v>
      </c>
      <c r="L178" t="s">
        <v>10</v>
      </c>
    </row>
    <row r="179" spans="1:12" hidden="1" x14ac:dyDescent="0.25"/>
    <row r="180" spans="1:12" hidden="1" x14ac:dyDescent="0.25"/>
    <row r="181" spans="1:12" hidden="1" x14ac:dyDescent="0.25"/>
    <row r="182" spans="1:12" hidden="1" x14ac:dyDescent="0.25"/>
    <row r="183" spans="1:12" x14ac:dyDescent="0.25">
      <c r="A183" t="s">
        <v>142</v>
      </c>
      <c r="B183">
        <v>34.689922480620098</v>
      </c>
    </row>
    <row r="184" spans="1:12" x14ac:dyDescent="0.25">
      <c r="A184" t="s">
        <v>142</v>
      </c>
      <c r="B184" t="s">
        <v>143</v>
      </c>
      <c r="C184" t="s">
        <v>144</v>
      </c>
      <c r="D184" t="s">
        <v>145</v>
      </c>
      <c r="E184" t="s">
        <v>146</v>
      </c>
      <c r="F184" t="s">
        <v>39</v>
      </c>
      <c r="G184" t="s">
        <v>20</v>
      </c>
      <c r="H184" t="s">
        <v>9</v>
      </c>
      <c r="I184" t="s">
        <v>9</v>
      </c>
      <c r="J184" t="s">
        <v>9</v>
      </c>
      <c r="K184" t="s">
        <v>9</v>
      </c>
      <c r="L184" t="s">
        <v>10</v>
      </c>
    </row>
    <row r="185" spans="1:12" hidden="1" x14ac:dyDescent="0.25"/>
    <row r="186" spans="1:12" x14ac:dyDescent="0.25">
      <c r="A186" t="s">
        <v>147</v>
      </c>
      <c r="B186">
        <v>37.7810361681329</v>
      </c>
    </row>
    <row r="187" spans="1:12" x14ac:dyDescent="0.25">
      <c r="A187" t="s">
        <v>147</v>
      </c>
      <c r="B187" t="s">
        <v>148</v>
      </c>
      <c r="C187" t="s">
        <v>149</v>
      </c>
      <c r="D187" t="s">
        <v>78</v>
      </c>
      <c r="E187" t="s">
        <v>85</v>
      </c>
      <c r="F187" t="s">
        <v>39</v>
      </c>
      <c r="G187" t="s">
        <v>53</v>
      </c>
      <c r="H187" t="s">
        <v>20</v>
      </c>
      <c r="I187" t="s">
        <v>9</v>
      </c>
      <c r="J187" t="s">
        <v>9</v>
      </c>
      <c r="K187" t="s">
        <v>9</v>
      </c>
      <c r="L187" t="s">
        <v>10</v>
      </c>
    </row>
    <row r="188" spans="1:12" hidden="1" x14ac:dyDescent="0.25"/>
    <row r="189" spans="1:12" x14ac:dyDescent="0.25">
      <c r="A189" t="s">
        <v>150</v>
      </c>
      <c r="B189">
        <v>42.875874125874098</v>
      </c>
    </row>
    <row r="190" spans="1:12" x14ac:dyDescent="0.25">
      <c r="A190" t="s">
        <v>150</v>
      </c>
      <c r="B190" t="s">
        <v>151</v>
      </c>
      <c r="C190" t="s">
        <v>152</v>
      </c>
      <c r="D190" t="s">
        <v>153</v>
      </c>
      <c r="E190" t="s">
        <v>154</v>
      </c>
      <c r="F190" t="s">
        <v>73</v>
      </c>
      <c r="G190" t="s">
        <v>20</v>
      </c>
      <c r="H190" t="s">
        <v>9</v>
      </c>
      <c r="I190" t="s">
        <v>9</v>
      </c>
      <c r="J190" t="s">
        <v>9</v>
      </c>
      <c r="K190" t="s">
        <v>9</v>
      </c>
      <c r="L190" t="s">
        <v>10</v>
      </c>
    </row>
    <row r="191" spans="1:12" hidden="1" x14ac:dyDescent="0.25"/>
    <row r="192" spans="1:12" hidden="1" x14ac:dyDescent="0.25"/>
    <row r="193" spans="1:12" hidden="1" x14ac:dyDescent="0.25"/>
    <row r="194" spans="1:12" hidden="1" x14ac:dyDescent="0.25"/>
    <row r="195" spans="1:12" x14ac:dyDescent="0.25">
      <c r="A195" t="s">
        <v>2</v>
      </c>
    </row>
    <row r="196" spans="1:12" hidden="1" x14ac:dyDescent="0.25"/>
    <row r="197" spans="1:12" x14ac:dyDescent="0.25">
      <c r="A197" t="s">
        <v>32</v>
      </c>
      <c r="B197">
        <v>-38.804636143466702</v>
      </c>
    </row>
    <row r="198" spans="1:12" x14ac:dyDescent="0.25">
      <c r="A198" t="s">
        <v>32</v>
      </c>
      <c r="B198" t="s">
        <v>116</v>
      </c>
      <c r="C198" t="s">
        <v>117</v>
      </c>
      <c r="D198" t="s">
        <v>118</v>
      </c>
      <c r="E198" t="s">
        <v>92</v>
      </c>
      <c r="F198" t="s">
        <v>20</v>
      </c>
      <c r="G198" t="s">
        <v>9</v>
      </c>
      <c r="H198" t="s">
        <v>9</v>
      </c>
      <c r="I198" t="s">
        <v>9</v>
      </c>
      <c r="J198" t="s">
        <v>9</v>
      </c>
      <c r="K198" t="s">
        <v>9</v>
      </c>
      <c r="L198" t="s">
        <v>10</v>
      </c>
    </row>
    <row r="199" spans="1:12" x14ac:dyDescent="0.25">
      <c r="A199" t="s">
        <v>16</v>
      </c>
      <c r="B199">
        <v>-38.461538461538403</v>
      </c>
    </row>
    <row r="200" spans="1:12" x14ac:dyDescent="0.25">
      <c r="A200" t="s">
        <v>16</v>
      </c>
      <c r="B200" t="s">
        <v>133</v>
      </c>
      <c r="C200" t="s">
        <v>134</v>
      </c>
      <c r="D200" t="s">
        <v>66</v>
      </c>
      <c r="E200" t="s">
        <v>46</v>
      </c>
      <c r="F200" t="s">
        <v>9</v>
      </c>
      <c r="G200" t="s">
        <v>9</v>
      </c>
      <c r="H200" t="s">
        <v>9</v>
      </c>
      <c r="I200" t="s">
        <v>9</v>
      </c>
      <c r="J200" t="s">
        <v>9</v>
      </c>
      <c r="K200" t="s">
        <v>9</v>
      </c>
      <c r="L200" t="s">
        <v>10</v>
      </c>
    </row>
    <row r="201" spans="1:12" x14ac:dyDescent="0.25">
      <c r="A201" t="s">
        <v>112</v>
      </c>
      <c r="B201">
        <v>-36.052009456264699</v>
      </c>
    </row>
    <row r="202" spans="1:12" x14ac:dyDescent="0.25">
      <c r="A202" t="s">
        <v>112</v>
      </c>
      <c r="B202" t="s">
        <v>113</v>
      </c>
      <c r="C202" t="s">
        <v>114</v>
      </c>
      <c r="D202" t="s">
        <v>115</v>
      </c>
      <c r="E202" t="s">
        <v>9</v>
      </c>
      <c r="F202" t="s">
        <v>9</v>
      </c>
      <c r="G202" t="s">
        <v>9</v>
      </c>
      <c r="H202" t="s">
        <v>9</v>
      </c>
      <c r="I202" t="s">
        <v>9</v>
      </c>
      <c r="J202" t="s">
        <v>9</v>
      </c>
      <c r="K202" t="s">
        <v>9</v>
      </c>
      <c r="L202" t="s">
        <v>10</v>
      </c>
    </row>
    <row r="203" spans="1:12" x14ac:dyDescent="0.25">
      <c r="A203" t="s">
        <v>135</v>
      </c>
      <c r="B203">
        <v>-34.906035157362602</v>
      </c>
    </row>
    <row r="204" spans="1:12" x14ac:dyDescent="0.25">
      <c r="A204" t="s">
        <v>135</v>
      </c>
      <c r="B204" t="s">
        <v>155</v>
      </c>
      <c r="C204" t="s">
        <v>156</v>
      </c>
      <c r="D204" t="s">
        <v>157</v>
      </c>
      <c r="E204" t="s">
        <v>158</v>
      </c>
      <c r="F204" t="s">
        <v>39</v>
      </c>
      <c r="G204" t="s">
        <v>9</v>
      </c>
      <c r="H204" t="s">
        <v>9</v>
      </c>
      <c r="I204" t="s">
        <v>9</v>
      </c>
      <c r="J204" t="s">
        <v>9</v>
      </c>
      <c r="K204" t="s">
        <v>9</v>
      </c>
      <c r="L204" t="s">
        <v>10</v>
      </c>
    </row>
    <row r="205" spans="1:12" x14ac:dyDescent="0.25">
      <c r="A205" t="s">
        <v>159</v>
      </c>
      <c r="B205">
        <v>-34.854426619132497</v>
      </c>
    </row>
    <row r="206" spans="1:12" x14ac:dyDescent="0.25">
      <c r="A206" t="s">
        <v>159</v>
      </c>
      <c r="B206" t="s">
        <v>160</v>
      </c>
      <c r="C206" t="s">
        <v>161</v>
      </c>
      <c r="D206" t="s">
        <v>72</v>
      </c>
      <c r="E206" t="s">
        <v>162</v>
      </c>
      <c r="F206" t="s">
        <v>9</v>
      </c>
      <c r="G206" t="s">
        <v>9</v>
      </c>
      <c r="H206" t="s">
        <v>9</v>
      </c>
      <c r="I206" t="s">
        <v>9</v>
      </c>
      <c r="J206" t="s">
        <v>9</v>
      </c>
      <c r="K206" t="s">
        <v>9</v>
      </c>
      <c r="L206" t="s">
        <v>10</v>
      </c>
    </row>
    <row r="207" spans="1:12" x14ac:dyDescent="0.25">
      <c r="A207" t="s">
        <v>11</v>
      </c>
      <c r="B207">
        <v>-34.002866502866503</v>
      </c>
    </row>
    <row r="208" spans="1:12" x14ac:dyDescent="0.25">
      <c r="A208" t="s">
        <v>11</v>
      </c>
      <c r="B208" t="s">
        <v>6</v>
      </c>
      <c r="C208" t="s">
        <v>163</v>
      </c>
      <c r="D208" t="s">
        <v>164</v>
      </c>
      <c r="E208" t="s">
        <v>53</v>
      </c>
      <c r="F208" t="s">
        <v>9</v>
      </c>
      <c r="G208" t="s">
        <v>9</v>
      </c>
      <c r="H208" t="s">
        <v>9</v>
      </c>
      <c r="I208" t="s">
        <v>9</v>
      </c>
      <c r="J208" t="s">
        <v>9</v>
      </c>
      <c r="K208" t="s">
        <v>9</v>
      </c>
      <c r="L208" t="s">
        <v>10</v>
      </c>
    </row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spans="1:12" hidden="1" x14ac:dyDescent="0.25"/>
    <row r="226" spans="1:12" hidden="1" x14ac:dyDescent="0.25"/>
    <row r="227" spans="1:12" hidden="1" x14ac:dyDescent="0.25"/>
    <row r="228" spans="1:12" hidden="1" x14ac:dyDescent="0.25"/>
    <row r="229" spans="1:12" hidden="1" x14ac:dyDescent="0.25"/>
    <row r="230" spans="1:12" hidden="1" x14ac:dyDescent="0.25"/>
    <row r="231" spans="1:12" hidden="1" x14ac:dyDescent="0.25"/>
    <row r="232" spans="1:12" hidden="1" x14ac:dyDescent="0.25"/>
    <row r="233" spans="1:12" hidden="1" x14ac:dyDescent="0.25"/>
    <row r="234" spans="1:12" hidden="1" x14ac:dyDescent="0.25"/>
    <row r="235" spans="1:12" hidden="1" x14ac:dyDescent="0.25"/>
    <row r="236" spans="1:12" hidden="1" x14ac:dyDescent="0.25"/>
    <row r="237" spans="1:12" x14ac:dyDescent="0.25">
      <c r="A237" t="s">
        <v>136</v>
      </c>
      <c r="B237">
        <v>42.857142857142797</v>
      </c>
    </row>
    <row r="238" spans="1:12" x14ac:dyDescent="0.25">
      <c r="A238" t="s">
        <v>136</v>
      </c>
      <c r="B238" t="s">
        <v>165</v>
      </c>
      <c r="C238" t="s">
        <v>166</v>
      </c>
      <c r="D238" t="s">
        <v>167</v>
      </c>
      <c r="E238" t="s">
        <v>168</v>
      </c>
      <c r="F238" t="s">
        <v>20</v>
      </c>
      <c r="G238" t="s">
        <v>9</v>
      </c>
      <c r="H238" t="s">
        <v>9</v>
      </c>
      <c r="I238" t="s">
        <v>9</v>
      </c>
      <c r="J238" t="s">
        <v>9</v>
      </c>
      <c r="K238" t="s">
        <v>9</v>
      </c>
      <c r="L238" t="s">
        <v>10</v>
      </c>
    </row>
    <row r="239" spans="1:12" hidden="1" x14ac:dyDescent="0.25"/>
    <row r="240" spans="1:12" x14ac:dyDescent="0.25">
      <c r="A240" t="s">
        <v>137</v>
      </c>
      <c r="B240">
        <v>44.8842018196856</v>
      </c>
    </row>
    <row r="241" spans="1:12" x14ac:dyDescent="0.25">
      <c r="A241" t="s">
        <v>137</v>
      </c>
      <c r="B241" t="s">
        <v>169</v>
      </c>
      <c r="C241" t="s">
        <v>170</v>
      </c>
      <c r="D241" t="s">
        <v>167</v>
      </c>
      <c r="E241" t="s">
        <v>171</v>
      </c>
      <c r="F241" t="s">
        <v>20</v>
      </c>
      <c r="G241" t="s">
        <v>9</v>
      </c>
      <c r="H241" t="s">
        <v>9</v>
      </c>
      <c r="I241" t="s">
        <v>9</v>
      </c>
      <c r="J241" t="s">
        <v>9</v>
      </c>
      <c r="K241" t="s">
        <v>9</v>
      </c>
      <c r="L241" t="s">
        <v>10</v>
      </c>
    </row>
    <row r="242" spans="1:12" hidden="1" x14ac:dyDescent="0.25"/>
    <row r="243" spans="1:12" x14ac:dyDescent="0.25">
      <c r="A243" t="s">
        <v>172</v>
      </c>
      <c r="B243">
        <v>45.826090721158501</v>
      </c>
    </row>
    <row r="244" spans="1:12" x14ac:dyDescent="0.25">
      <c r="A244" t="s">
        <v>172</v>
      </c>
      <c r="B244" t="s">
        <v>173</v>
      </c>
      <c r="C244" t="s">
        <v>174</v>
      </c>
      <c r="D244" t="s">
        <v>175</v>
      </c>
      <c r="E244" t="s">
        <v>176</v>
      </c>
      <c r="F244" t="s">
        <v>177</v>
      </c>
      <c r="G244" t="s">
        <v>46</v>
      </c>
      <c r="H244" t="s">
        <v>9</v>
      </c>
      <c r="I244" t="s">
        <v>9</v>
      </c>
      <c r="J244" t="s">
        <v>9</v>
      </c>
      <c r="K244" t="s">
        <v>9</v>
      </c>
      <c r="L244" t="s">
        <v>10</v>
      </c>
    </row>
    <row r="245" spans="1:12" hidden="1" x14ac:dyDescent="0.25"/>
    <row r="246" spans="1:12" x14ac:dyDescent="0.25">
      <c r="A246" t="s">
        <v>178</v>
      </c>
      <c r="B246">
        <v>46.539783762657301</v>
      </c>
    </row>
    <row r="247" spans="1:12" x14ac:dyDescent="0.25">
      <c r="A247" t="s">
        <v>178</v>
      </c>
      <c r="B247" t="s">
        <v>179</v>
      </c>
      <c r="C247" t="s">
        <v>180</v>
      </c>
      <c r="D247" t="s">
        <v>181</v>
      </c>
      <c r="E247" t="s">
        <v>182</v>
      </c>
      <c r="F247" t="s">
        <v>162</v>
      </c>
      <c r="G247" t="s">
        <v>9</v>
      </c>
      <c r="H247" t="s">
        <v>9</v>
      </c>
      <c r="I247" t="s">
        <v>9</v>
      </c>
      <c r="J247" t="s">
        <v>9</v>
      </c>
      <c r="K247" t="s">
        <v>9</v>
      </c>
      <c r="L247" t="s">
        <v>10</v>
      </c>
    </row>
    <row r="248" spans="1:12" hidden="1" x14ac:dyDescent="0.25"/>
    <row r="249" spans="1:12" x14ac:dyDescent="0.25">
      <c r="A249" t="s">
        <v>87</v>
      </c>
      <c r="B249">
        <v>47.290926051987903</v>
      </c>
    </row>
    <row r="250" spans="1:12" x14ac:dyDescent="0.25">
      <c r="A250" t="s">
        <v>87</v>
      </c>
      <c r="B250" t="s">
        <v>183</v>
      </c>
      <c r="C250" t="s">
        <v>184</v>
      </c>
      <c r="D250" t="s">
        <v>185</v>
      </c>
      <c r="E250" t="s">
        <v>141</v>
      </c>
      <c r="F250" t="s">
        <v>20</v>
      </c>
      <c r="G250" t="s">
        <v>9</v>
      </c>
      <c r="H250" t="s">
        <v>9</v>
      </c>
      <c r="I250" t="s">
        <v>9</v>
      </c>
      <c r="J250" t="s">
        <v>9</v>
      </c>
      <c r="K250" t="s">
        <v>9</v>
      </c>
      <c r="L250" t="s">
        <v>10</v>
      </c>
    </row>
    <row r="251" spans="1:12" hidden="1" x14ac:dyDescent="0.25"/>
    <row r="252" spans="1:12" x14ac:dyDescent="0.25">
      <c r="A252" t="s">
        <v>186</v>
      </c>
      <c r="B252">
        <v>53.4382284382284</v>
      </c>
    </row>
    <row r="253" spans="1:12" x14ac:dyDescent="0.25">
      <c r="A253" t="s">
        <v>186</v>
      </c>
      <c r="B253" t="s">
        <v>187</v>
      </c>
      <c r="C253" t="s">
        <v>188</v>
      </c>
      <c r="D253" t="s">
        <v>189</v>
      </c>
      <c r="E253" t="s">
        <v>190</v>
      </c>
      <c r="F253" t="s">
        <v>9</v>
      </c>
      <c r="G253" t="s">
        <v>9</v>
      </c>
      <c r="H253" t="s">
        <v>9</v>
      </c>
      <c r="I253" t="s">
        <v>9</v>
      </c>
      <c r="J253" t="s">
        <v>9</v>
      </c>
      <c r="K253" t="s">
        <v>9</v>
      </c>
      <c r="L253" t="s">
        <v>10</v>
      </c>
    </row>
    <row r="254" spans="1:12" hidden="1" x14ac:dyDescent="0.25"/>
    <row r="255" spans="1:12" x14ac:dyDescent="0.25">
      <c r="A255" t="s">
        <v>150</v>
      </c>
      <c r="B255">
        <v>65.486596736596695</v>
      </c>
    </row>
    <row r="256" spans="1:12" x14ac:dyDescent="0.25">
      <c r="A256" t="s">
        <v>150</v>
      </c>
      <c r="B256" t="s">
        <v>151</v>
      </c>
      <c r="C256" t="s">
        <v>152</v>
      </c>
      <c r="D256" t="s">
        <v>153</v>
      </c>
      <c r="E256" t="s">
        <v>154</v>
      </c>
      <c r="F256" t="s">
        <v>73</v>
      </c>
      <c r="G256" t="s">
        <v>20</v>
      </c>
      <c r="H256" t="s">
        <v>9</v>
      </c>
      <c r="I256" t="s">
        <v>9</v>
      </c>
      <c r="J256" t="s">
        <v>9</v>
      </c>
      <c r="K256" t="s">
        <v>9</v>
      </c>
      <c r="L256" t="s">
        <v>10</v>
      </c>
    </row>
  </sheetData>
  <autoFilter ref="A1:L256" xr:uid="{3A8B76D4-32E0-4D45-B3C9-C8ACA1458C2D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D05DC-E46F-4ADE-84FA-683E700282F8}">
  <dimension ref="A1:W102"/>
  <sheetViews>
    <sheetView topLeftCell="A46" workbookViewId="0">
      <selection activeCell="A50" sqref="A50"/>
    </sheetView>
  </sheetViews>
  <sheetFormatPr defaultRowHeight="15" x14ac:dyDescent="0.25"/>
  <cols>
    <col min="1" max="1" width="49" customWidth="1"/>
    <col min="2" max="2" width="15.140625" customWidth="1"/>
    <col min="3" max="4" width="7.140625" style="2" bestFit="1" customWidth="1"/>
    <col min="5" max="12" width="8.140625" style="2" bestFit="1" customWidth="1"/>
  </cols>
  <sheetData>
    <row r="1" spans="1:23" x14ac:dyDescent="0.25">
      <c r="A1" t="s">
        <v>0</v>
      </c>
    </row>
    <row r="2" spans="1:23" x14ac:dyDescent="0.25">
      <c r="A2" t="s">
        <v>1</v>
      </c>
    </row>
    <row r="3" spans="1:23" x14ac:dyDescent="0.25">
      <c r="A3" t="s">
        <v>5</v>
      </c>
      <c r="B3">
        <v>-42.342342342342299</v>
      </c>
    </row>
    <row r="4" spans="1:23" x14ac:dyDescent="0.25">
      <c r="A4" t="s">
        <v>5</v>
      </c>
      <c r="B4" s="3">
        <v>0.42342342342342343</v>
      </c>
      <c r="C4" s="2">
        <v>0.394736842105263</v>
      </c>
      <c r="D4" s="2">
        <f>0/11</f>
        <v>0</v>
      </c>
      <c r="M4" s="2" t="s">
        <v>299</v>
      </c>
      <c r="N4" s="4">
        <v>0.394736842105263</v>
      </c>
      <c r="O4" s="4" t="s">
        <v>192</v>
      </c>
      <c r="P4" s="2" t="s">
        <v>193</v>
      </c>
      <c r="Q4" s="2" t="s">
        <v>193</v>
      </c>
      <c r="R4" s="2" t="s">
        <v>193</v>
      </c>
      <c r="S4" s="2" t="s">
        <v>193</v>
      </c>
      <c r="T4" s="2" t="s">
        <v>193</v>
      </c>
      <c r="U4" s="2" t="s">
        <v>193</v>
      </c>
      <c r="V4" s="2" t="s">
        <v>193</v>
      </c>
      <c r="W4" s="2" t="s">
        <v>193</v>
      </c>
    </row>
    <row r="5" spans="1:23" x14ac:dyDescent="0.25">
      <c r="A5" t="s">
        <v>11</v>
      </c>
      <c r="B5">
        <v>-40.8521303258145</v>
      </c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25">
      <c r="A6" t="s">
        <v>11</v>
      </c>
      <c r="B6" s="2" t="s">
        <v>300</v>
      </c>
      <c r="C6" s="2">
        <f>25/59</f>
        <v>0.42372881355932202</v>
      </c>
      <c r="D6" s="2">
        <f>2/21</f>
        <v>9.5238095238095233E-2</v>
      </c>
      <c r="E6" s="2">
        <f>1/2</f>
        <v>0.5</v>
      </c>
      <c r="M6" t="s">
        <v>300</v>
      </c>
      <c r="N6" s="2" t="s">
        <v>194</v>
      </c>
      <c r="O6" s="2" t="s">
        <v>195</v>
      </c>
      <c r="P6" s="2" t="s">
        <v>196</v>
      </c>
      <c r="Q6" s="2" t="s">
        <v>193</v>
      </c>
      <c r="R6" s="2" t="s">
        <v>193</v>
      </c>
      <c r="S6" s="2" t="s">
        <v>193</v>
      </c>
      <c r="T6" s="2" t="s">
        <v>193</v>
      </c>
      <c r="U6" s="2" t="s">
        <v>193</v>
      </c>
      <c r="V6" s="2" t="s">
        <v>193</v>
      </c>
      <c r="W6" s="2" t="s">
        <v>193</v>
      </c>
    </row>
    <row r="7" spans="1:23" x14ac:dyDescent="0.25">
      <c r="A7" t="s">
        <v>16</v>
      </c>
      <c r="B7">
        <v>-39.557739557739502</v>
      </c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25">
      <c r="A8" t="s">
        <v>16</v>
      </c>
      <c r="B8" s="2" t="s">
        <v>301</v>
      </c>
      <c r="C8" s="2">
        <f>13/47</f>
        <v>0.27659574468085107</v>
      </c>
      <c r="D8" s="2">
        <f>1/11</f>
        <v>9.0909090909090912E-2</v>
      </c>
      <c r="E8" s="2">
        <f>0/1</f>
        <v>0</v>
      </c>
      <c r="M8" t="s">
        <v>301</v>
      </c>
      <c r="N8" s="2" t="s">
        <v>197</v>
      </c>
      <c r="O8" s="2" t="s">
        <v>198</v>
      </c>
      <c r="P8" s="2" t="s">
        <v>199</v>
      </c>
      <c r="Q8" s="2" t="s">
        <v>193</v>
      </c>
      <c r="R8" s="2" t="s">
        <v>193</v>
      </c>
      <c r="S8" s="2" t="s">
        <v>193</v>
      </c>
      <c r="T8" s="2" t="s">
        <v>193</v>
      </c>
      <c r="U8" s="2" t="s">
        <v>193</v>
      </c>
      <c r="V8" s="2" t="s">
        <v>193</v>
      </c>
      <c r="W8" s="2" t="s">
        <v>193</v>
      </c>
    </row>
    <row r="9" spans="1:23" x14ac:dyDescent="0.25">
      <c r="A9" t="s">
        <v>21</v>
      </c>
      <c r="B9">
        <v>-37.1777476255088</v>
      </c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t="s">
        <v>21</v>
      </c>
      <c r="B10" s="2" t="s">
        <v>302</v>
      </c>
      <c r="C10" s="2">
        <f>25/57</f>
        <v>0.43859649122807015</v>
      </c>
      <c r="D10" s="2">
        <f>14/23</f>
        <v>0.60869565217391308</v>
      </c>
      <c r="E10" s="2">
        <f>1/11</f>
        <v>9.0909090909090912E-2</v>
      </c>
      <c r="F10" s="2">
        <f>0/1</f>
        <v>0</v>
      </c>
      <c r="M10" t="s">
        <v>302</v>
      </c>
      <c r="N10" s="2" t="s">
        <v>200</v>
      </c>
      <c r="O10" s="2" t="s">
        <v>201</v>
      </c>
      <c r="P10" s="2" t="s">
        <v>198</v>
      </c>
      <c r="Q10" s="2" t="s">
        <v>199</v>
      </c>
      <c r="R10" s="2" t="s">
        <v>193</v>
      </c>
      <c r="S10" s="2" t="s">
        <v>193</v>
      </c>
      <c r="T10" s="2" t="s">
        <v>193</v>
      </c>
      <c r="U10" s="2" t="s">
        <v>193</v>
      </c>
      <c r="V10" s="2" t="s">
        <v>193</v>
      </c>
      <c r="W10" s="2" t="s">
        <v>193</v>
      </c>
    </row>
    <row r="11" spans="1:23" x14ac:dyDescent="0.25">
      <c r="A11" t="s">
        <v>25</v>
      </c>
      <c r="B11">
        <v>-35.072463768115902</v>
      </c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25">
      <c r="A12" t="s">
        <v>25</v>
      </c>
      <c r="B12" s="2" t="s">
        <v>303</v>
      </c>
      <c r="C12" s="2">
        <f>18/43</f>
        <v>0.41860465116279072</v>
      </c>
      <c r="D12" s="2">
        <f>1/15</f>
        <v>6.6666666666666666E-2</v>
      </c>
      <c r="E12" s="2">
        <f>0/1</f>
        <v>0</v>
      </c>
      <c r="M12" t="s">
        <v>303</v>
      </c>
      <c r="N12" s="2" t="s">
        <v>202</v>
      </c>
      <c r="O12" s="2" t="s">
        <v>203</v>
      </c>
      <c r="P12" s="2" t="s">
        <v>199</v>
      </c>
      <c r="Q12" s="2" t="s">
        <v>193</v>
      </c>
      <c r="R12" s="2" t="s">
        <v>193</v>
      </c>
      <c r="S12" s="2" t="s">
        <v>193</v>
      </c>
      <c r="T12" s="2" t="s">
        <v>193</v>
      </c>
      <c r="U12" s="2" t="s">
        <v>193</v>
      </c>
      <c r="V12" s="2" t="s">
        <v>193</v>
      </c>
      <c r="W12" s="2" t="s">
        <v>193</v>
      </c>
    </row>
    <row r="13" spans="1:23" x14ac:dyDescent="0.25">
      <c r="A13" t="s">
        <v>35</v>
      </c>
      <c r="B13">
        <v>32.8147100424328</v>
      </c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25">
      <c r="A14" t="s">
        <v>36</v>
      </c>
      <c r="B14" s="1">
        <v>43830</v>
      </c>
      <c r="C14" s="2">
        <f>4/10</f>
        <v>0.4</v>
      </c>
      <c r="D14" s="2">
        <f>1/3</f>
        <v>0.33333333333333331</v>
      </c>
      <c r="E14" s="2">
        <f>0/1</f>
        <v>0</v>
      </c>
      <c r="M14" s="5">
        <v>0.38709677419354838</v>
      </c>
      <c r="N14" s="2" t="s">
        <v>204</v>
      </c>
      <c r="O14" s="2" t="s">
        <v>205</v>
      </c>
      <c r="P14" s="2" t="s">
        <v>199</v>
      </c>
      <c r="Q14" s="2" t="s">
        <v>193</v>
      </c>
      <c r="R14" s="2" t="s">
        <v>193</v>
      </c>
      <c r="S14" s="2" t="s">
        <v>193</v>
      </c>
      <c r="T14" s="2" t="s">
        <v>193</v>
      </c>
      <c r="U14" s="2" t="s">
        <v>193</v>
      </c>
      <c r="V14" s="2" t="s">
        <v>193</v>
      </c>
      <c r="W14" s="2" t="s">
        <v>193</v>
      </c>
    </row>
    <row r="15" spans="1:23" x14ac:dyDescent="0.25">
      <c r="A15" t="s">
        <v>40</v>
      </c>
      <c r="B15">
        <v>34.036144578313198</v>
      </c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25">
      <c r="A16" t="s">
        <v>40</v>
      </c>
      <c r="B16" t="s">
        <v>304</v>
      </c>
      <c r="C16" s="2">
        <f>28/59</f>
        <v>0.47457627118644069</v>
      </c>
      <c r="D16" s="2">
        <f>12/24</f>
        <v>0.5</v>
      </c>
      <c r="E16" s="2">
        <f>9/12</f>
        <v>0.75</v>
      </c>
      <c r="F16" s="2">
        <f>2/9</f>
        <v>0.22222222222222221</v>
      </c>
      <c r="G16" s="2">
        <f>0/2</f>
        <v>0</v>
      </c>
      <c r="M16" t="s">
        <v>304</v>
      </c>
      <c r="N16" s="2" t="s">
        <v>206</v>
      </c>
      <c r="O16" s="2" t="s">
        <v>207</v>
      </c>
      <c r="P16" s="2" t="s">
        <v>208</v>
      </c>
      <c r="Q16" s="2" t="s">
        <v>209</v>
      </c>
      <c r="R16" s="2" t="s">
        <v>210</v>
      </c>
      <c r="S16" s="2" t="s">
        <v>193</v>
      </c>
      <c r="T16" s="2" t="s">
        <v>193</v>
      </c>
      <c r="U16" s="2" t="s">
        <v>193</v>
      </c>
      <c r="V16" s="2" t="s">
        <v>193</v>
      </c>
      <c r="W16" s="2" t="s">
        <v>193</v>
      </c>
    </row>
    <row r="17" spans="1:23" x14ac:dyDescent="0.25">
      <c r="A17" t="s">
        <v>47</v>
      </c>
      <c r="B17">
        <v>35.637254901960702</v>
      </c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x14ac:dyDescent="0.25">
      <c r="A18" t="s">
        <v>47</v>
      </c>
      <c r="B18" t="s">
        <v>305</v>
      </c>
      <c r="C18" s="2">
        <f>22/42</f>
        <v>0.52380952380952384</v>
      </c>
      <c r="D18" s="2">
        <f>13/17</f>
        <v>0.76470588235294112</v>
      </c>
      <c r="E18" s="2">
        <f>5/9</f>
        <v>0.55555555555555558</v>
      </c>
      <c r="F18" s="2">
        <f>2/3</f>
        <v>0.66666666666666663</v>
      </c>
      <c r="G18" s="2">
        <f>1/1</f>
        <v>1</v>
      </c>
      <c r="H18" s="2">
        <f>1/1</f>
        <v>1</v>
      </c>
      <c r="M18" t="s">
        <v>305</v>
      </c>
      <c r="N18" s="2" t="s">
        <v>211</v>
      </c>
      <c r="O18" s="2" t="s">
        <v>212</v>
      </c>
      <c r="P18" s="2" t="s">
        <v>213</v>
      </c>
      <c r="Q18" s="2" t="s">
        <v>214</v>
      </c>
      <c r="R18" s="2" t="s">
        <v>215</v>
      </c>
      <c r="S18" s="2" t="s">
        <v>215</v>
      </c>
      <c r="T18" s="2" t="s">
        <v>215</v>
      </c>
      <c r="U18" s="2" t="s">
        <v>193</v>
      </c>
      <c r="V18" s="2" t="s">
        <v>193</v>
      </c>
      <c r="W18" s="2" t="s">
        <v>193</v>
      </c>
    </row>
    <row r="19" spans="1:23" x14ac:dyDescent="0.25">
      <c r="A19" t="s">
        <v>54</v>
      </c>
      <c r="B19">
        <v>36.344537815126003</v>
      </c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x14ac:dyDescent="0.25">
      <c r="A20" t="s">
        <v>54</v>
      </c>
      <c r="B20" t="s">
        <v>306</v>
      </c>
      <c r="C20" s="2">
        <f>39/85</f>
        <v>0.45882352941176469</v>
      </c>
      <c r="D20" s="2">
        <f>14/39</f>
        <v>0.35897435897435898</v>
      </c>
      <c r="E20" s="2">
        <f>9/12</f>
        <v>0.75</v>
      </c>
      <c r="F20" s="2">
        <f>2/8</f>
        <v>0.25</v>
      </c>
      <c r="G20" s="2">
        <f>1/2</f>
        <v>0.5</v>
      </c>
      <c r="H20" s="2">
        <f>0/1</f>
        <v>0</v>
      </c>
      <c r="M20" t="s">
        <v>306</v>
      </c>
      <c r="N20" s="2" t="s">
        <v>216</v>
      </c>
      <c r="O20" s="2" t="s">
        <v>217</v>
      </c>
      <c r="P20" s="2" t="s">
        <v>208</v>
      </c>
      <c r="Q20" s="2" t="s">
        <v>218</v>
      </c>
      <c r="R20" s="2" t="s">
        <v>196</v>
      </c>
      <c r="S20" s="2" t="s">
        <v>199</v>
      </c>
      <c r="T20" s="2" t="s">
        <v>193</v>
      </c>
      <c r="U20" s="2" t="s">
        <v>193</v>
      </c>
      <c r="V20" s="2" t="s">
        <v>193</v>
      </c>
      <c r="W20" s="2" t="s">
        <v>193</v>
      </c>
    </row>
    <row r="21" spans="1:23" x14ac:dyDescent="0.25">
      <c r="A21" t="s">
        <v>59</v>
      </c>
      <c r="B21">
        <v>40</v>
      </c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x14ac:dyDescent="0.25">
      <c r="A22" t="s">
        <v>59</v>
      </c>
      <c r="B22" t="s">
        <v>307</v>
      </c>
      <c r="C22" s="2">
        <f>15/31</f>
        <v>0.4838709677419355</v>
      </c>
      <c r="D22" s="2">
        <f>9/12</f>
        <v>0.75</v>
      </c>
      <c r="E22" s="2">
        <f>3/8</f>
        <v>0.375</v>
      </c>
      <c r="F22" s="2">
        <f>1/3</f>
        <v>0.33333333333333331</v>
      </c>
      <c r="G22" s="2">
        <f>0/1</f>
        <v>0</v>
      </c>
      <c r="M22" t="s">
        <v>307</v>
      </c>
      <c r="N22" s="2" t="s">
        <v>219</v>
      </c>
      <c r="O22" s="2" t="s">
        <v>208</v>
      </c>
      <c r="P22" s="2" t="s">
        <v>220</v>
      </c>
      <c r="Q22" s="2" t="s">
        <v>205</v>
      </c>
      <c r="R22" s="2" t="s">
        <v>199</v>
      </c>
      <c r="S22" s="2" t="s">
        <v>193</v>
      </c>
      <c r="T22" s="2" t="s">
        <v>193</v>
      </c>
      <c r="U22" s="2" t="s">
        <v>193</v>
      </c>
      <c r="V22" s="2" t="s">
        <v>193</v>
      </c>
      <c r="W22" s="2" t="s">
        <v>193</v>
      </c>
    </row>
    <row r="23" spans="1:23" x14ac:dyDescent="0.25">
      <c r="A23" t="s">
        <v>2</v>
      </c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x14ac:dyDescent="0.25">
      <c r="A24" t="s">
        <v>31</v>
      </c>
      <c r="B24">
        <v>-62.154415164123897</v>
      </c>
      <c r="M24">
        <v>-62.154415164123897</v>
      </c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x14ac:dyDescent="0.25">
      <c r="A25" t="s">
        <v>31</v>
      </c>
      <c r="B25" t="s">
        <v>308</v>
      </c>
      <c r="C25" s="2">
        <f>38/103</f>
        <v>0.36893203883495146</v>
      </c>
      <c r="D25" s="2">
        <f>12/35</f>
        <v>0.34285714285714286</v>
      </c>
      <c r="E25" s="2">
        <f>2/12</f>
        <v>0.16666666666666666</v>
      </c>
      <c r="F25" s="2">
        <f>1/2</f>
        <v>0.5</v>
      </c>
      <c r="G25" s="2">
        <f>0/1</f>
        <v>0</v>
      </c>
      <c r="M25" t="s">
        <v>308</v>
      </c>
      <c r="N25" s="2" t="s">
        <v>221</v>
      </c>
      <c r="O25" s="2" t="s">
        <v>222</v>
      </c>
      <c r="P25" s="2" t="s">
        <v>223</v>
      </c>
      <c r="Q25" s="2" t="s">
        <v>196</v>
      </c>
      <c r="R25" s="2" t="s">
        <v>199</v>
      </c>
      <c r="S25" s="2" t="s">
        <v>193</v>
      </c>
      <c r="T25" s="2" t="s">
        <v>193</v>
      </c>
      <c r="U25" s="2" t="s">
        <v>193</v>
      </c>
      <c r="V25" s="2" t="s">
        <v>193</v>
      </c>
      <c r="W25" s="2" t="s">
        <v>193</v>
      </c>
    </row>
    <row r="26" spans="1:23" x14ac:dyDescent="0.25">
      <c r="A26" t="s">
        <v>16</v>
      </c>
      <c r="B26">
        <v>-60.546813738303101</v>
      </c>
      <c r="M26">
        <v>-60.546813738303101</v>
      </c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x14ac:dyDescent="0.25">
      <c r="A27" t="s">
        <v>16</v>
      </c>
      <c r="B27" t="s">
        <v>301</v>
      </c>
      <c r="C27" s="2">
        <f>13/47</f>
        <v>0.27659574468085107</v>
      </c>
      <c r="D27" s="2">
        <f>1/11</f>
        <v>9.0909090909090912E-2</v>
      </c>
      <c r="E27" s="2">
        <f>0/1</f>
        <v>0</v>
      </c>
      <c r="M27" t="s">
        <v>301</v>
      </c>
      <c r="N27" s="2" t="s">
        <v>197</v>
      </c>
      <c r="O27" s="2" t="s">
        <v>198</v>
      </c>
      <c r="P27" s="2" t="s">
        <v>199</v>
      </c>
      <c r="Q27" s="2" t="s">
        <v>193</v>
      </c>
      <c r="R27" s="2" t="s">
        <v>193</v>
      </c>
      <c r="S27" s="2" t="s">
        <v>193</v>
      </c>
      <c r="T27" s="2" t="s">
        <v>193</v>
      </c>
      <c r="U27" s="2" t="s">
        <v>193</v>
      </c>
      <c r="V27" s="2" t="s">
        <v>193</v>
      </c>
      <c r="W27" s="2" t="s">
        <v>193</v>
      </c>
    </row>
    <row r="28" spans="1:23" x14ac:dyDescent="0.25">
      <c r="A28" t="s">
        <v>29</v>
      </c>
      <c r="B28">
        <v>-55.411093276261802</v>
      </c>
      <c r="M28">
        <v>-55.411093276261802</v>
      </c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x14ac:dyDescent="0.25">
      <c r="A29" t="s">
        <v>29</v>
      </c>
      <c r="B29" t="s">
        <v>309</v>
      </c>
      <c r="C29" s="2">
        <f>37/89</f>
        <v>0.4157303370786517</v>
      </c>
      <c r="D29" s="2">
        <f>13/35</f>
        <v>0.37142857142857144</v>
      </c>
      <c r="E29" s="2">
        <f>2/12</f>
        <v>0.16666666666666666</v>
      </c>
      <c r="F29" s="2">
        <f>1/1</f>
        <v>1</v>
      </c>
      <c r="G29" s="2">
        <f>1/1</f>
        <v>1</v>
      </c>
      <c r="M29" t="s">
        <v>309</v>
      </c>
      <c r="N29" s="2" t="s">
        <v>224</v>
      </c>
      <c r="O29" s="2" t="s">
        <v>225</v>
      </c>
      <c r="P29" s="2" t="s">
        <v>223</v>
      </c>
      <c r="Q29" s="2" t="s">
        <v>215</v>
      </c>
      <c r="R29" s="2" t="s">
        <v>215</v>
      </c>
      <c r="S29" s="2" t="s">
        <v>193</v>
      </c>
      <c r="T29" s="2" t="s">
        <v>193</v>
      </c>
      <c r="U29" s="2" t="s">
        <v>193</v>
      </c>
      <c r="V29" s="2" t="s">
        <v>193</v>
      </c>
      <c r="W29" s="2" t="s">
        <v>193</v>
      </c>
    </row>
    <row r="30" spans="1:23" x14ac:dyDescent="0.25">
      <c r="A30" t="s">
        <v>30</v>
      </c>
      <c r="B30">
        <v>-52.402159244264503</v>
      </c>
      <c r="M30">
        <v>-52.402159244264503</v>
      </c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x14ac:dyDescent="0.25">
      <c r="A31" t="s">
        <v>30</v>
      </c>
      <c r="B31" t="s">
        <v>310</v>
      </c>
      <c r="C31" s="2">
        <f>18/52</f>
        <v>0.34615384615384615</v>
      </c>
      <c r="D31" s="2">
        <f>3/15</f>
        <v>0.2</v>
      </c>
      <c r="E31" s="2">
        <f>2/2</f>
        <v>1</v>
      </c>
      <c r="F31" s="2">
        <f>1/2</f>
        <v>0.5</v>
      </c>
      <c r="G31" s="2">
        <f>1/1</f>
        <v>1</v>
      </c>
      <c r="M31" t="s">
        <v>310</v>
      </c>
      <c r="N31" s="2" t="s">
        <v>226</v>
      </c>
      <c r="O31" s="2" t="s">
        <v>227</v>
      </c>
      <c r="P31" s="2" t="s">
        <v>228</v>
      </c>
      <c r="Q31" s="2" t="s">
        <v>196</v>
      </c>
      <c r="R31" s="2" t="s">
        <v>215</v>
      </c>
      <c r="S31" s="2" t="s">
        <v>193</v>
      </c>
      <c r="T31" s="2" t="s">
        <v>193</v>
      </c>
      <c r="U31" s="2" t="s">
        <v>193</v>
      </c>
      <c r="V31" s="2" t="s">
        <v>193</v>
      </c>
      <c r="W31" s="2" t="s">
        <v>193</v>
      </c>
    </row>
    <row r="32" spans="1:23" x14ac:dyDescent="0.25">
      <c r="A32" t="s">
        <v>11</v>
      </c>
      <c r="B32">
        <v>-48.855188819506402</v>
      </c>
      <c r="M32">
        <v>-48.855188819506402</v>
      </c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x14ac:dyDescent="0.25">
      <c r="A33" t="s">
        <v>11</v>
      </c>
      <c r="B33" t="s">
        <v>300</v>
      </c>
      <c r="C33" s="2">
        <f>25/59</f>
        <v>0.42372881355932202</v>
      </c>
      <c r="D33" s="2">
        <f>2/21</f>
        <v>9.5238095238095233E-2</v>
      </c>
      <c r="E33" s="2">
        <f>1/2</f>
        <v>0.5</v>
      </c>
      <c r="M33" t="s">
        <v>300</v>
      </c>
      <c r="N33" s="2" t="s">
        <v>194</v>
      </c>
      <c r="O33" s="2" t="s">
        <v>195</v>
      </c>
      <c r="P33" s="2" t="s">
        <v>196</v>
      </c>
      <c r="Q33" s="2" t="s">
        <v>193</v>
      </c>
      <c r="R33" s="2" t="s">
        <v>193</v>
      </c>
      <c r="S33" s="2" t="s">
        <v>193</v>
      </c>
      <c r="T33" s="2" t="s">
        <v>193</v>
      </c>
      <c r="U33" s="2" t="s">
        <v>193</v>
      </c>
      <c r="V33" s="2" t="s">
        <v>193</v>
      </c>
      <c r="W33" s="2" t="s">
        <v>193</v>
      </c>
    </row>
    <row r="34" spans="1:23" x14ac:dyDescent="0.25">
      <c r="A34" t="s">
        <v>47</v>
      </c>
      <c r="B34">
        <v>47.184873949579803</v>
      </c>
      <c r="M34">
        <v>47.184873949579803</v>
      </c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x14ac:dyDescent="0.25">
      <c r="A35" t="s">
        <v>47</v>
      </c>
      <c r="B35" t="s">
        <v>305</v>
      </c>
      <c r="C35" s="2">
        <f>22/42</f>
        <v>0.52380952380952384</v>
      </c>
      <c r="D35" s="2">
        <f>13/17</f>
        <v>0.76470588235294112</v>
      </c>
      <c r="E35" s="2">
        <f>5/9</f>
        <v>0.55555555555555558</v>
      </c>
      <c r="F35" s="2">
        <f>2/3</f>
        <v>0.66666666666666663</v>
      </c>
      <c r="G35" s="2">
        <f>1/1</f>
        <v>1</v>
      </c>
      <c r="H35" s="2">
        <f>1/1</f>
        <v>1</v>
      </c>
      <c r="I35" s="2">
        <f>1/1</f>
        <v>1</v>
      </c>
      <c r="M35" t="s">
        <v>305</v>
      </c>
      <c r="N35" s="2" t="s">
        <v>211</v>
      </c>
      <c r="O35" s="2" t="s">
        <v>212</v>
      </c>
      <c r="P35" s="2" t="s">
        <v>213</v>
      </c>
      <c r="Q35" s="2" t="s">
        <v>214</v>
      </c>
      <c r="R35" s="2" t="s">
        <v>215</v>
      </c>
      <c r="S35" s="2" t="s">
        <v>215</v>
      </c>
      <c r="T35" s="2" t="s">
        <v>215</v>
      </c>
      <c r="U35" s="2" t="s">
        <v>193</v>
      </c>
      <c r="V35" s="2" t="s">
        <v>193</v>
      </c>
      <c r="W35" s="2" t="s">
        <v>193</v>
      </c>
    </row>
    <row r="36" spans="1:23" x14ac:dyDescent="0.25">
      <c r="A36" t="s">
        <v>40</v>
      </c>
      <c r="B36">
        <v>49.566060853583799</v>
      </c>
      <c r="M36">
        <v>49.566060853583799</v>
      </c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x14ac:dyDescent="0.25">
      <c r="A37" t="s">
        <v>40</v>
      </c>
      <c r="B37" t="s">
        <v>304</v>
      </c>
      <c r="C37" s="2">
        <f>28/59</f>
        <v>0.47457627118644069</v>
      </c>
      <c r="D37" s="2">
        <f>12/24</f>
        <v>0.5</v>
      </c>
      <c r="E37" s="2">
        <f>9/12</f>
        <v>0.75</v>
      </c>
      <c r="F37" s="2">
        <f>2/9</f>
        <v>0.22222222222222221</v>
      </c>
      <c r="G37" s="2">
        <f>0/2</f>
        <v>0</v>
      </c>
      <c r="M37" t="s">
        <v>304</v>
      </c>
      <c r="N37" s="2" t="s">
        <v>206</v>
      </c>
      <c r="O37" s="2" t="s">
        <v>207</v>
      </c>
      <c r="P37" s="2" t="s">
        <v>208</v>
      </c>
      <c r="Q37" s="2" t="s">
        <v>209</v>
      </c>
      <c r="R37" s="2" t="s">
        <v>210</v>
      </c>
      <c r="S37" s="2" t="s">
        <v>193</v>
      </c>
      <c r="T37" s="2" t="s">
        <v>193</v>
      </c>
      <c r="U37" s="2" t="s">
        <v>193</v>
      </c>
      <c r="V37" s="2" t="s">
        <v>193</v>
      </c>
      <c r="W37" s="2" t="s">
        <v>193</v>
      </c>
    </row>
    <row r="38" spans="1:23" x14ac:dyDescent="0.25">
      <c r="A38" t="s">
        <v>33</v>
      </c>
      <c r="B38">
        <v>52.144545761567002</v>
      </c>
      <c r="M38">
        <v>52.144545761567002</v>
      </c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x14ac:dyDescent="0.25">
      <c r="A39" t="s">
        <v>33</v>
      </c>
      <c r="B39" t="s">
        <v>311</v>
      </c>
      <c r="C39" s="2">
        <f>50/99</f>
        <v>0.50505050505050508</v>
      </c>
      <c r="D39" s="2">
        <f>26/47</f>
        <v>0.55319148936170215</v>
      </c>
      <c r="E39" s="2">
        <f>12/21</f>
        <v>0.5714285714285714</v>
      </c>
      <c r="F39" s="2">
        <f>8/11</f>
        <v>0.72727272727272729</v>
      </c>
      <c r="G39" s="2">
        <f>3/6</f>
        <v>0.5</v>
      </c>
      <c r="H39" s="2">
        <f>1/3</f>
        <v>0.33333333333333331</v>
      </c>
      <c r="M39" t="s">
        <v>311</v>
      </c>
      <c r="N39" s="2" t="s">
        <v>229</v>
      </c>
      <c r="O39" s="2" t="s">
        <v>230</v>
      </c>
      <c r="P39" s="2" t="s">
        <v>231</v>
      </c>
      <c r="Q39" s="2" t="s">
        <v>232</v>
      </c>
      <c r="R39" s="2" t="s">
        <v>233</v>
      </c>
      <c r="S39" s="2" t="s">
        <v>205</v>
      </c>
      <c r="T39" s="2" t="s">
        <v>193</v>
      </c>
      <c r="U39" s="2" t="s">
        <v>193</v>
      </c>
      <c r="V39" s="2" t="s">
        <v>193</v>
      </c>
      <c r="W39" s="2" t="s">
        <v>193</v>
      </c>
    </row>
    <row r="40" spans="1:23" x14ac:dyDescent="0.25">
      <c r="A40" t="s">
        <v>59</v>
      </c>
      <c r="B40">
        <v>53.387096774193502</v>
      </c>
      <c r="M40">
        <v>53.387096774193502</v>
      </c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x14ac:dyDescent="0.25">
      <c r="A41" t="s">
        <v>59</v>
      </c>
      <c r="B41" t="s">
        <v>307</v>
      </c>
      <c r="C41" s="2">
        <f>15/31</f>
        <v>0.4838709677419355</v>
      </c>
      <c r="D41" s="2">
        <f>9/12</f>
        <v>0.75</v>
      </c>
      <c r="E41" s="2">
        <f>3/8</f>
        <v>0.375</v>
      </c>
      <c r="F41" s="2">
        <f>1/3</f>
        <v>0.33333333333333331</v>
      </c>
      <c r="G41" s="2">
        <f>0/1</f>
        <v>0</v>
      </c>
      <c r="M41" t="s">
        <v>307</v>
      </c>
      <c r="N41" s="2" t="s">
        <v>219</v>
      </c>
      <c r="O41" s="2" t="s">
        <v>208</v>
      </c>
      <c r="P41" s="2" t="s">
        <v>220</v>
      </c>
      <c r="Q41" s="2" t="s">
        <v>205</v>
      </c>
      <c r="R41" s="2" t="s">
        <v>199</v>
      </c>
      <c r="S41" s="2" t="s">
        <v>193</v>
      </c>
      <c r="T41" s="2" t="s">
        <v>193</v>
      </c>
      <c r="U41" s="2" t="s">
        <v>193</v>
      </c>
      <c r="V41" s="2" t="s">
        <v>193</v>
      </c>
      <c r="W41" s="2" t="s">
        <v>193</v>
      </c>
    </row>
    <row r="42" spans="1:23" x14ac:dyDescent="0.25">
      <c r="A42" t="s">
        <v>80</v>
      </c>
      <c r="B42">
        <v>58.3349618917334</v>
      </c>
      <c r="M42">
        <v>58.3349618917334</v>
      </c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t="s">
        <v>80</v>
      </c>
      <c r="B43" t="s">
        <v>312</v>
      </c>
      <c r="C43" s="2">
        <f>24/43</f>
        <v>0.55813953488372092</v>
      </c>
      <c r="D43" s="2">
        <f>13/21</f>
        <v>0.61904761904761907</v>
      </c>
      <c r="E43" s="2">
        <f>8/12</f>
        <v>0.66666666666666663</v>
      </c>
      <c r="F43" s="2">
        <f>3/7</f>
        <v>0.42857142857142855</v>
      </c>
      <c r="G43" s="2">
        <f>3/3</f>
        <v>1</v>
      </c>
      <c r="H43" s="2">
        <f>2/3</f>
        <v>0.66666666666666663</v>
      </c>
      <c r="I43" s="2">
        <f>1/2</f>
        <v>0.5</v>
      </c>
      <c r="M43" t="s">
        <v>312</v>
      </c>
      <c r="N43" s="2" t="s">
        <v>234</v>
      </c>
      <c r="O43" s="2" t="s">
        <v>235</v>
      </c>
      <c r="P43" s="2" t="s">
        <v>236</v>
      </c>
      <c r="Q43" s="2" t="s">
        <v>237</v>
      </c>
      <c r="R43" s="2" t="s">
        <v>238</v>
      </c>
      <c r="S43" s="2" t="s">
        <v>214</v>
      </c>
      <c r="T43" s="2" t="s">
        <v>196</v>
      </c>
      <c r="U43" s="2" t="s">
        <v>193</v>
      </c>
      <c r="V43" s="2" t="s">
        <v>193</v>
      </c>
      <c r="W43" s="2" t="s">
        <v>193</v>
      </c>
    </row>
    <row r="44" spans="1:23" x14ac:dyDescent="0.25">
      <c r="A44" t="s">
        <v>87</v>
      </c>
      <c r="B44">
        <v>59.167134635114898</v>
      </c>
      <c r="M44">
        <v>59.167134635114898</v>
      </c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x14ac:dyDescent="0.25">
      <c r="A45" t="s">
        <v>87</v>
      </c>
      <c r="B45" t="s">
        <v>313</v>
      </c>
      <c r="C45" s="2">
        <f>30/49</f>
        <v>0.61224489795918369</v>
      </c>
      <c r="D45" s="2">
        <f>16/27</f>
        <v>0.59259259259259256</v>
      </c>
      <c r="E45" s="2">
        <f>6/11</f>
        <v>0.54545454545454541</v>
      </c>
      <c r="F45" s="2">
        <f>3/5</f>
        <v>0.6</v>
      </c>
      <c r="G45" s="2">
        <f>2/3</f>
        <v>0.66666666666666663</v>
      </c>
      <c r="H45" s="2">
        <f>0/2</f>
        <v>0</v>
      </c>
      <c r="M45" t="s">
        <v>313</v>
      </c>
      <c r="N45" s="2" t="s">
        <v>239</v>
      </c>
      <c r="O45" s="2" t="s">
        <v>240</v>
      </c>
      <c r="P45" s="2" t="s">
        <v>241</v>
      </c>
      <c r="Q45" s="2" t="s">
        <v>242</v>
      </c>
      <c r="R45" s="2" t="s">
        <v>214</v>
      </c>
      <c r="S45" s="2" t="s">
        <v>210</v>
      </c>
      <c r="T45" s="2" t="s">
        <v>193</v>
      </c>
      <c r="U45" s="2" t="s">
        <v>193</v>
      </c>
      <c r="V45" s="2" t="s">
        <v>193</v>
      </c>
      <c r="W45" s="2" t="s">
        <v>193</v>
      </c>
    </row>
    <row r="46" spans="1:23" x14ac:dyDescent="0.25">
      <c r="A46" t="s">
        <v>34</v>
      </c>
      <c r="B46">
        <v>69.781843363932893</v>
      </c>
      <c r="M46">
        <v>69.781843363932893</v>
      </c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x14ac:dyDescent="0.25">
      <c r="A47" t="s">
        <v>34</v>
      </c>
      <c r="B47" t="s">
        <v>314</v>
      </c>
      <c r="C47" s="2">
        <f>47/67</f>
        <v>0.70149253731343286</v>
      </c>
      <c r="D47" s="2">
        <f>21/39</f>
        <v>0.53846153846153844</v>
      </c>
      <c r="E47" s="2">
        <f>11/18</f>
        <v>0.61111111111111116</v>
      </c>
      <c r="F47" s="2">
        <f>9/11</f>
        <v>0.81818181818181823</v>
      </c>
      <c r="G47" s="2">
        <f>6/9</f>
        <v>0.66666666666666663</v>
      </c>
      <c r="H47" s="2">
        <f>3/5</f>
        <v>0.6</v>
      </c>
      <c r="I47" s="2">
        <f>2/3</f>
        <v>0.66666666666666663</v>
      </c>
      <c r="J47" s="2">
        <f>1/1</f>
        <v>1</v>
      </c>
      <c r="K47" s="2">
        <f>1/1</f>
        <v>1</v>
      </c>
      <c r="L47" s="2">
        <f>1/1</f>
        <v>1</v>
      </c>
      <c r="M47" t="s">
        <v>314</v>
      </c>
      <c r="N47" s="2" t="s">
        <v>243</v>
      </c>
      <c r="O47" s="2" t="s">
        <v>244</v>
      </c>
      <c r="P47" s="2" t="s">
        <v>245</v>
      </c>
      <c r="Q47" s="2" t="s">
        <v>246</v>
      </c>
      <c r="R47" s="2" t="s">
        <v>247</v>
      </c>
      <c r="S47" s="2" t="s">
        <v>242</v>
      </c>
      <c r="T47" s="2" t="s">
        <v>214</v>
      </c>
      <c r="U47" s="2" t="s">
        <v>215</v>
      </c>
      <c r="V47" s="2" t="s">
        <v>215</v>
      </c>
      <c r="W47" s="2" t="s">
        <v>215</v>
      </c>
    </row>
    <row r="48" spans="1:23" x14ac:dyDescent="0.25">
      <c r="A48" t="s">
        <v>100</v>
      </c>
      <c r="B48">
        <v>71.825959280059607</v>
      </c>
      <c r="M48">
        <v>71.825959280059607</v>
      </c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x14ac:dyDescent="0.25">
      <c r="A49" t="s">
        <v>100</v>
      </c>
      <c r="B49" t="s">
        <v>315</v>
      </c>
      <c r="C49" s="2">
        <f>42/76</f>
        <v>0.55263157894736847</v>
      </c>
      <c r="D49" s="2">
        <f>21/37</f>
        <v>0.56756756756756754</v>
      </c>
      <c r="E49" s="2">
        <f>15/19</f>
        <v>0.78947368421052633</v>
      </c>
      <c r="F49" s="2">
        <f>9/13</f>
        <v>0.69230769230769229</v>
      </c>
      <c r="G49" s="2">
        <f>7/9</f>
        <v>0.77777777777777779</v>
      </c>
      <c r="H49" s="2">
        <f>4/5</f>
        <v>0.8</v>
      </c>
      <c r="I49" s="2">
        <f>3/4</f>
        <v>0.75</v>
      </c>
      <c r="J49" s="2">
        <f>2/2</f>
        <v>1</v>
      </c>
      <c r="K49" s="2">
        <f>1/2</f>
        <v>0.5</v>
      </c>
      <c r="L49" s="2">
        <f>0/1</f>
        <v>0</v>
      </c>
      <c r="M49" t="s">
        <v>315</v>
      </c>
      <c r="N49" s="2" t="s">
        <v>248</v>
      </c>
      <c r="O49" s="2" t="s">
        <v>249</v>
      </c>
      <c r="P49" s="2" t="s">
        <v>250</v>
      </c>
      <c r="Q49" s="2" t="s">
        <v>251</v>
      </c>
      <c r="R49" s="2" t="s">
        <v>252</v>
      </c>
      <c r="S49" s="2" t="s">
        <v>253</v>
      </c>
      <c r="T49" s="2" t="s">
        <v>254</v>
      </c>
      <c r="U49" s="2" t="s">
        <v>228</v>
      </c>
      <c r="V49" s="2" t="s">
        <v>196</v>
      </c>
      <c r="W49" s="2" t="s">
        <v>199</v>
      </c>
    </row>
    <row r="50" spans="1:23" x14ac:dyDescent="0.25"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x14ac:dyDescent="0.25">
      <c r="A51" t="s">
        <v>3</v>
      </c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x14ac:dyDescent="0.25">
      <c r="A52" t="s">
        <v>110</v>
      </c>
      <c r="B52" t="s">
        <v>111</v>
      </c>
      <c r="M52" t="s">
        <v>111</v>
      </c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x14ac:dyDescent="0.25">
      <c r="A53" t="s">
        <v>4</v>
      </c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x14ac:dyDescent="0.25">
      <c r="A54" t="s">
        <v>112</v>
      </c>
      <c r="B54">
        <v>-36.1111111111111</v>
      </c>
      <c r="M54">
        <v>-36.1111111111111</v>
      </c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x14ac:dyDescent="0.25">
      <c r="A55" t="s">
        <v>112</v>
      </c>
      <c r="B55" t="s">
        <v>316</v>
      </c>
      <c r="C55" s="2">
        <f>17/47</f>
        <v>0.36170212765957449</v>
      </c>
      <c r="D55" s="2">
        <f>0/13</f>
        <v>0</v>
      </c>
      <c r="M55" t="s">
        <v>316</v>
      </c>
      <c r="N55" s="2" t="s">
        <v>255</v>
      </c>
      <c r="O55" s="2" t="s">
        <v>256</v>
      </c>
      <c r="P55" s="2" t="s">
        <v>193</v>
      </c>
      <c r="Q55" s="2" t="s">
        <v>193</v>
      </c>
      <c r="R55" s="2" t="s">
        <v>193</v>
      </c>
      <c r="S55" s="2" t="s">
        <v>193</v>
      </c>
      <c r="T55" s="2" t="s">
        <v>193</v>
      </c>
      <c r="U55" s="2" t="s">
        <v>193</v>
      </c>
      <c r="V55" s="2" t="s">
        <v>193</v>
      </c>
      <c r="W55" s="2" t="s">
        <v>193</v>
      </c>
    </row>
    <row r="56" spans="1:23" x14ac:dyDescent="0.25">
      <c r="A56" t="s">
        <v>32</v>
      </c>
      <c r="B56">
        <v>-32.571214392803597</v>
      </c>
      <c r="M56">
        <v>-32.571214392803597</v>
      </c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x14ac:dyDescent="0.25">
      <c r="A57" t="s">
        <v>32</v>
      </c>
      <c r="B57" t="s">
        <v>317</v>
      </c>
      <c r="C57" s="2">
        <f>25/52</f>
        <v>0.48076923076923078</v>
      </c>
      <c r="D57" s="2">
        <f>5/23</f>
        <v>0.21739130434782608</v>
      </c>
      <c r="E57" s="2">
        <f>3/5</f>
        <v>0.6</v>
      </c>
      <c r="F57" s="2">
        <f>0/1</f>
        <v>0</v>
      </c>
      <c r="M57" t="s">
        <v>317</v>
      </c>
      <c r="N57" s="2" t="s">
        <v>257</v>
      </c>
      <c r="O57" s="2" t="s">
        <v>258</v>
      </c>
      <c r="P57" s="2" t="s">
        <v>242</v>
      </c>
      <c r="Q57" s="2" t="s">
        <v>199</v>
      </c>
      <c r="R57" s="2" t="s">
        <v>193</v>
      </c>
      <c r="S57" s="2" t="s">
        <v>193</v>
      </c>
      <c r="T57" s="2" t="s">
        <v>193</v>
      </c>
      <c r="U57" s="2" t="s">
        <v>193</v>
      </c>
      <c r="V57" s="2" t="s">
        <v>193</v>
      </c>
      <c r="W57" s="2" t="s">
        <v>193</v>
      </c>
    </row>
    <row r="58" spans="1:23" x14ac:dyDescent="0.25">
      <c r="A58" t="s">
        <v>119</v>
      </c>
      <c r="B58">
        <v>-30.463576158940398</v>
      </c>
      <c r="M58">
        <v>-30.463576158940398</v>
      </c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x14ac:dyDescent="0.25">
      <c r="A59" t="s">
        <v>119</v>
      </c>
      <c r="B59" t="s">
        <v>318</v>
      </c>
      <c r="C59" s="2">
        <f>14/41</f>
        <v>0.34146341463414637</v>
      </c>
      <c r="D59" s="2">
        <f>0/11</f>
        <v>0</v>
      </c>
      <c r="M59" t="s">
        <v>318</v>
      </c>
      <c r="N59" s="2" t="s">
        <v>259</v>
      </c>
      <c r="O59" s="2" t="s">
        <v>192</v>
      </c>
      <c r="P59" s="2" t="s">
        <v>193</v>
      </c>
      <c r="Q59" s="2" t="s">
        <v>193</v>
      </c>
      <c r="R59" s="2" t="s">
        <v>193</v>
      </c>
      <c r="S59" s="2" t="s">
        <v>193</v>
      </c>
      <c r="T59" s="2" t="s">
        <v>193</v>
      </c>
      <c r="U59" s="2" t="s">
        <v>193</v>
      </c>
      <c r="V59" s="2" t="s">
        <v>193</v>
      </c>
      <c r="W59" s="2" t="s">
        <v>193</v>
      </c>
    </row>
    <row r="60" spans="1:23" x14ac:dyDescent="0.25">
      <c r="A60" t="s">
        <v>122</v>
      </c>
      <c r="B60">
        <v>-29.719764011799398</v>
      </c>
      <c r="M60">
        <v>-29.719764011799398</v>
      </c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x14ac:dyDescent="0.25">
      <c r="A61" t="s">
        <v>122</v>
      </c>
      <c r="B61" t="s">
        <v>319</v>
      </c>
      <c r="C61" s="2">
        <f>13/34</f>
        <v>0.38235294117647056</v>
      </c>
      <c r="D61" s="2">
        <f>1/12</f>
        <v>8.3333333333333329E-2</v>
      </c>
      <c r="M61" t="s">
        <v>319</v>
      </c>
      <c r="N61" s="2" t="s">
        <v>260</v>
      </c>
      <c r="O61" s="2" t="s">
        <v>261</v>
      </c>
      <c r="P61" s="2" t="s">
        <v>193</v>
      </c>
      <c r="Q61" s="2" t="s">
        <v>193</v>
      </c>
      <c r="R61" s="2" t="s">
        <v>193</v>
      </c>
      <c r="S61" s="2" t="s">
        <v>193</v>
      </c>
      <c r="T61" s="2" t="s">
        <v>193</v>
      </c>
      <c r="U61" s="2" t="s">
        <v>193</v>
      </c>
      <c r="V61" s="2" t="s">
        <v>193</v>
      </c>
      <c r="W61" s="2" t="s">
        <v>193</v>
      </c>
    </row>
    <row r="62" spans="1:23" x14ac:dyDescent="0.25">
      <c r="A62" t="s">
        <v>126</v>
      </c>
      <c r="B62">
        <v>-29.606625258799099</v>
      </c>
      <c r="M62">
        <v>-29.606625258799099</v>
      </c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x14ac:dyDescent="0.25">
      <c r="A63" t="s">
        <v>126</v>
      </c>
      <c r="B63" t="s">
        <v>320</v>
      </c>
      <c r="C63" s="2">
        <f>23/59</f>
        <v>0.38983050847457629</v>
      </c>
      <c r="D63" s="2">
        <f>2/21</f>
        <v>9.5238095238095233E-2</v>
      </c>
      <c r="E63" s="2">
        <f>0/2</f>
        <v>0</v>
      </c>
      <c r="M63" t="s">
        <v>320</v>
      </c>
      <c r="N63" s="2" t="s">
        <v>262</v>
      </c>
      <c r="O63" s="2" t="s">
        <v>195</v>
      </c>
      <c r="P63" s="2" t="s">
        <v>210</v>
      </c>
      <c r="Q63" s="2" t="s">
        <v>193</v>
      </c>
      <c r="R63" s="2" t="s">
        <v>193</v>
      </c>
      <c r="S63" s="2" t="s">
        <v>193</v>
      </c>
      <c r="T63" s="2" t="s">
        <v>193</v>
      </c>
      <c r="U63" s="2" t="s">
        <v>193</v>
      </c>
      <c r="V63" s="2" t="s">
        <v>193</v>
      </c>
      <c r="W63" s="2" t="s">
        <v>193</v>
      </c>
    </row>
    <row r="64" spans="1:23" x14ac:dyDescent="0.25">
      <c r="A64" t="s">
        <v>129</v>
      </c>
      <c r="B64">
        <v>-28.6522815705695</v>
      </c>
      <c r="M64">
        <v>-28.6522815705695</v>
      </c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x14ac:dyDescent="0.25">
      <c r="A65" t="s">
        <v>129</v>
      </c>
      <c r="B65" t="s">
        <v>321</v>
      </c>
      <c r="C65" s="2">
        <f>34/94</f>
        <v>0.36170212765957449</v>
      </c>
      <c r="D65" s="2">
        <f>12/32</f>
        <v>0.375</v>
      </c>
      <c r="E65" s="2">
        <f>1/11</f>
        <v>9.0909090909090912E-2</v>
      </c>
      <c r="F65" s="2">
        <f>1/1</f>
        <v>1</v>
      </c>
      <c r="G65" s="2">
        <f>0/1</f>
        <v>0</v>
      </c>
      <c r="M65" t="s">
        <v>321</v>
      </c>
      <c r="N65" s="2" t="s">
        <v>263</v>
      </c>
      <c r="O65" s="2" t="s">
        <v>264</v>
      </c>
      <c r="P65" s="2" t="s">
        <v>198</v>
      </c>
      <c r="Q65" s="2" t="s">
        <v>215</v>
      </c>
      <c r="R65" s="2" t="s">
        <v>199</v>
      </c>
      <c r="S65" s="2" t="s">
        <v>193</v>
      </c>
      <c r="T65" s="2" t="s">
        <v>193</v>
      </c>
      <c r="U65" s="2" t="s">
        <v>193</v>
      </c>
      <c r="V65" s="2" t="s">
        <v>193</v>
      </c>
      <c r="W65" s="2" t="s">
        <v>193</v>
      </c>
    </row>
    <row r="66" spans="1:23" x14ac:dyDescent="0.25">
      <c r="A66" t="s">
        <v>16</v>
      </c>
      <c r="B66">
        <v>-27.564102564102502</v>
      </c>
      <c r="M66">
        <v>-27.564102564102502</v>
      </c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x14ac:dyDescent="0.25">
      <c r="A67" t="s">
        <v>16</v>
      </c>
      <c r="B67" t="s">
        <v>322</v>
      </c>
      <c r="C67" s="2">
        <f>13/39</f>
        <v>0.33333333333333331</v>
      </c>
      <c r="D67" s="2">
        <f>2/12</f>
        <v>0.16666666666666666</v>
      </c>
      <c r="E67" s="2">
        <f>0/2</f>
        <v>0</v>
      </c>
      <c r="M67" t="s">
        <v>322</v>
      </c>
      <c r="N67" s="2" t="s">
        <v>265</v>
      </c>
      <c r="O67" s="2" t="s">
        <v>223</v>
      </c>
      <c r="P67" s="2" t="s">
        <v>210</v>
      </c>
      <c r="Q67" s="2" t="s">
        <v>193</v>
      </c>
      <c r="R67" s="2" t="s">
        <v>193</v>
      </c>
      <c r="S67" s="2" t="s">
        <v>193</v>
      </c>
      <c r="T67" s="2" t="s">
        <v>193</v>
      </c>
      <c r="U67" s="2" t="s">
        <v>193</v>
      </c>
      <c r="V67" s="2" t="s">
        <v>193</v>
      </c>
      <c r="W67" s="2" t="s">
        <v>193</v>
      </c>
    </row>
    <row r="68" spans="1:23" x14ac:dyDescent="0.25">
      <c r="A68" t="s">
        <v>138</v>
      </c>
      <c r="B68">
        <v>31.328671328671302</v>
      </c>
      <c r="M68">
        <v>31.328671328671302</v>
      </c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x14ac:dyDescent="0.25">
      <c r="A69" t="s">
        <v>138</v>
      </c>
      <c r="B69" t="s">
        <v>323</v>
      </c>
      <c r="C69" s="2">
        <f>15/38</f>
        <v>0.39473684210526316</v>
      </c>
      <c r="D69" s="2">
        <f>7/11</f>
        <v>0.63636363636363635</v>
      </c>
      <c r="E69" s="2">
        <f>2/5</f>
        <v>0.4</v>
      </c>
      <c r="F69" s="2">
        <f>1/2</f>
        <v>0.5</v>
      </c>
      <c r="G69" s="2">
        <f>0/1</f>
        <v>0</v>
      </c>
      <c r="M69" t="s">
        <v>323</v>
      </c>
      <c r="N69" s="2" t="s">
        <v>191</v>
      </c>
      <c r="O69" s="2" t="s">
        <v>266</v>
      </c>
      <c r="P69" s="2" t="s">
        <v>267</v>
      </c>
      <c r="Q69" s="2" t="s">
        <v>196</v>
      </c>
      <c r="R69" s="2" t="s">
        <v>199</v>
      </c>
      <c r="S69" s="2" t="s">
        <v>193</v>
      </c>
      <c r="T69" s="2" t="s">
        <v>193</v>
      </c>
      <c r="U69" s="2" t="s">
        <v>193</v>
      </c>
      <c r="V69" s="2" t="s">
        <v>193</v>
      </c>
      <c r="W69" s="2" t="s">
        <v>193</v>
      </c>
    </row>
    <row r="70" spans="1:23" x14ac:dyDescent="0.25">
      <c r="A70" t="s">
        <v>142</v>
      </c>
      <c r="B70">
        <v>34.689922480620098</v>
      </c>
      <c r="M70">
        <v>34.689922480620098</v>
      </c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x14ac:dyDescent="0.25">
      <c r="A71" t="s">
        <v>142</v>
      </c>
      <c r="B71" t="s">
        <v>324</v>
      </c>
      <c r="C71" s="2">
        <f>19/49</f>
        <v>0.38775510204081631</v>
      </c>
      <c r="D71" s="2">
        <f>10/15</f>
        <v>0.66666666666666663</v>
      </c>
      <c r="E71" s="2">
        <f>3/9</f>
        <v>0.33333333333333331</v>
      </c>
      <c r="F71" s="2">
        <f>1/3</f>
        <v>0.33333333333333331</v>
      </c>
      <c r="G71" s="2">
        <f>0/1</f>
        <v>0</v>
      </c>
      <c r="M71" t="s">
        <v>324</v>
      </c>
      <c r="N71" s="2" t="s">
        <v>268</v>
      </c>
      <c r="O71" s="2" t="s">
        <v>269</v>
      </c>
      <c r="P71" s="2" t="s">
        <v>270</v>
      </c>
      <c r="Q71" s="2" t="s">
        <v>205</v>
      </c>
      <c r="R71" s="2" t="s">
        <v>199</v>
      </c>
      <c r="S71" s="2" t="s">
        <v>193</v>
      </c>
      <c r="T71" s="2" t="s">
        <v>193</v>
      </c>
      <c r="U71" s="2" t="s">
        <v>193</v>
      </c>
      <c r="V71" s="2" t="s">
        <v>193</v>
      </c>
      <c r="W71" s="2" t="s">
        <v>193</v>
      </c>
    </row>
    <row r="72" spans="1:23" x14ac:dyDescent="0.25">
      <c r="A72" t="s">
        <v>147</v>
      </c>
      <c r="B72">
        <v>37.7810361681329</v>
      </c>
      <c r="M72">
        <v>37.7810361681329</v>
      </c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x14ac:dyDescent="0.25">
      <c r="A73" t="s">
        <v>147</v>
      </c>
      <c r="B73" t="s">
        <v>325</v>
      </c>
      <c r="C73" s="2">
        <f>12/59</f>
        <v>0.20338983050847459</v>
      </c>
      <c r="D73" s="2">
        <f>8/11</f>
        <v>0.72727272727272729</v>
      </c>
      <c r="E73" s="2">
        <f>3/7</f>
        <v>0.42857142857142855</v>
      </c>
      <c r="F73" s="2">
        <f>1/3</f>
        <v>0.33333333333333331</v>
      </c>
      <c r="G73" s="2">
        <f>1/1</f>
        <v>1</v>
      </c>
      <c r="H73" s="2">
        <f>0/1</f>
        <v>0</v>
      </c>
      <c r="M73" t="s">
        <v>325</v>
      </c>
      <c r="N73" s="2" t="s">
        <v>271</v>
      </c>
      <c r="O73" s="2" t="s">
        <v>232</v>
      </c>
      <c r="P73" s="2" t="s">
        <v>237</v>
      </c>
      <c r="Q73" s="2" t="s">
        <v>205</v>
      </c>
      <c r="R73" s="2" t="s">
        <v>215</v>
      </c>
      <c r="S73" s="2" t="s">
        <v>199</v>
      </c>
      <c r="T73" s="2" t="s">
        <v>193</v>
      </c>
      <c r="U73" s="2" t="s">
        <v>193</v>
      </c>
      <c r="V73" s="2" t="s">
        <v>193</v>
      </c>
      <c r="W73" s="2" t="s">
        <v>193</v>
      </c>
    </row>
    <row r="74" spans="1:23" x14ac:dyDescent="0.25">
      <c r="A74" t="s">
        <v>150</v>
      </c>
      <c r="B74">
        <v>42.875874125874098</v>
      </c>
      <c r="M74">
        <v>42.875874125874098</v>
      </c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x14ac:dyDescent="0.25">
      <c r="A75" t="s">
        <v>150</v>
      </c>
      <c r="B75" t="s">
        <v>326</v>
      </c>
      <c r="C75" s="2">
        <f>16/33</f>
        <v>0.48484848484848486</v>
      </c>
      <c r="D75" s="2">
        <f>11/16</f>
        <v>0.6875</v>
      </c>
      <c r="E75" s="2">
        <f>3/10</f>
        <v>0.3</v>
      </c>
      <c r="F75" s="2">
        <f>2/2</f>
        <v>1</v>
      </c>
      <c r="G75" s="2">
        <f>0/1</f>
        <v>0</v>
      </c>
      <c r="M75" t="s">
        <v>326</v>
      </c>
      <c r="N75" s="2" t="s">
        <v>272</v>
      </c>
      <c r="O75" s="2" t="s">
        <v>273</v>
      </c>
      <c r="P75" s="2" t="s">
        <v>274</v>
      </c>
      <c r="Q75" s="2" t="s">
        <v>228</v>
      </c>
      <c r="R75" s="2" t="s">
        <v>199</v>
      </c>
      <c r="S75" s="2" t="s">
        <v>193</v>
      </c>
      <c r="T75" s="2" t="s">
        <v>193</v>
      </c>
      <c r="U75" s="2" t="s">
        <v>193</v>
      </c>
      <c r="V75" s="2" t="s">
        <v>193</v>
      </c>
      <c r="W75" s="2" t="s">
        <v>193</v>
      </c>
    </row>
    <row r="76" spans="1:23" x14ac:dyDescent="0.25">
      <c r="A76" t="s">
        <v>2</v>
      </c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x14ac:dyDescent="0.25">
      <c r="A77" t="s">
        <v>32</v>
      </c>
      <c r="B77">
        <v>-38.804636143466702</v>
      </c>
      <c r="M77">
        <v>-38.804636143466702</v>
      </c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x14ac:dyDescent="0.25">
      <c r="A78" t="s">
        <v>32</v>
      </c>
      <c r="B78" t="s">
        <v>317</v>
      </c>
      <c r="C78" s="2">
        <f>25/52</f>
        <v>0.48076923076923078</v>
      </c>
      <c r="D78" s="2">
        <f>5/23</f>
        <v>0.21739130434782608</v>
      </c>
      <c r="E78" s="2">
        <f>3/5</f>
        <v>0.6</v>
      </c>
      <c r="F78" s="2">
        <f>0/1</f>
        <v>0</v>
      </c>
      <c r="M78" t="s">
        <v>317</v>
      </c>
      <c r="N78" s="2" t="s">
        <v>257</v>
      </c>
      <c r="O78" s="2" t="s">
        <v>258</v>
      </c>
      <c r="P78" s="2" t="s">
        <v>242</v>
      </c>
      <c r="Q78" s="2" t="s">
        <v>199</v>
      </c>
      <c r="R78" s="2" t="s">
        <v>193</v>
      </c>
      <c r="S78" s="2" t="s">
        <v>193</v>
      </c>
      <c r="T78" s="2" t="s">
        <v>193</v>
      </c>
      <c r="U78" s="2" t="s">
        <v>193</v>
      </c>
      <c r="V78" s="2" t="s">
        <v>193</v>
      </c>
      <c r="W78" s="2" t="s">
        <v>193</v>
      </c>
    </row>
    <row r="79" spans="1:23" x14ac:dyDescent="0.25">
      <c r="A79" t="s">
        <v>16</v>
      </c>
      <c r="B79">
        <v>-38.461538461538403</v>
      </c>
      <c r="M79">
        <v>-38.461538461538403</v>
      </c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x14ac:dyDescent="0.25">
      <c r="A80" t="s">
        <v>16</v>
      </c>
      <c r="B80" t="s">
        <v>322</v>
      </c>
      <c r="C80" s="2">
        <f>13/39</f>
        <v>0.33333333333333331</v>
      </c>
      <c r="D80" s="2">
        <f>2/12</f>
        <v>0.16666666666666666</v>
      </c>
      <c r="E80" s="2">
        <f>0/2</f>
        <v>0</v>
      </c>
      <c r="M80" t="s">
        <v>322</v>
      </c>
      <c r="N80" s="2" t="s">
        <v>265</v>
      </c>
      <c r="O80" s="2" t="s">
        <v>223</v>
      </c>
      <c r="P80" s="2" t="s">
        <v>210</v>
      </c>
      <c r="Q80" s="2" t="s">
        <v>193</v>
      </c>
      <c r="R80" s="2" t="s">
        <v>193</v>
      </c>
      <c r="S80" s="2" t="s">
        <v>193</v>
      </c>
      <c r="T80" s="2" t="s">
        <v>193</v>
      </c>
      <c r="U80" s="2" t="s">
        <v>193</v>
      </c>
      <c r="V80" s="2" t="s">
        <v>193</v>
      </c>
      <c r="W80" s="2" t="s">
        <v>193</v>
      </c>
    </row>
    <row r="81" spans="1:23" x14ac:dyDescent="0.25">
      <c r="A81" t="s">
        <v>112</v>
      </c>
      <c r="B81">
        <v>-36.052009456264699</v>
      </c>
      <c r="M81">
        <v>-36.052009456264699</v>
      </c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x14ac:dyDescent="0.25">
      <c r="A82" t="s">
        <v>112</v>
      </c>
      <c r="B82" t="s">
        <v>316</v>
      </c>
      <c r="C82" s="2">
        <f>17/47</f>
        <v>0.36170212765957449</v>
      </c>
      <c r="D82" s="2">
        <f>0/13</f>
        <v>0</v>
      </c>
      <c r="M82" t="s">
        <v>316</v>
      </c>
      <c r="N82" s="2" t="s">
        <v>255</v>
      </c>
      <c r="O82" s="2" t="s">
        <v>256</v>
      </c>
      <c r="P82" s="2" t="s">
        <v>193</v>
      </c>
      <c r="Q82" s="2" t="s">
        <v>193</v>
      </c>
      <c r="R82" s="2" t="s">
        <v>193</v>
      </c>
      <c r="S82" s="2" t="s">
        <v>193</v>
      </c>
      <c r="T82" s="2" t="s">
        <v>193</v>
      </c>
      <c r="U82" s="2" t="s">
        <v>193</v>
      </c>
      <c r="V82" s="2" t="s">
        <v>193</v>
      </c>
      <c r="W82" s="2" t="s">
        <v>193</v>
      </c>
    </row>
    <row r="83" spans="1:23" x14ac:dyDescent="0.25">
      <c r="A83" t="s">
        <v>135</v>
      </c>
      <c r="B83">
        <v>-34.906035157362602</v>
      </c>
      <c r="M83">
        <v>-34.906035157362602</v>
      </c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x14ac:dyDescent="0.25">
      <c r="A84" t="s">
        <v>135</v>
      </c>
      <c r="B84" t="s">
        <v>327</v>
      </c>
      <c r="C84" s="2">
        <f>33/93</f>
        <v>0.35483870967741937</v>
      </c>
      <c r="D84" s="2">
        <f>14/29</f>
        <v>0.48275862068965519</v>
      </c>
      <c r="E84" s="2">
        <f>3/14</f>
        <v>0.21428571428571427</v>
      </c>
      <c r="F84" s="2">
        <f>1/3</f>
        <v>0.33333333333333331</v>
      </c>
      <c r="M84" t="s">
        <v>327</v>
      </c>
      <c r="N84" s="2" t="s">
        <v>275</v>
      </c>
      <c r="O84" s="2" t="s">
        <v>276</v>
      </c>
      <c r="P84" s="2" t="s">
        <v>277</v>
      </c>
      <c r="Q84" s="2" t="s">
        <v>205</v>
      </c>
      <c r="R84" s="2" t="s">
        <v>193</v>
      </c>
      <c r="S84" s="2" t="s">
        <v>193</v>
      </c>
      <c r="T84" s="2" t="s">
        <v>193</v>
      </c>
      <c r="U84" s="2" t="s">
        <v>193</v>
      </c>
      <c r="V84" s="2" t="s">
        <v>193</v>
      </c>
      <c r="W84" s="2" t="s">
        <v>193</v>
      </c>
    </row>
    <row r="85" spans="1:23" x14ac:dyDescent="0.25">
      <c r="A85" t="s">
        <v>159</v>
      </c>
      <c r="B85">
        <v>-34.854426619132497</v>
      </c>
      <c r="M85">
        <v>-34.854426619132497</v>
      </c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x14ac:dyDescent="0.25">
      <c r="A86" t="s">
        <v>159</v>
      </c>
      <c r="B86" t="s">
        <v>328</v>
      </c>
      <c r="C86" s="2">
        <f>18/55</f>
        <v>0.32727272727272727</v>
      </c>
      <c r="D86" s="2">
        <f>3/15</f>
        <v>0.2</v>
      </c>
      <c r="E86" s="2">
        <f>0/3</f>
        <v>0</v>
      </c>
      <c r="M86" t="s">
        <v>328</v>
      </c>
      <c r="N86" s="2" t="s">
        <v>278</v>
      </c>
      <c r="O86" s="2" t="s">
        <v>227</v>
      </c>
      <c r="P86" s="2" t="s">
        <v>279</v>
      </c>
      <c r="Q86" s="2" t="s">
        <v>193</v>
      </c>
      <c r="R86" s="2" t="s">
        <v>193</v>
      </c>
      <c r="S86" s="2" t="s">
        <v>193</v>
      </c>
      <c r="T86" s="2" t="s">
        <v>193</v>
      </c>
      <c r="U86" s="2" t="s">
        <v>193</v>
      </c>
      <c r="V86" s="2" t="s">
        <v>193</v>
      </c>
      <c r="W86" s="2" t="s">
        <v>193</v>
      </c>
    </row>
    <row r="87" spans="1:23" x14ac:dyDescent="0.25">
      <c r="A87" t="s">
        <v>11</v>
      </c>
      <c r="B87">
        <v>-34.002866502866503</v>
      </c>
      <c r="M87">
        <v>-34.002866502866503</v>
      </c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x14ac:dyDescent="0.25">
      <c r="A88" t="s">
        <v>11</v>
      </c>
      <c r="B88" t="s">
        <v>299</v>
      </c>
      <c r="C88" s="2">
        <f>13/40</f>
        <v>0.32500000000000001</v>
      </c>
      <c r="D88" s="2">
        <f>2/11</f>
        <v>0.18181818181818182</v>
      </c>
      <c r="E88" s="2">
        <f>1/1</f>
        <v>1</v>
      </c>
      <c r="M88" t="s">
        <v>299</v>
      </c>
      <c r="N88" s="2" t="s">
        <v>280</v>
      </c>
      <c r="O88" s="2" t="s">
        <v>281</v>
      </c>
      <c r="P88" s="2" t="s">
        <v>215</v>
      </c>
      <c r="Q88" s="2" t="s">
        <v>193</v>
      </c>
      <c r="R88" s="2" t="s">
        <v>193</v>
      </c>
      <c r="S88" s="2" t="s">
        <v>193</v>
      </c>
      <c r="T88" s="2" t="s">
        <v>193</v>
      </c>
      <c r="U88" s="2" t="s">
        <v>193</v>
      </c>
      <c r="V88" s="2" t="s">
        <v>193</v>
      </c>
      <c r="W88" s="2" t="s">
        <v>193</v>
      </c>
    </row>
    <row r="89" spans="1:23" x14ac:dyDescent="0.25">
      <c r="A89" t="s">
        <v>136</v>
      </c>
      <c r="B89">
        <v>42.857142857142797</v>
      </c>
      <c r="M89">
        <v>42.857142857142797</v>
      </c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x14ac:dyDescent="0.25">
      <c r="A90" t="s">
        <v>136</v>
      </c>
      <c r="B90" t="s">
        <v>329</v>
      </c>
      <c r="C90" s="2">
        <f>15/36</f>
        <v>0.41666666666666669</v>
      </c>
      <c r="D90" s="2">
        <f>7/12</f>
        <v>0.58333333333333337</v>
      </c>
      <c r="E90" s="2">
        <f>1/5</f>
        <v>0.2</v>
      </c>
      <c r="F90" s="2">
        <f>0/1</f>
        <v>0</v>
      </c>
      <c r="M90" t="s">
        <v>329</v>
      </c>
      <c r="N90" s="2" t="s">
        <v>282</v>
      </c>
      <c r="O90" s="2" t="s">
        <v>283</v>
      </c>
      <c r="P90" s="2" t="s">
        <v>284</v>
      </c>
      <c r="Q90" s="2" t="s">
        <v>199</v>
      </c>
      <c r="R90" s="2" t="s">
        <v>193</v>
      </c>
      <c r="S90" s="2" t="s">
        <v>193</v>
      </c>
      <c r="T90" s="2" t="s">
        <v>193</v>
      </c>
      <c r="U90" s="2" t="s">
        <v>193</v>
      </c>
      <c r="V90" s="2" t="s">
        <v>193</v>
      </c>
      <c r="W90" s="2" t="s">
        <v>193</v>
      </c>
    </row>
    <row r="91" spans="1:23" x14ac:dyDescent="0.25">
      <c r="A91" t="s">
        <v>137</v>
      </c>
      <c r="B91">
        <v>44.8842018196856</v>
      </c>
      <c r="M91">
        <v>44.8842018196856</v>
      </c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x14ac:dyDescent="0.25">
      <c r="A92" t="s">
        <v>137</v>
      </c>
      <c r="B92" t="s">
        <v>330</v>
      </c>
      <c r="C92" s="2">
        <f>13/31</f>
        <v>0.41935483870967744</v>
      </c>
      <c r="D92" s="2">
        <f>7/12</f>
        <v>0.58333333333333337</v>
      </c>
      <c r="E92" s="2">
        <f>2/6</f>
        <v>0.33333333333333331</v>
      </c>
      <c r="F92" s="2">
        <f>0/1</f>
        <v>0</v>
      </c>
      <c r="M92" t="s">
        <v>330</v>
      </c>
      <c r="N92" s="2" t="s">
        <v>285</v>
      </c>
      <c r="O92" s="2" t="s">
        <v>283</v>
      </c>
      <c r="P92" s="2" t="s">
        <v>286</v>
      </c>
      <c r="Q92" s="2" t="s">
        <v>199</v>
      </c>
      <c r="R92" s="2" t="s">
        <v>193</v>
      </c>
      <c r="S92" s="2" t="s">
        <v>193</v>
      </c>
      <c r="T92" s="2" t="s">
        <v>193</v>
      </c>
      <c r="U92" s="2" t="s">
        <v>193</v>
      </c>
      <c r="V92" s="2" t="s">
        <v>193</v>
      </c>
      <c r="W92" s="2" t="s">
        <v>193</v>
      </c>
    </row>
    <row r="93" spans="1:23" x14ac:dyDescent="0.25">
      <c r="A93" t="s">
        <v>172</v>
      </c>
      <c r="B93">
        <v>45.826090721158501</v>
      </c>
      <c r="M93">
        <v>45.826090721158501</v>
      </c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x14ac:dyDescent="0.25">
      <c r="A94" t="s">
        <v>172</v>
      </c>
      <c r="B94" t="s">
        <v>331</v>
      </c>
      <c r="C94" s="2">
        <f>20/67</f>
        <v>0.29850746268656714</v>
      </c>
      <c r="D94" s="2">
        <f>14/20</f>
        <v>0.7</v>
      </c>
      <c r="E94" s="2">
        <f>8/14</f>
        <v>0.5714285714285714</v>
      </c>
      <c r="F94" s="2">
        <f>2/7</f>
        <v>0.2857142857142857</v>
      </c>
      <c r="G94" s="2">
        <f>0/2</f>
        <v>0</v>
      </c>
      <c r="M94" t="s">
        <v>331</v>
      </c>
      <c r="N94" s="2" t="s">
        <v>287</v>
      </c>
      <c r="O94" s="2" t="s">
        <v>288</v>
      </c>
      <c r="P94" s="2" t="s">
        <v>289</v>
      </c>
      <c r="Q94" s="2" t="s">
        <v>290</v>
      </c>
      <c r="R94" s="2" t="s">
        <v>210</v>
      </c>
      <c r="S94" s="2" t="s">
        <v>193</v>
      </c>
      <c r="T94" s="2" t="s">
        <v>193</v>
      </c>
      <c r="U94" s="2" t="s">
        <v>193</v>
      </c>
      <c r="V94" s="2" t="s">
        <v>193</v>
      </c>
      <c r="W94" s="2" t="s">
        <v>193</v>
      </c>
    </row>
    <row r="95" spans="1:23" x14ac:dyDescent="0.25">
      <c r="A95" t="s">
        <v>178</v>
      </c>
      <c r="B95">
        <v>46.539783762657301</v>
      </c>
      <c r="M95">
        <v>46.539783762657301</v>
      </c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x14ac:dyDescent="0.25">
      <c r="A96" t="s">
        <v>178</v>
      </c>
      <c r="B96" t="s">
        <v>332</v>
      </c>
      <c r="C96" s="2">
        <f>21/53</f>
        <v>0.39622641509433965</v>
      </c>
      <c r="D96" s="2">
        <f>14/19</f>
        <v>0.73684210526315785</v>
      </c>
      <c r="E96" s="2">
        <f>5/12</f>
        <v>0.41666666666666669</v>
      </c>
      <c r="F96" s="2">
        <f>0/3</f>
        <v>0</v>
      </c>
      <c r="M96" t="s">
        <v>332</v>
      </c>
      <c r="N96" s="2" t="s">
        <v>291</v>
      </c>
      <c r="O96" s="2" t="s">
        <v>292</v>
      </c>
      <c r="P96" s="2" t="s">
        <v>293</v>
      </c>
      <c r="Q96" s="2" t="s">
        <v>279</v>
      </c>
      <c r="R96" s="2" t="s">
        <v>193</v>
      </c>
      <c r="S96" s="2" t="s">
        <v>193</v>
      </c>
      <c r="T96" s="2" t="s">
        <v>193</v>
      </c>
      <c r="U96" s="2" t="s">
        <v>193</v>
      </c>
      <c r="V96" s="2" t="s">
        <v>193</v>
      </c>
      <c r="W96" s="2" t="s">
        <v>193</v>
      </c>
    </row>
    <row r="97" spans="1:23" x14ac:dyDescent="0.25">
      <c r="A97" t="s">
        <v>87</v>
      </c>
      <c r="B97">
        <v>47.290926051987903</v>
      </c>
      <c r="M97">
        <v>47.290926051987903</v>
      </c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x14ac:dyDescent="0.25">
      <c r="A98" t="s">
        <v>87</v>
      </c>
      <c r="B98" t="s">
        <v>333</v>
      </c>
      <c r="C98" s="2">
        <f>14/27</f>
        <v>0.51851851851851849</v>
      </c>
      <c r="D98" s="2">
        <f>7/13</f>
        <v>0.53846153846153844</v>
      </c>
      <c r="E98" s="2">
        <f>2/5</f>
        <v>0.4</v>
      </c>
      <c r="F98" s="2">
        <f>0/1</f>
        <v>0</v>
      </c>
      <c r="M98" t="s">
        <v>333</v>
      </c>
      <c r="N98" s="2" t="s">
        <v>294</v>
      </c>
      <c r="O98" s="2" t="s">
        <v>295</v>
      </c>
      <c r="P98" s="2" t="s">
        <v>267</v>
      </c>
      <c r="Q98" s="2" t="s">
        <v>199</v>
      </c>
      <c r="R98" s="2" t="s">
        <v>193</v>
      </c>
      <c r="S98" s="2" t="s">
        <v>193</v>
      </c>
      <c r="T98" s="2" t="s">
        <v>193</v>
      </c>
      <c r="U98" s="2" t="s">
        <v>193</v>
      </c>
      <c r="V98" s="2" t="s">
        <v>193</v>
      </c>
      <c r="W98" s="2" t="s">
        <v>193</v>
      </c>
    </row>
    <row r="99" spans="1:23" x14ac:dyDescent="0.25">
      <c r="A99" t="s">
        <v>186</v>
      </c>
      <c r="B99">
        <v>53.4382284382284</v>
      </c>
      <c r="M99">
        <v>53.4382284382284</v>
      </c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x14ac:dyDescent="0.25">
      <c r="A100" t="s">
        <v>186</v>
      </c>
      <c r="B100" t="s">
        <v>334</v>
      </c>
      <c r="C100" s="2">
        <f>15/22</f>
        <v>0.68181818181818177</v>
      </c>
      <c r="D100" s="2">
        <f>4/12</f>
        <v>0.33333333333333331</v>
      </c>
      <c r="E100" s="2">
        <f>1/4</f>
        <v>0.25</v>
      </c>
      <c r="M100" t="s">
        <v>334</v>
      </c>
      <c r="N100" s="2" t="s">
        <v>296</v>
      </c>
      <c r="O100" s="2" t="s">
        <v>297</v>
      </c>
      <c r="P100" s="2" t="s">
        <v>298</v>
      </c>
      <c r="Q100" s="2" t="s">
        <v>193</v>
      </c>
      <c r="R100" s="2" t="s">
        <v>193</v>
      </c>
      <c r="S100" s="2" t="s">
        <v>193</v>
      </c>
      <c r="T100" s="2" t="s">
        <v>193</v>
      </c>
      <c r="U100" s="2" t="s">
        <v>193</v>
      </c>
      <c r="V100" s="2" t="s">
        <v>193</v>
      </c>
      <c r="W100" s="2" t="s">
        <v>193</v>
      </c>
    </row>
    <row r="101" spans="1:23" x14ac:dyDescent="0.25">
      <c r="A101" t="s">
        <v>150</v>
      </c>
      <c r="B101">
        <v>65.486596736596695</v>
      </c>
      <c r="M101">
        <v>65.486596736596695</v>
      </c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x14ac:dyDescent="0.25">
      <c r="A102" t="s">
        <v>150</v>
      </c>
      <c r="B102" t="s">
        <v>326</v>
      </c>
      <c r="C102" s="2">
        <f>16/33</f>
        <v>0.48484848484848486</v>
      </c>
      <c r="D102" s="2">
        <f>11/16</f>
        <v>0.6875</v>
      </c>
      <c r="E102" s="2">
        <f>3/10</f>
        <v>0.3</v>
      </c>
      <c r="F102" s="2">
        <f>2/2</f>
        <v>1</v>
      </c>
      <c r="G102" s="2">
        <f>0/1</f>
        <v>0</v>
      </c>
      <c r="M102" t="s">
        <v>326</v>
      </c>
      <c r="N102" s="2" t="s">
        <v>272</v>
      </c>
      <c r="O102" s="2" t="s">
        <v>273</v>
      </c>
      <c r="P102" s="2" t="s">
        <v>274</v>
      </c>
      <c r="Q102" s="2" t="s">
        <v>228</v>
      </c>
      <c r="R102" s="2" t="s">
        <v>199</v>
      </c>
      <c r="S102" s="2" t="s">
        <v>193</v>
      </c>
      <c r="T102" s="2" t="s">
        <v>193</v>
      </c>
      <c r="U102" s="2" t="s">
        <v>193</v>
      </c>
      <c r="V102" s="2" t="s">
        <v>193</v>
      </c>
      <c r="W102" s="2" t="s">
        <v>193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1476B-6D4D-4569-B830-5D5DCD3EF53A}">
  <dimension ref="A1:W119"/>
  <sheetViews>
    <sheetView tabSelected="1" topLeftCell="H81" zoomScaleNormal="100" workbookViewId="0">
      <selection activeCell="AH95" sqref="AH95"/>
    </sheetView>
  </sheetViews>
  <sheetFormatPr defaultRowHeight="15" x14ac:dyDescent="0.25"/>
  <cols>
    <col min="1" max="1" width="28" bestFit="1" customWidth="1"/>
  </cols>
  <sheetData>
    <row r="1" spans="1:12" x14ac:dyDescent="0.25">
      <c r="A1" t="s">
        <v>112</v>
      </c>
      <c r="B1" s="6" t="s">
        <v>316</v>
      </c>
      <c r="C1" s="5" t="s">
        <v>255</v>
      </c>
      <c r="D1" s="5" t="s">
        <v>256</v>
      </c>
      <c r="E1" s="5" t="s">
        <v>193</v>
      </c>
      <c r="F1" s="5" t="s">
        <v>193</v>
      </c>
      <c r="G1" s="5" t="s">
        <v>193</v>
      </c>
      <c r="H1" s="5" t="s">
        <v>193</v>
      </c>
      <c r="I1" s="5" t="s">
        <v>193</v>
      </c>
      <c r="J1" s="5" t="s">
        <v>193</v>
      </c>
      <c r="K1" s="5" t="s">
        <v>193</v>
      </c>
      <c r="L1" s="5" t="s">
        <v>193</v>
      </c>
    </row>
    <row r="2" spans="1:12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x14ac:dyDescent="0.25">
      <c r="A3" t="s">
        <v>32</v>
      </c>
      <c r="B3" s="5" t="s">
        <v>317</v>
      </c>
      <c r="C3" s="5" t="s">
        <v>257</v>
      </c>
      <c r="D3" s="5" t="s">
        <v>258</v>
      </c>
      <c r="E3" s="5" t="s">
        <v>242</v>
      </c>
      <c r="F3" s="5" t="s">
        <v>199</v>
      </c>
      <c r="G3" s="5" t="s">
        <v>193</v>
      </c>
      <c r="H3" s="5" t="s">
        <v>193</v>
      </c>
      <c r="I3" s="5" t="s">
        <v>193</v>
      </c>
      <c r="J3" s="5" t="s">
        <v>193</v>
      </c>
      <c r="K3" s="5" t="s">
        <v>193</v>
      </c>
      <c r="L3" s="5" t="s">
        <v>193</v>
      </c>
    </row>
    <row r="4" spans="1:12" x14ac:dyDescent="0.25"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x14ac:dyDescent="0.25">
      <c r="A5" t="s">
        <v>119</v>
      </c>
      <c r="B5" s="6" t="s">
        <v>318</v>
      </c>
      <c r="C5" s="5" t="s">
        <v>259</v>
      </c>
      <c r="D5" s="5" t="s">
        <v>192</v>
      </c>
      <c r="E5" s="5" t="s">
        <v>193</v>
      </c>
      <c r="F5" s="5" t="s">
        <v>193</v>
      </c>
      <c r="G5" s="5" t="s">
        <v>193</v>
      </c>
      <c r="H5" s="5" t="s">
        <v>193</v>
      </c>
      <c r="I5" s="5" t="s">
        <v>193</v>
      </c>
      <c r="J5" s="5" t="s">
        <v>193</v>
      </c>
      <c r="K5" s="5" t="s">
        <v>193</v>
      </c>
      <c r="L5" s="5" t="s">
        <v>193</v>
      </c>
    </row>
    <row r="6" spans="1:12" x14ac:dyDescent="0.25"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x14ac:dyDescent="0.25">
      <c r="A7" t="s">
        <v>122</v>
      </c>
      <c r="B7" s="5" t="s">
        <v>319</v>
      </c>
      <c r="C7" s="5" t="s">
        <v>260</v>
      </c>
      <c r="D7" s="5" t="s">
        <v>261</v>
      </c>
      <c r="E7" s="5" t="s">
        <v>193</v>
      </c>
      <c r="F7" s="5" t="s">
        <v>193</v>
      </c>
      <c r="G7" s="5" t="s">
        <v>193</v>
      </c>
      <c r="H7" s="5" t="s">
        <v>193</v>
      </c>
      <c r="I7" s="5" t="s">
        <v>193</v>
      </c>
      <c r="J7" s="5" t="s">
        <v>193</v>
      </c>
      <c r="K7" s="5" t="s">
        <v>193</v>
      </c>
      <c r="L7" s="5" t="s">
        <v>193</v>
      </c>
    </row>
    <row r="8" spans="1:12" x14ac:dyDescent="0.25"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25">
      <c r="A9" t="s">
        <v>126</v>
      </c>
      <c r="B9" s="5" t="s">
        <v>320</v>
      </c>
      <c r="C9" s="5" t="s">
        <v>262</v>
      </c>
      <c r="D9" s="5" t="s">
        <v>195</v>
      </c>
      <c r="E9" s="5" t="s">
        <v>210</v>
      </c>
      <c r="F9" s="5" t="s">
        <v>193</v>
      </c>
      <c r="G9" s="5" t="s">
        <v>193</v>
      </c>
      <c r="H9" s="5" t="s">
        <v>193</v>
      </c>
      <c r="I9" s="5" t="s">
        <v>193</v>
      </c>
      <c r="J9" s="5" t="s">
        <v>193</v>
      </c>
      <c r="K9" s="5" t="s">
        <v>193</v>
      </c>
      <c r="L9" s="5" t="s">
        <v>193</v>
      </c>
    </row>
    <row r="10" spans="1:12" x14ac:dyDescent="0.25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 x14ac:dyDescent="0.25">
      <c r="A11" t="s">
        <v>129</v>
      </c>
      <c r="B11" s="5" t="s">
        <v>321</v>
      </c>
      <c r="C11" s="5" t="s">
        <v>263</v>
      </c>
      <c r="D11" s="5" t="s">
        <v>264</v>
      </c>
      <c r="E11" s="5" t="s">
        <v>198</v>
      </c>
      <c r="F11" s="5" t="s">
        <v>215</v>
      </c>
      <c r="G11" s="5" t="s">
        <v>199</v>
      </c>
      <c r="H11" s="5" t="s">
        <v>193</v>
      </c>
      <c r="I11" s="5" t="s">
        <v>193</v>
      </c>
      <c r="J11" s="5" t="s">
        <v>193</v>
      </c>
      <c r="K11" s="5" t="s">
        <v>193</v>
      </c>
      <c r="L11" s="5" t="s">
        <v>193</v>
      </c>
    </row>
    <row r="12" spans="1:12" x14ac:dyDescent="0.25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25">
      <c r="A13" t="s">
        <v>16</v>
      </c>
      <c r="B13" s="5" t="s">
        <v>322</v>
      </c>
      <c r="C13" s="5" t="s">
        <v>265</v>
      </c>
      <c r="D13" s="5" t="s">
        <v>223</v>
      </c>
      <c r="E13" s="5" t="s">
        <v>210</v>
      </c>
      <c r="F13" s="5" t="s">
        <v>193</v>
      </c>
      <c r="G13" s="5" t="s">
        <v>193</v>
      </c>
      <c r="H13" s="5" t="s">
        <v>193</v>
      </c>
      <c r="I13" s="5" t="s">
        <v>193</v>
      </c>
      <c r="J13" s="5" t="s">
        <v>193</v>
      </c>
      <c r="K13" s="5" t="s">
        <v>193</v>
      </c>
      <c r="L13" s="5" t="s">
        <v>193</v>
      </c>
    </row>
    <row r="15" spans="1:12" x14ac:dyDescent="0.25">
      <c r="B15" s="7">
        <f>LEFT(B1, FIND("/",B1)-1) / RIGHT(B1, LEN(B1) - FIND("/", B1))</f>
        <v>0.3611111111111111</v>
      </c>
      <c r="C15" s="7">
        <f t="shared" ref="C15:L15" si="0">LEFT(C1, FIND("/",C1)-1) / RIGHT(C1, LEN(C1) - FIND("/", C1))</f>
        <v>0.36170212765957449</v>
      </c>
      <c r="D15" s="7">
        <f t="shared" si="0"/>
        <v>0</v>
      </c>
      <c r="E15" s="7" t="e">
        <f t="shared" si="0"/>
        <v>#DIV/0!</v>
      </c>
      <c r="F15" s="7" t="e">
        <f t="shared" si="0"/>
        <v>#DIV/0!</v>
      </c>
      <c r="G15" s="7" t="e">
        <f t="shared" si="0"/>
        <v>#DIV/0!</v>
      </c>
      <c r="H15" s="7" t="e">
        <f t="shared" si="0"/>
        <v>#DIV/0!</v>
      </c>
      <c r="I15" s="7" t="e">
        <f t="shared" si="0"/>
        <v>#DIV/0!</v>
      </c>
      <c r="J15" s="7" t="e">
        <f t="shared" si="0"/>
        <v>#DIV/0!</v>
      </c>
      <c r="K15" s="7" t="e">
        <f t="shared" si="0"/>
        <v>#DIV/0!</v>
      </c>
      <c r="L15" s="7" t="e">
        <f t="shared" si="0"/>
        <v>#DIV/0!</v>
      </c>
    </row>
    <row r="16" spans="1:12" x14ac:dyDescent="0.25">
      <c r="B16" s="7" t="e">
        <f t="shared" ref="B16:L16" si="1">LEFT(B2, FIND("/",B2)-1) / RIGHT(B2, LEN(B2) - FIND("/", B2))</f>
        <v>#VALUE!</v>
      </c>
      <c r="C16" s="7" t="e">
        <f t="shared" si="1"/>
        <v>#VALUE!</v>
      </c>
      <c r="D16" s="7" t="e">
        <f t="shared" si="1"/>
        <v>#VALUE!</v>
      </c>
      <c r="E16" s="7" t="e">
        <f t="shared" si="1"/>
        <v>#VALUE!</v>
      </c>
      <c r="F16" s="7" t="e">
        <f t="shared" si="1"/>
        <v>#VALUE!</v>
      </c>
      <c r="G16" s="7" t="e">
        <f t="shared" si="1"/>
        <v>#VALUE!</v>
      </c>
      <c r="H16" s="7" t="e">
        <f t="shared" si="1"/>
        <v>#VALUE!</v>
      </c>
      <c r="I16" s="7" t="e">
        <f t="shared" si="1"/>
        <v>#VALUE!</v>
      </c>
      <c r="J16" s="7" t="e">
        <f t="shared" si="1"/>
        <v>#VALUE!</v>
      </c>
      <c r="K16" s="7" t="e">
        <f t="shared" si="1"/>
        <v>#VALUE!</v>
      </c>
      <c r="L16" s="7" t="e">
        <f t="shared" si="1"/>
        <v>#VALUE!</v>
      </c>
    </row>
    <row r="17" spans="2:22" x14ac:dyDescent="0.25">
      <c r="B17" s="7">
        <f t="shared" ref="B17:L17" si="2">LEFT(B3, FIND("/",B3)-1) / RIGHT(B3, LEN(B3) - FIND("/", B3))</f>
        <v>0.5431034482758621</v>
      </c>
      <c r="C17" s="7">
        <f t="shared" si="2"/>
        <v>0.48076923076923078</v>
      </c>
      <c r="D17" s="7">
        <f t="shared" si="2"/>
        <v>0.21739130434782608</v>
      </c>
      <c r="E17" s="7">
        <f t="shared" si="2"/>
        <v>0.6</v>
      </c>
      <c r="F17" s="7">
        <f t="shared" si="2"/>
        <v>0</v>
      </c>
      <c r="G17" s="7" t="e">
        <f t="shared" si="2"/>
        <v>#DIV/0!</v>
      </c>
      <c r="H17" s="7" t="e">
        <f t="shared" si="2"/>
        <v>#DIV/0!</v>
      </c>
      <c r="I17" s="7" t="e">
        <f t="shared" si="2"/>
        <v>#DIV/0!</v>
      </c>
      <c r="J17" s="7" t="e">
        <f t="shared" si="2"/>
        <v>#DIV/0!</v>
      </c>
      <c r="K17" s="7" t="e">
        <f t="shared" si="2"/>
        <v>#DIV/0!</v>
      </c>
      <c r="L17" s="7" t="e">
        <f t="shared" si="2"/>
        <v>#DIV/0!</v>
      </c>
    </row>
    <row r="18" spans="2:22" x14ac:dyDescent="0.25">
      <c r="B18" s="7" t="e">
        <f t="shared" ref="B18:L18" si="3">LEFT(B4, FIND("/",B4)-1) / RIGHT(B4, LEN(B4) - FIND("/", B4))</f>
        <v>#VALUE!</v>
      </c>
      <c r="C18" s="7" t="e">
        <f t="shared" si="3"/>
        <v>#VALUE!</v>
      </c>
      <c r="D18" s="7" t="e">
        <f t="shared" si="3"/>
        <v>#VALUE!</v>
      </c>
      <c r="E18" s="7" t="e">
        <f t="shared" si="3"/>
        <v>#VALUE!</v>
      </c>
      <c r="F18" s="7" t="e">
        <f t="shared" si="3"/>
        <v>#VALUE!</v>
      </c>
      <c r="G18" s="7" t="e">
        <f t="shared" si="3"/>
        <v>#VALUE!</v>
      </c>
      <c r="H18" s="7" t="e">
        <f t="shared" si="3"/>
        <v>#VALUE!</v>
      </c>
      <c r="I18" s="7" t="e">
        <f t="shared" si="3"/>
        <v>#VALUE!</v>
      </c>
      <c r="J18" s="7" t="e">
        <f t="shared" si="3"/>
        <v>#VALUE!</v>
      </c>
      <c r="K18" s="7" t="e">
        <f t="shared" si="3"/>
        <v>#VALUE!</v>
      </c>
      <c r="L18" s="7" t="e">
        <f t="shared" si="3"/>
        <v>#VALUE!</v>
      </c>
    </row>
    <row r="19" spans="2:22" x14ac:dyDescent="0.25">
      <c r="B19" s="7">
        <f t="shared" ref="B19:L19" si="4">LEFT(B5, FIND("/",B5)-1) / RIGHT(B5, LEN(B5) - FIND("/", B5))</f>
        <v>0.30463576158940397</v>
      </c>
      <c r="C19" s="7">
        <f t="shared" si="4"/>
        <v>0.34146341463414637</v>
      </c>
      <c r="D19" s="7">
        <f t="shared" si="4"/>
        <v>0</v>
      </c>
      <c r="E19" s="7" t="e">
        <f t="shared" si="4"/>
        <v>#DIV/0!</v>
      </c>
      <c r="F19" s="7" t="e">
        <f t="shared" si="4"/>
        <v>#DIV/0!</v>
      </c>
      <c r="G19" s="7" t="e">
        <f t="shared" si="4"/>
        <v>#DIV/0!</v>
      </c>
      <c r="H19" s="7" t="e">
        <f t="shared" si="4"/>
        <v>#DIV/0!</v>
      </c>
      <c r="I19" s="7" t="e">
        <f t="shared" si="4"/>
        <v>#DIV/0!</v>
      </c>
      <c r="J19" s="7" t="e">
        <f t="shared" si="4"/>
        <v>#DIV/0!</v>
      </c>
      <c r="K19" s="7" t="e">
        <f t="shared" si="4"/>
        <v>#DIV/0!</v>
      </c>
      <c r="L19" s="7" t="e">
        <f t="shared" si="4"/>
        <v>#DIV/0!</v>
      </c>
    </row>
    <row r="20" spans="2:22" x14ac:dyDescent="0.25">
      <c r="B20" s="7" t="e">
        <f t="shared" ref="B20:L20" si="5">LEFT(B6, FIND("/",B6)-1) / RIGHT(B6, LEN(B6) - FIND("/", B6))</f>
        <v>#VALUE!</v>
      </c>
      <c r="C20" s="7" t="e">
        <f t="shared" si="5"/>
        <v>#VALUE!</v>
      </c>
      <c r="D20" s="7" t="e">
        <f t="shared" si="5"/>
        <v>#VALUE!</v>
      </c>
      <c r="E20" s="7" t="e">
        <f t="shared" si="5"/>
        <v>#VALUE!</v>
      </c>
      <c r="F20" s="7" t="e">
        <f t="shared" si="5"/>
        <v>#VALUE!</v>
      </c>
      <c r="G20" s="7" t="e">
        <f t="shared" si="5"/>
        <v>#VALUE!</v>
      </c>
      <c r="H20" s="7" t="e">
        <f t="shared" si="5"/>
        <v>#VALUE!</v>
      </c>
      <c r="I20" s="7" t="e">
        <f t="shared" si="5"/>
        <v>#VALUE!</v>
      </c>
      <c r="J20" s="7" t="e">
        <f t="shared" si="5"/>
        <v>#VALUE!</v>
      </c>
      <c r="K20" s="7" t="e">
        <f t="shared" si="5"/>
        <v>#VALUE!</v>
      </c>
      <c r="L20" s="7" t="e">
        <f t="shared" si="5"/>
        <v>#VALUE!</v>
      </c>
    </row>
    <row r="21" spans="2:22" x14ac:dyDescent="0.25">
      <c r="B21" s="7">
        <f t="shared" ref="B21:L21" si="6">LEFT(B7, FIND("/",B7)-1) / RIGHT(B7, LEN(B7) - FIND("/", B7))</f>
        <v>0.38053097345132741</v>
      </c>
      <c r="C21" s="7">
        <f t="shared" si="6"/>
        <v>0.38235294117647056</v>
      </c>
      <c r="D21" s="7">
        <f t="shared" si="6"/>
        <v>8.3333333333333329E-2</v>
      </c>
      <c r="E21" s="7" t="e">
        <f t="shared" si="6"/>
        <v>#DIV/0!</v>
      </c>
      <c r="F21" s="7" t="e">
        <f t="shared" si="6"/>
        <v>#DIV/0!</v>
      </c>
      <c r="G21" s="7" t="e">
        <f t="shared" si="6"/>
        <v>#DIV/0!</v>
      </c>
      <c r="H21" s="7" t="e">
        <f t="shared" si="6"/>
        <v>#DIV/0!</v>
      </c>
      <c r="I21" s="7" t="e">
        <f t="shared" si="6"/>
        <v>#DIV/0!</v>
      </c>
      <c r="J21" s="7" t="e">
        <f t="shared" si="6"/>
        <v>#DIV/0!</v>
      </c>
      <c r="K21" s="7" t="e">
        <f t="shared" si="6"/>
        <v>#DIV/0!</v>
      </c>
      <c r="L21" s="7" t="e">
        <f t="shared" si="6"/>
        <v>#DIV/0!</v>
      </c>
    </row>
    <row r="22" spans="2:22" x14ac:dyDescent="0.25">
      <c r="B22" s="7" t="e">
        <f t="shared" ref="B22:L22" si="7">LEFT(B8, FIND("/",B8)-1) / RIGHT(B8, LEN(B8) - FIND("/", B8))</f>
        <v>#VALUE!</v>
      </c>
      <c r="C22" s="7" t="e">
        <f t="shared" si="7"/>
        <v>#VALUE!</v>
      </c>
      <c r="D22" s="7" t="e">
        <f t="shared" si="7"/>
        <v>#VALUE!</v>
      </c>
      <c r="E22" s="7" t="e">
        <f t="shared" si="7"/>
        <v>#VALUE!</v>
      </c>
      <c r="F22" s="7" t="e">
        <f t="shared" si="7"/>
        <v>#VALUE!</v>
      </c>
      <c r="G22" s="7" t="e">
        <f t="shared" si="7"/>
        <v>#VALUE!</v>
      </c>
      <c r="H22" s="7" t="e">
        <f t="shared" si="7"/>
        <v>#VALUE!</v>
      </c>
      <c r="I22" s="7" t="e">
        <f t="shared" si="7"/>
        <v>#VALUE!</v>
      </c>
      <c r="J22" s="7" t="e">
        <f t="shared" si="7"/>
        <v>#VALUE!</v>
      </c>
      <c r="K22" s="7" t="e">
        <f t="shared" si="7"/>
        <v>#VALUE!</v>
      </c>
      <c r="L22" s="7" t="e">
        <f t="shared" si="7"/>
        <v>#VALUE!</v>
      </c>
    </row>
    <row r="23" spans="2:22" x14ac:dyDescent="0.25">
      <c r="B23" s="7">
        <f t="shared" ref="B23:L23" si="8">LEFT(B9, FIND("/",B9)-1) / RIGHT(B9, LEN(B9) - FIND("/", B9))</f>
        <v>0.39130434782608697</v>
      </c>
      <c r="C23" s="7">
        <f t="shared" si="8"/>
        <v>0.38983050847457629</v>
      </c>
      <c r="D23" s="7">
        <f t="shared" si="8"/>
        <v>9.5238095238095233E-2</v>
      </c>
      <c r="E23" s="7">
        <f t="shared" si="8"/>
        <v>0</v>
      </c>
      <c r="F23" s="7" t="e">
        <f t="shared" si="8"/>
        <v>#DIV/0!</v>
      </c>
      <c r="G23" s="7" t="e">
        <f t="shared" si="8"/>
        <v>#DIV/0!</v>
      </c>
      <c r="H23" s="7" t="e">
        <f t="shared" si="8"/>
        <v>#DIV/0!</v>
      </c>
      <c r="I23" s="7" t="e">
        <f t="shared" si="8"/>
        <v>#DIV/0!</v>
      </c>
      <c r="J23" s="7" t="e">
        <f t="shared" si="8"/>
        <v>#DIV/0!</v>
      </c>
      <c r="K23" s="7" t="e">
        <f t="shared" si="8"/>
        <v>#DIV/0!</v>
      </c>
      <c r="L23" s="7" t="e">
        <f t="shared" si="8"/>
        <v>#DIV/0!</v>
      </c>
    </row>
    <row r="24" spans="2:22" x14ac:dyDescent="0.25">
      <c r="B24" s="7" t="e">
        <f t="shared" ref="B24:L24" si="9">LEFT(B10, FIND("/",B10)-1) / RIGHT(B10, LEN(B10) - FIND("/", B10))</f>
        <v>#VALUE!</v>
      </c>
      <c r="C24" s="7" t="e">
        <f t="shared" si="9"/>
        <v>#VALUE!</v>
      </c>
      <c r="D24" s="7" t="e">
        <f t="shared" si="9"/>
        <v>#VALUE!</v>
      </c>
      <c r="E24" s="7" t="e">
        <f t="shared" si="9"/>
        <v>#VALUE!</v>
      </c>
      <c r="F24" s="7" t="e">
        <f t="shared" si="9"/>
        <v>#VALUE!</v>
      </c>
      <c r="G24" s="7" t="e">
        <f t="shared" si="9"/>
        <v>#VALUE!</v>
      </c>
      <c r="H24" s="7" t="e">
        <f t="shared" si="9"/>
        <v>#VALUE!</v>
      </c>
      <c r="I24" s="7" t="e">
        <f t="shared" si="9"/>
        <v>#VALUE!</v>
      </c>
      <c r="J24" s="7" t="e">
        <f t="shared" si="9"/>
        <v>#VALUE!</v>
      </c>
      <c r="K24" s="7" t="e">
        <f t="shared" si="9"/>
        <v>#VALUE!</v>
      </c>
      <c r="L24" s="7" t="e">
        <f t="shared" si="9"/>
        <v>#VALUE!</v>
      </c>
    </row>
    <row r="25" spans="2:22" x14ac:dyDescent="0.25">
      <c r="B25" s="7">
        <f t="shared" ref="B25:L25" si="10">LEFT(B11, FIND("/",B11)-1) / RIGHT(B11, LEN(B11) - FIND("/", B11))</f>
        <v>0.37743190661478598</v>
      </c>
      <c r="C25" s="7">
        <f t="shared" si="10"/>
        <v>0.36170212765957449</v>
      </c>
      <c r="D25" s="7">
        <f t="shared" si="10"/>
        <v>0.375</v>
      </c>
      <c r="E25" s="7">
        <f t="shared" si="10"/>
        <v>9.0909090909090912E-2</v>
      </c>
      <c r="F25" s="7">
        <f t="shared" si="10"/>
        <v>1</v>
      </c>
      <c r="G25" s="7">
        <f t="shared" si="10"/>
        <v>0</v>
      </c>
      <c r="H25" s="7" t="e">
        <f t="shared" si="10"/>
        <v>#DIV/0!</v>
      </c>
      <c r="I25" s="7" t="e">
        <f t="shared" si="10"/>
        <v>#DIV/0!</v>
      </c>
      <c r="J25" s="7" t="e">
        <f t="shared" si="10"/>
        <v>#DIV/0!</v>
      </c>
      <c r="K25" s="7" t="e">
        <f t="shared" si="10"/>
        <v>#DIV/0!</v>
      </c>
      <c r="L25" s="7" t="e">
        <f t="shared" si="10"/>
        <v>#DIV/0!</v>
      </c>
    </row>
    <row r="26" spans="2:22" x14ac:dyDescent="0.25">
      <c r="B26" s="7" t="e">
        <f t="shared" ref="B26:L26" si="11">LEFT(B12, FIND("/",B12)-1) / RIGHT(B12, LEN(B12) - FIND("/", B12))</f>
        <v>#VALUE!</v>
      </c>
      <c r="C26" s="7" t="e">
        <f t="shared" si="11"/>
        <v>#VALUE!</v>
      </c>
      <c r="D26" s="7" t="e">
        <f t="shared" si="11"/>
        <v>#VALUE!</v>
      </c>
      <c r="E26" s="7" t="e">
        <f t="shared" si="11"/>
        <v>#VALUE!</v>
      </c>
      <c r="F26" s="7" t="e">
        <f t="shared" si="11"/>
        <v>#VALUE!</v>
      </c>
      <c r="G26" s="7" t="e">
        <f t="shared" si="11"/>
        <v>#VALUE!</v>
      </c>
      <c r="H26" s="7" t="e">
        <f t="shared" si="11"/>
        <v>#VALUE!</v>
      </c>
      <c r="I26" s="7" t="e">
        <f t="shared" si="11"/>
        <v>#VALUE!</v>
      </c>
      <c r="J26" s="7" t="e">
        <f t="shared" si="11"/>
        <v>#VALUE!</v>
      </c>
      <c r="K26" s="7" t="e">
        <f t="shared" si="11"/>
        <v>#VALUE!</v>
      </c>
      <c r="L26" s="7" t="e">
        <f t="shared" si="11"/>
        <v>#VALUE!</v>
      </c>
    </row>
    <row r="27" spans="2:22" x14ac:dyDescent="0.25">
      <c r="B27" s="7">
        <f t="shared" ref="B27:L27" si="12">LEFT(B13, FIND("/",B13)-1) / RIGHT(B13, LEN(B13) - FIND("/", B13))</f>
        <v>0.44230769230769229</v>
      </c>
      <c r="C27" s="7">
        <f t="shared" si="12"/>
        <v>0.33333333333333331</v>
      </c>
      <c r="D27" s="7">
        <f t="shared" si="12"/>
        <v>0.16666666666666666</v>
      </c>
      <c r="E27" s="7">
        <f t="shared" si="12"/>
        <v>0</v>
      </c>
      <c r="F27" s="7" t="e">
        <f t="shared" si="12"/>
        <v>#DIV/0!</v>
      </c>
      <c r="G27" s="7" t="e">
        <f t="shared" si="12"/>
        <v>#DIV/0!</v>
      </c>
      <c r="H27" s="7" t="e">
        <f t="shared" si="12"/>
        <v>#DIV/0!</v>
      </c>
      <c r="I27" s="7" t="e">
        <f t="shared" si="12"/>
        <v>#DIV/0!</v>
      </c>
      <c r="J27" s="7" t="e">
        <f t="shared" si="12"/>
        <v>#DIV/0!</v>
      </c>
      <c r="K27" s="7" t="e">
        <f t="shared" si="12"/>
        <v>#DIV/0!</v>
      </c>
      <c r="L27" s="7" t="e">
        <f t="shared" si="12"/>
        <v>#DIV/0!</v>
      </c>
    </row>
    <row r="28" spans="2:22" x14ac:dyDescent="0.25">
      <c r="B28" s="7" t="e">
        <f t="shared" ref="B28:L28" si="13">LEFT(B14, FIND("/",B14)-1) / RIGHT(B14, LEN(B14) - FIND("/", B14))</f>
        <v>#VALUE!</v>
      </c>
      <c r="C28" s="7" t="e">
        <f t="shared" si="13"/>
        <v>#VALUE!</v>
      </c>
      <c r="D28" s="7" t="e">
        <f t="shared" si="13"/>
        <v>#VALUE!</v>
      </c>
      <c r="E28" s="7" t="e">
        <f t="shared" si="13"/>
        <v>#VALUE!</v>
      </c>
      <c r="F28" s="7" t="e">
        <f t="shared" si="13"/>
        <v>#VALUE!</v>
      </c>
      <c r="G28" s="7" t="e">
        <f t="shared" si="13"/>
        <v>#VALUE!</v>
      </c>
      <c r="H28" s="7" t="e">
        <f t="shared" si="13"/>
        <v>#VALUE!</v>
      </c>
      <c r="I28" s="7" t="e">
        <f t="shared" si="13"/>
        <v>#VALUE!</v>
      </c>
      <c r="J28" s="7" t="e">
        <f t="shared" si="13"/>
        <v>#VALUE!</v>
      </c>
      <c r="K28" s="7" t="e">
        <f t="shared" si="13"/>
        <v>#VALUE!</v>
      </c>
      <c r="L28" s="7" t="e">
        <f t="shared" si="13"/>
        <v>#VALUE!</v>
      </c>
    </row>
    <row r="30" spans="2:22" x14ac:dyDescent="0.25">
      <c r="B30">
        <v>0.3611111111111111</v>
      </c>
      <c r="C30">
        <v>0.36170212765957449</v>
      </c>
      <c r="D30">
        <v>0</v>
      </c>
      <c r="E30" t="e">
        <v>#DIV/0!</v>
      </c>
      <c r="F30" t="e">
        <v>#DIV/0!</v>
      </c>
      <c r="G30" t="e">
        <v>#DIV/0!</v>
      </c>
      <c r="I30">
        <v>0.3611111111111111</v>
      </c>
      <c r="J30" t="e">
        <v>#VALUE!</v>
      </c>
      <c r="K30">
        <v>0.5431034482758621</v>
      </c>
      <c r="L30" t="e">
        <v>#VALUE!</v>
      </c>
      <c r="M30">
        <v>0.30463576158940397</v>
      </c>
      <c r="N30" t="e">
        <v>#VALUE!</v>
      </c>
      <c r="O30">
        <v>0.38053097345132741</v>
      </c>
      <c r="P30" t="e">
        <v>#VALUE!</v>
      </c>
      <c r="Q30">
        <v>0.39130434782608697</v>
      </c>
      <c r="R30" t="e">
        <v>#VALUE!</v>
      </c>
      <c r="S30">
        <v>0.37743190661478598</v>
      </c>
      <c r="T30" t="e">
        <v>#VALUE!</v>
      </c>
      <c r="U30">
        <v>0.44230769230769229</v>
      </c>
      <c r="V30" t="e">
        <v>#VALUE!</v>
      </c>
    </row>
    <row r="31" spans="2:22" x14ac:dyDescent="0.25">
      <c r="B31" t="e">
        <v>#VALUE!</v>
      </c>
      <c r="C31" t="e">
        <v>#VALUE!</v>
      </c>
      <c r="D31" t="e">
        <v>#VALUE!</v>
      </c>
      <c r="E31" t="e">
        <v>#VALUE!</v>
      </c>
      <c r="F31" t="e">
        <v>#VALUE!</v>
      </c>
      <c r="G31" t="e">
        <v>#VALUE!</v>
      </c>
      <c r="I31">
        <v>0.36170212765957449</v>
      </c>
      <c r="J31" t="e">
        <v>#VALUE!</v>
      </c>
      <c r="K31">
        <v>0.48076923076923078</v>
      </c>
      <c r="L31" t="e">
        <v>#VALUE!</v>
      </c>
      <c r="M31">
        <v>0.34146341463414637</v>
      </c>
      <c r="N31" t="e">
        <v>#VALUE!</v>
      </c>
      <c r="O31">
        <v>0.38235294117647056</v>
      </c>
      <c r="P31" t="e">
        <v>#VALUE!</v>
      </c>
      <c r="Q31">
        <v>0.38983050847457629</v>
      </c>
      <c r="R31" t="e">
        <v>#VALUE!</v>
      </c>
      <c r="S31">
        <v>0.36170212765957449</v>
      </c>
      <c r="T31" t="e">
        <v>#VALUE!</v>
      </c>
      <c r="U31">
        <v>0.33333333333333331</v>
      </c>
      <c r="V31" t="e">
        <v>#VALUE!</v>
      </c>
    </row>
    <row r="32" spans="2:22" x14ac:dyDescent="0.25">
      <c r="B32">
        <v>0.5431034482758621</v>
      </c>
      <c r="C32">
        <v>0.48076923076923078</v>
      </c>
      <c r="D32">
        <v>0.21739130434782608</v>
      </c>
      <c r="E32">
        <v>0.6</v>
      </c>
      <c r="F32">
        <v>0</v>
      </c>
      <c r="G32" t="e">
        <v>#DIV/0!</v>
      </c>
      <c r="I32">
        <v>0</v>
      </c>
      <c r="J32" t="e">
        <v>#VALUE!</v>
      </c>
      <c r="K32">
        <v>0.21739130434782608</v>
      </c>
      <c r="L32" t="e">
        <v>#VALUE!</v>
      </c>
      <c r="M32">
        <v>0</v>
      </c>
      <c r="N32" t="e">
        <v>#VALUE!</v>
      </c>
      <c r="O32">
        <v>8.3333333333333329E-2</v>
      </c>
      <c r="P32" t="e">
        <v>#VALUE!</v>
      </c>
      <c r="Q32">
        <v>9.5238095238095233E-2</v>
      </c>
      <c r="R32" t="e">
        <v>#VALUE!</v>
      </c>
      <c r="S32">
        <v>0.375</v>
      </c>
      <c r="T32" t="e">
        <v>#VALUE!</v>
      </c>
      <c r="U32">
        <v>0.16666666666666666</v>
      </c>
      <c r="V32" t="e">
        <v>#VALUE!</v>
      </c>
    </row>
    <row r="33" spans="2:22" x14ac:dyDescent="0.25">
      <c r="B33" t="e">
        <v>#VALUE!</v>
      </c>
      <c r="C33" t="e">
        <v>#VALUE!</v>
      </c>
      <c r="D33" t="e">
        <v>#VALUE!</v>
      </c>
      <c r="E33" t="e">
        <v>#VALUE!</v>
      </c>
      <c r="F33" t="e">
        <v>#VALUE!</v>
      </c>
      <c r="G33" t="e">
        <v>#VALUE!</v>
      </c>
      <c r="I33" t="e">
        <v>#DIV/0!</v>
      </c>
      <c r="J33" t="e">
        <v>#VALUE!</v>
      </c>
      <c r="K33">
        <v>0.6</v>
      </c>
      <c r="L33" t="e">
        <v>#VALUE!</v>
      </c>
      <c r="M33" t="e">
        <v>#DIV/0!</v>
      </c>
      <c r="N33" t="e">
        <v>#VALUE!</v>
      </c>
      <c r="O33" t="e">
        <v>#DIV/0!</v>
      </c>
      <c r="P33" t="e">
        <v>#VALUE!</v>
      </c>
      <c r="Q33">
        <v>0</v>
      </c>
      <c r="R33" t="e">
        <v>#VALUE!</v>
      </c>
      <c r="S33">
        <v>9.0909090909090912E-2</v>
      </c>
      <c r="T33" t="e">
        <v>#VALUE!</v>
      </c>
      <c r="U33">
        <v>0</v>
      </c>
      <c r="V33" t="e">
        <v>#VALUE!</v>
      </c>
    </row>
    <row r="34" spans="2:22" x14ac:dyDescent="0.25">
      <c r="B34">
        <v>0.30463576158940397</v>
      </c>
      <c r="C34">
        <v>0.34146341463414637</v>
      </c>
      <c r="D34">
        <v>0</v>
      </c>
      <c r="E34" t="e">
        <v>#DIV/0!</v>
      </c>
      <c r="F34" t="e">
        <v>#DIV/0!</v>
      </c>
      <c r="G34" t="e">
        <v>#DIV/0!</v>
      </c>
      <c r="I34" t="e">
        <v>#DIV/0!</v>
      </c>
      <c r="J34" t="e">
        <v>#VALUE!</v>
      </c>
      <c r="K34">
        <v>0</v>
      </c>
      <c r="L34" t="e">
        <v>#VALUE!</v>
      </c>
      <c r="M34" t="e">
        <v>#DIV/0!</v>
      </c>
      <c r="N34" t="e">
        <v>#VALUE!</v>
      </c>
      <c r="O34" t="e">
        <v>#DIV/0!</v>
      </c>
      <c r="P34" t="e">
        <v>#VALUE!</v>
      </c>
      <c r="Q34" t="e">
        <v>#DIV/0!</v>
      </c>
      <c r="R34" t="e">
        <v>#VALUE!</v>
      </c>
      <c r="S34">
        <v>1</v>
      </c>
      <c r="T34" t="e">
        <v>#VALUE!</v>
      </c>
      <c r="U34" t="e">
        <v>#DIV/0!</v>
      </c>
      <c r="V34" t="e">
        <v>#VALUE!</v>
      </c>
    </row>
    <row r="35" spans="2:22" x14ac:dyDescent="0.25">
      <c r="B35" t="e">
        <v>#VALUE!</v>
      </c>
      <c r="C35" t="e">
        <v>#VALUE!</v>
      </c>
      <c r="D35" t="e">
        <v>#VALUE!</v>
      </c>
      <c r="E35" t="e">
        <v>#VALUE!</v>
      </c>
      <c r="F35" t="e">
        <v>#VALUE!</v>
      </c>
      <c r="G35" t="e">
        <v>#VALUE!</v>
      </c>
      <c r="I35" t="e">
        <v>#DIV/0!</v>
      </c>
      <c r="J35" t="e">
        <v>#VALUE!</v>
      </c>
      <c r="K35" t="e">
        <v>#DIV/0!</v>
      </c>
      <c r="L35" t="e">
        <v>#VALUE!</v>
      </c>
      <c r="M35" t="e">
        <v>#DIV/0!</v>
      </c>
      <c r="N35" t="e">
        <v>#VALUE!</v>
      </c>
      <c r="O35" t="e">
        <v>#DIV/0!</v>
      </c>
      <c r="P35" t="e">
        <v>#VALUE!</v>
      </c>
      <c r="Q35" t="e">
        <v>#DIV/0!</v>
      </c>
      <c r="R35" t="e">
        <v>#VALUE!</v>
      </c>
      <c r="S35">
        <v>0</v>
      </c>
      <c r="T35" t="e">
        <v>#VALUE!</v>
      </c>
      <c r="U35" t="e">
        <v>#DIV/0!</v>
      </c>
      <c r="V35" t="e">
        <v>#VALUE!</v>
      </c>
    </row>
    <row r="36" spans="2:22" x14ac:dyDescent="0.25">
      <c r="B36">
        <v>0.38053097345132741</v>
      </c>
      <c r="C36">
        <v>0.38235294117647056</v>
      </c>
      <c r="D36">
        <v>8.3333333333333329E-2</v>
      </c>
      <c r="E36" t="e">
        <v>#DIV/0!</v>
      </c>
      <c r="F36" t="e">
        <v>#DIV/0!</v>
      </c>
      <c r="G36" t="e">
        <v>#DIV/0!</v>
      </c>
    </row>
    <row r="37" spans="2:22" x14ac:dyDescent="0.25">
      <c r="B37" t="e">
        <v>#VALUE!</v>
      </c>
      <c r="C37" t="e">
        <v>#VALUE!</v>
      </c>
      <c r="D37" t="e">
        <v>#VALUE!</v>
      </c>
      <c r="E37" t="e">
        <v>#VALUE!</v>
      </c>
      <c r="F37" t="e">
        <v>#VALUE!</v>
      </c>
      <c r="G37" t="e">
        <v>#VALUE!</v>
      </c>
    </row>
    <row r="38" spans="2:22" x14ac:dyDescent="0.25">
      <c r="B38">
        <v>0.39130434782608697</v>
      </c>
      <c r="C38">
        <v>0.38983050847457629</v>
      </c>
      <c r="D38">
        <v>9.5238095238095233E-2</v>
      </c>
      <c r="E38">
        <v>0</v>
      </c>
      <c r="F38" t="e">
        <v>#DIV/0!</v>
      </c>
      <c r="G38" t="e">
        <v>#DIV/0!</v>
      </c>
    </row>
    <row r="39" spans="2:22" x14ac:dyDescent="0.25">
      <c r="B39" t="e">
        <v>#VALUE!</v>
      </c>
      <c r="C39" t="e">
        <v>#VALUE!</v>
      </c>
      <c r="D39" t="e">
        <v>#VALUE!</v>
      </c>
      <c r="E39" t="e">
        <v>#VALUE!</v>
      </c>
      <c r="F39" t="e">
        <v>#VALUE!</v>
      </c>
      <c r="G39" t="e">
        <v>#VALUE!</v>
      </c>
    </row>
    <row r="40" spans="2:22" x14ac:dyDescent="0.25">
      <c r="B40">
        <v>0.37743190661478598</v>
      </c>
      <c r="C40">
        <v>0.36170212765957449</v>
      </c>
      <c r="D40">
        <v>0.375</v>
      </c>
      <c r="E40">
        <v>9.0909090909090912E-2</v>
      </c>
    </row>
    <row r="41" spans="2:22" x14ac:dyDescent="0.25">
      <c r="B41" t="e">
        <v>#VALUE!</v>
      </c>
      <c r="C41" t="e">
        <v>#VALUE!</v>
      </c>
      <c r="D41" t="e">
        <v>#VALUE!</v>
      </c>
      <c r="E41" t="e">
        <v>#VALUE!</v>
      </c>
      <c r="F41" t="e">
        <v>#VALUE!</v>
      </c>
      <c r="G41" t="e">
        <v>#VALUE!</v>
      </c>
    </row>
    <row r="42" spans="2:22" x14ac:dyDescent="0.25">
      <c r="B42">
        <v>0.44230769230769229</v>
      </c>
      <c r="C42">
        <v>0.33333333333333331</v>
      </c>
      <c r="D42">
        <v>0.16666666666666666</v>
      </c>
      <c r="E42">
        <v>0</v>
      </c>
      <c r="F42" t="e">
        <v>#DIV/0!</v>
      </c>
      <c r="G42" t="e">
        <v>#DIV/0!</v>
      </c>
    </row>
    <row r="43" spans="2:22" x14ac:dyDescent="0.25">
      <c r="B43" t="e">
        <v>#VALUE!</v>
      </c>
      <c r="C43" t="e">
        <v>#VALUE!</v>
      </c>
      <c r="D43" t="e">
        <v>#VALUE!</v>
      </c>
      <c r="E43" t="e">
        <v>#VALUE!</v>
      </c>
      <c r="F43" t="e">
        <v>#VALUE!</v>
      </c>
      <c r="G43" t="e">
        <v>#VALUE!</v>
      </c>
    </row>
    <row r="65" spans="1:12" x14ac:dyDescent="0.25">
      <c r="A65" t="s">
        <v>47</v>
      </c>
      <c r="B65" t="s">
        <v>305</v>
      </c>
      <c r="C65" t="s">
        <v>211</v>
      </c>
      <c r="D65" t="s">
        <v>212</v>
      </c>
      <c r="E65" t="s">
        <v>213</v>
      </c>
      <c r="F65" t="s">
        <v>214</v>
      </c>
      <c r="G65" t="s">
        <v>215</v>
      </c>
      <c r="H65" t="s">
        <v>215</v>
      </c>
      <c r="I65" t="s">
        <v>215</v>
      </c>
      <c r="J65" t="s">
        <v>193</v>
      </c>
      <c r="K65" t="s">
        <v>193</v>
      </c>
      <c r="L65" t="s">
        <v>193</v>
      </c>
    </row>
    <row r="68" spans="1:12" x14ac:dyDescent="0.25">
      <c r="A68" t="s">
        <v>40</v>
      </c>
      <c r="B68" t="s">
        <v>304</v>
      </c>
      <c r="C68" t="s">
        <v>206</v>
      </c>
      <c r="D68" t="s">
        <v>207</v>
      </c>
      <c r="E68" t="s">
        <v>208</v>
      </c>
      <c r="F68" t="s">
        <v>209</v>
      </c>
      <c r="G68" t="s">
        <v>210</v>
      </c>
      <c r="H68" t="s">
        <v>193</v>
      </c>
      <c r="I68" t="s">
        <v>193</v>
      </c>
      <c r="J68" t="s">
        <v>193</v>
      </c>
      <c r="K68" t="s">
        <v>193</v>
      </c>
      <c r="L68" t="s">
        <v>193</v>
      </c>
    </row>
    <row r="71" spans="1:12" x14ac:dyDescent="0.25">
      <c r="A71" t="s">
        <v>33</v>
      </c>
      <c r="B71" t="s">
        <v>311</v>
      </c>
      <c r="C71" t="s">
        <v>229</v>
      </c>
      <c r="D71" t="s">
        <v>230</v>
      </c>
      <c r="E71" t="s">
        <v>231</v>
      </c>
      <c r="F71" t="s">
        <v>232</v>
      </c>
      <c r="G71" t="s">
        <v>233</v>
      </c>
      <c r="H71" t="s">
        <v>205</v>
      </c>
      <c r="I71" t="s">
        <v>193</v>
      </c>
      <c r="J71" t="s">
        <v>193</v>
      </c>
      <c r="K71" t="s">
        <v>193</v>
      </c>
      <c r="L71" t="s">
        <v>193</v>
      </c>
    </row>
    <row r="74" spans="1:12" x14ac:dyDescent="0.25">
      <c r="A74" t="s">
        <v>59</v>
      </c>
      <c r="B74" t="s">
        <v>307</v>
      </c>
      <c r="C74" t="s">
        <v>219</v>
      </c>
      <c r="D74" t="s">
        <v>208</v>
      </c>
      <c r="E74" t="s">
        <v>220</v>
      </c>
      <c r="F74" t="s">
        <v>205</v>
      </c>
      <c r="G74" t="s">
        <v>199</v>
      </c>
      <c r="H74" t="s">
        <v>193</v>
      </c>
      <c r="I74" t="s">
        <v>193</v>
      </c>
      <c r="J74" t="s">
        <v>193</v>
      </c>
      <c r="K74" t="s">
        <v>193</v>
      </c>
      <c r="L74" t="s">
        <v>193</v>
      </c>
    </row>
    <row r="77" spans="1:12" x14ac:dyDescent="0.25">
      <c r="A77" t="s">
        <v>80</v>
      </c>
      <c r="B77" t="s">
        <v>312</v>
      </c>
      <c r="C77" t="s">
        <v>234</v>
      </c>
      <c r="D77" t="s">
        <v>235</v>
      </c>
      <c r="E77" t="s">
        <v>236</v>
      </c>
      <c r="F77" t="s">
        <v>237</v>
      </c>
      <c r="G77" t="s">
        <v>238</v>
      </c>
      <c r="H77" t="s">
        <v>214</v>
      </c>
      <c r="I77" t="s">
        <v>196</v>
      </c>
      <c r="J77" t="s">
        <v>193</v>
      </c>
      <c r="K77" t="s">
        <v>193</v>
      </c>
      <c r="L77" t="s">
        <v>193</v>
      </c>
    </row>
    <row r="80" spans="1:12" x14ac:dyDescent="0.25">
      <c r="A80" t="s">
        <v>87</v>
      </c>
      <c r="B80" t="s">
        <v>313</v>
      </c>
      <c r="C80" t="s">
        <v>239</v>
      </c>
      <c r="D80" t="s">
        <v>240</v>
      </c>
      <c r="E80" t="s">
        <v>241</v>
      </c>
      <c r="F80" t="s">
        <v>242</v>
      </c>
      <c r="G80" t="s">
        <v>214</v>
      </c>
      <c r="H80" t="s">
        <v>210</v>
      </c>
      <c r="I80" t="s">
        <v>193</v>
      </c>
      <c r="J80" t="s">
        <v>193</v>
      </c>
      <c r="K80" t="s">
        <v>193</v>
      </c>
      <c r="L80" t="s">
        <v>193</v>
      </c>
    </row>
    <row r="83" spans="1:20" x14ac:dyDescent="0.25">
      <c r="A83" t="s">
        <v>34</v>
      </c>
      <c r="B83" t="s">
        <v>314</v>
      </c>
      <c r="C83" t="s">
        <v>243</v>
      </c>
      <c r="D83" t="s">
        <v>244</v>
      </c>
      <c r="E83" t="s">
        <v>245</v>
      </c>
      <c r="F83" t="s">
        <v>246</v>
      </c>
      <c r="G83" t="s">
        <v>247</v>
      </c>
      <c r="H83" t="s">
        <v>242</v>
      </c>
      <c r="I83" t="s">
        <v>214</v>
      </c>
      <c r="J83" t="s">
        <v>215</v>
      </c>
      <c r="K83" t="s">
        <v>215</v>
      </c>
      <c r="L83" t="s">
        <v>215</v>
      </c>
    </row>
    <row r="86" spans="1:20" x14ac:dyDescent="0.25">
      <c r="A86" t="s">
        <v>100</v>
      </c>
      <c r="B86" t="s">
        <v>315</v>
      </c>
      <c r="C86" t="s">
        <v>248</v>
      </c>
      <c r="D86" t="s">
        <v>249</v>
      </c>
      <c r="E86" t="s">
        <v>250</v>
      </c>
      <c r="F86" t="s">
        <v>251</v>
      </c>
      <c r="G86" t="s">
        <v>252</v>
      </c>
      <c r="H86" t="s">
        <v>253</v>
      </c>
      <c r="I86" t="s">
        <v>254</v>
      </c>
      <c r="J86" t="s">
        <v>228</v>
      </c>
      <c r="K86" t="s">
        <v>196</v>
      </c>
      <c r="L86" t="s">
        <v>199</v>
      </c>
    </row>
    <row r="88" spans="1:20" x14ac:dyDescent="0.25">
      <c r="B88">
        <f>LEFT(B65, FIND("/",B65)-1) / RIGHT(B65, LEN(B65) - FIND("/", B65))</f>
        <v>0.40833333333333333</v>
      </c>
      <c r="C88">
        <f t="shared" ref="C88:L88" si="14">LEFT(C65, FIND("/",C65)-1) / RIGHT(C65, LEN(C65) - FIND("/", C65))</f>
        <v>0.52380952380952384</v>
      </c>
      <c r="D88">
        <f t="shared" si="14"/>
        <v>0.76470588235294112</v>
      </c>
      <c r="E88">
        <f t="shared" si="14"/>
        <v>0.55555555555555558</v>
      </c>
      <c r="F88">
        <f t="shared" si="14"/>
        <v>0.66666666666666663</v>
      </c>
      <c r="M88">
        <v>0.40833333333333333</v>
      </c>
      <c r="N88">
        <v>0.52380952380952384</v>
      </c>
      <c r="O88">
        <v>0.76470588235294112</v>
      </c>
      <c r="P88">
        <v>0.55555555555555558</v>
      </c>
      <c r="Q88">
        <v>0.66666666666666663</v>
      </c>
    </row>
    <row r="89" spans="1:20" x14ac:dyDescent="0.25">
      <c r="B89" t="e">
        <f t="shared" ref="B89:L89" si="15">LEFT(B66, FIND("/",B66)-1) / RIGHT(B66, LEN(B66) - FIND("/", B66))</f>
        <v>#VALUE!</v>
      </c>
      <c r="C89" t="e">
        <f t="shared" si="15"/>
        <v>#VALUE!</v>
      </c>
      <c r="D89" t="e">
        <f t="shared" si="15"/>
        <v>#VALUE!</v>
      </c>
      <c r="E89" t="e">
        <f t="shared" si="15"/>
        <v>#VALUE!</v>
      </c>
      <c r="F89" t="e">
        <f t="shared" si="15"/>
        <v>#VALUE!</v>
      </c>
      <c r="M89" t="e">
        <v>#VALUE!</v>
      </c>
      <c r="N89" t="e">
        <v>#VALUE!</v>
      </c>
      <c r="O89" t="e">
        <v>#VALUE!</v>
      </c>
      <c r="P89" t="e">
        <v>#VALUE!</v>
      </c>
      <c r="Q89" t="e">
        <v>#VALUE!</v>
      </c>
    </row>
    <row r="90" spans="1:20" x14ac:dyDescent="0.25">
      <c r="B90" t="e">
        <f t="shared" ref="B90:L90" si="16">LEFT(B67, FIND("/",B67)-1) / RIGHT(B67, LEN(B67) - FIND("/", B67))</f>
        <v>#VALUE!</v>
      </c>
      <c r="C90" t="e">
        <f t="shared" si="16"/>
        <v>#VALUE!</v>
      </c>
      <c r="D90" t="e">
        <f t="shared" si="16"/>
        <v>#VALUE!</v>
      </c>
      <c r="E90" t="e">
        <f t="shared" si="16"/>
        <v>#VALUE!</v>
      </c>
      <c r="F90" t="e">
        <f t="shared" si="16"/>
        <v>#VALUE!</v>
      </c>
      <c r="M90" t="e">
        <v>#VALUE!</v>
      </c>
      <c r="N90" t="e">
        <v>#VALUE!</v>
      </c>
      <c r="O90" t="e">
        <v>#VALUE!</v>
      </c>
      <c r="P90" t="e">
        <v>#VALUE!</v>
      </c>
      <c r="Q90" t="e">
        <v>#VALUE!</v>
      </c>
    </row>
    <row r="91" spans="1:20" x14ac:dyDescent="0.25">
      <c r="B91">
        <f t="shared" ref="B91:L91" si="17">LEFT(B68, FIND("/",B68)-1) / RIGHT(B68, LEN(B68) - FIND("/", B68))</f>
        <v>0.40963855421686746</v>
      </c>
      <c r="C91">
        <f t="shared" si="17"/>
        <v>0.47457627118644069</v>
      </c>
      <c r="D91">
        <f t="shared" si="17"/>
        <v>0.5</v>
      </c>
      <c r="E91">
        <f t="shared" si="17"/>
        <v>0.75</v>
      </c>
      <c r="F91">
        <f t="shared" si="17"/>
        <v>0.22222222222222221</v>
      </c>
      <c r="M91">
        <v>0.40963855421686746</v>
      </c>
      <c r="N91">
        <v>0.47457627118644069</v>
      </c>
      <c r="O91">
        <v>0.5</v>
      </c>
      <c r="P91">
        <v>0.75</v>
      </c>
      <c r="Q91">
        <v>0.22222222222222221</v>
      </c>
    </row>
    <row r="92" spans="1:20" x14ac:dyDescent="0.25">
      <c r="B92" t="e">
        <f t="shared" ref="B92:L92" si="18">LEFT(B69, FIND("/",B69)-1) / RIGHT(B69, LEN(B69) - FIND("/", B69))</f>
        <v>#VALUE!</v>
      </c>
      <c r="C92" t="e">
        <f t="shared" si="18"/>
        <v>#VALUE!</v>
      </c>
      <c r="D92" t="e">
        <f t="shared" si="18"/>
        <v>#VALUE!</v>
      </c>
      <c r="E92" t="e">
        <f t="shared" si="18"/>
        <v>#VALUE!</v>
      </c>
      <c r="F92" t="e">
        <f t="shared" si="18"/>
        <v>#VALUE!</v>
      </c>
      <c r="G92" t="e">
        <f t="shared" si="18"/>
        <v>#VALUE!</v>
      </c>
      <c r="H92" t="e">
        <f t="shared" si="18"/>
        <v>#VALUE!</v>
      </c>
      <c r="I92" t="e">
        <f t="shared" si="18"/>
        <v>#VALUE!</v>
      </c>
      <c r="M92" t="e">
        <v>#VALUE!</v>
      </c>
      <c r="N92" t="e">
        <v>#VALUE!</v>
      </c>
      <c r="O92" t="e">
        <v>#VALUE!</v>
      </c>
      <c r="P92" t="e">
        <v>#VALUE!</v>
      </c>
      <c r="Q92" t="e">
        <v>#VALUE!</v>
      </c>
      <c r="R92" t="e">
        <v>#VALUE!</v>
      </c>
      <c r="S92" t="e">
        <v>#VALUE!</v>
      </c>
      <c r="T92" t="e">
        <v>#VALUE!</v>
      </c>
    </row>
    <row r="93" spans="1:20" x14ac:dyDescent="0.25">
      <c r="B93" t="e">
        <f t="shared" ref="B93:L93" si="19">LEFT(B70, FIND("/",B70)-1) / RIGHT(B70, LEN(B70) - FIND("/", B70))</f>
        <v>#VALUE!</v>
      </c>
      <c r="C93" t="e">
        <f t="shared" si="19"/>
        <v>#VALUE!</v>
      </c>
      <c r="D93" t="e">
        <f t="shared" si="19"/>
        <v>#VALUE!</v>
      </c>
      <c r="E93" t="e">
        <f t="shared" si="19"/>
        <v>#VALUE!</v>
      </c>
      <c r="F93" t="e">
        <f t="shared" si="19"/>
        <v>#VALUE!</v>
      </c>
      <c r="G93" t="e">
        <f t="shared" si="19"/>
        <v>#VALUE!</v>
      </c>
      <c r="H93" t="e">
        <f t="shared" si="19"/>
        <v>#VALUE!</v>
      </c>
      <c r="I93" t="e">
        <f t="shared" si="19"/>
        <v>#VALUE!</v>
      </c>
      <c r="M93" t="e">
        <v>#VALUE!</v>
      </c>
      <c r="N93" t="e">
        <v>#VALUE!</v>
      </c>
      <c r="O93" t="e">
        <v>#VALUE!</v>
      </c>
      <c r="P93" t="e">
        <v>#VALUE!</v>
      </c>
      <c r="Q93" t="e">
        <v>#VALUE!</v>
      </c>
      <c r="R93" t="e">
        <v>#VALUE!</v>
      </c>
      <c r="S93" t="e">
        <v>#VALUE!</v>
      </c>
      <c r="T93" t="e">
        <v>#VALUE!</v>
      </c>
    </row>
    <row r="94" spans="1:20" x14ac:dyDescent="0.25">
      <c r="B94">
        <f t="shared" ref="B94:L94" si="20">LEFT(B71, FIND("/",B71)-1) / RIGHT(B71, LEN(B71) - FIND("/", B71))</f>
        <v>0.45887445887445888</v>
      </c>
      <c r="C94">
        <f t="shared" si="20"/>
        <v>0.50505050505050508</v>
      </c>
      <c r="D94">
        <f t="shared" si="20"/>
        <v>0.55319148936170215</v>
      </c>
      <c r="E94">
        <f t="shared" si="20"/>
        <v>0.5714285714285714</v>
      </c>
      <c r="F94">
        <f t="shared" si="20"/>
        <v>0.72727272727272729</v>
      </c>
      <c r="G94">
        <f t="shared" si="20"/>
        <v>0.5</v>
      </c>
      <c r="H94">
        <f t="shared" si="20"/>
        <v>0.33333333333333331</v>
      </c>
      <c r="I94" t="e">
        <f t="shared" si="20"/>
        <v>#DIV/0!</v>
      </c>
      <c r="M94">
        <v>0.45887445887445888</v>
      </c>
      <c r="N94">
        <v>0.50505050505050508</v>
      </c>
      <c r="O94">
        <v>0.55319148936170215</v>
      </c>
      <c r="P94">
        <v>0.5714285714285714</v>
      </c>
      <c r="Q94">
        <v>0.72727272727272729</v>
      </c>
      <c r="R94">
        <v>0.5</v>
      </c>
      <c r="S94">
        <v>0.33333333333333331</v>
      </c>
    </row>
    <row r="95" spans="1:20" x14ac:dyDescent="0.25">
      <c r="B95" t="e">
        <f t="shared" ref="B95:L95" si="21">LEFT(B72, FIND("/",B72)-1) / RIGHT(B72, LEN(B72) - FIND("/", B72))</f>
        <v>#VALUE!</v>
      </c>
      <c r="C95" t="e">
        <f t="shared" si="21"/>
        <v>#VALUE!</v>
      </c>
      <c r="D95" t="e">
        <f t="shared" si="21"/>
        <v>#VALUE!</v>
      </c>
      <c r="E95" t="e">
        <f t="shared" si="21"/>
        <v>#VALUE!</v>
      </c>
      <c r="F95" t="e">
        <f t="shared" si="21"/>
        <v>#VALUE!</v>
      </c>
      <c r="G95" t="e">
        <f t="shared" si="21"/>
        <v>#VALUE!</v>
      </c>
      <c r="H95" t="e">
        <f t="shared" si="21"/>
        <v>#VALUE!</v>
      </c>
      <c r="I95" t="e">
        <f t="shared" si="21"/>
        <v>#VALUE!</v>
      </c>
      <c r="M95" t="e">
        <v>#VALUE!</v>
      </c>
      <c r="N95" t="e">
        <v>#VALUE!</v>
      </c>
      <c r="O95" t="e">
        <v>#VALUE!</v>
      </c>
      <c r="P95" t="e">
        <v>#VALUE!</v>
      </c>
      <c r="Q95" t="e">
        <v>#VALUE!</v>
      </c>
      <c r="R95" t="e">
        <v>#VALUE!</v>
      </c>
      <c r="S95" t="e">
        <v>#VALUE!</v>
      </c>
      <c r="T95" t="e">
        <v>#VALUE!</v>
      </c>
    </row>
    <row r="96" spans="1:20" x14ac:dyDescent="0.25">
      <c r="B96" t="e">
        <f t="shared" ref="B96:L96" si="22">LEFT(B73, FIND("/",B73)-1) / RIGHT(B73, LEN(B73) - FIND("/", B73))</f>
        <v>#VALUE!</v>
      </c>
      <c r="C96" t="e">
        <f t="shared" si="22"/>
        <v>#VALUE!</v>
      </c>
      <c r="D96" t="e">
        <f t="shared" si="22"/>
        <v>#VALUE!</v>
      </c>
      <c r="E96" t="e">
        <f t="shared" si="22"/>
        <v>#VALUE!</v>
      </c>
      <c r="F96" t="e">
        <f t="shared" si="22"/>
        <v>#VALUE!</v>
      </c>
      <c r="G96" t="e">
        <f t="shared" si="22"/>
        <v>#VALUE!</v>
      </c>
      <c r="H96" t="e">
        <f t="shared" si="22"/>
        <v>#VALUE!</v>
      </c>
      <c r="I96" t="e">
        <f t="shared" si="22"/>
        <v>#VALUE!</v>
      </c>
      <c r="M96" t="e">
        <v>#VALUE!</v>
      </c>
      <c r="N96" t="e">
        <v>#VALUE!</v>
      </c>
      <c r="O96" t="e">
        <v>#VALUE!</v>
      </c>
      <c r="P96" t="e">
        <v>#VALUE!</v>
      </c>
      <c r="Q96" t="e">
        <v>#VALUE!</v>
      </c>
      <c r="R96" t="e">
        <v>#VALUE!</v>
      </c>
      <c r="S96" t="e">
        <v>#VALUE!</v>
      </c>
      <c r="T96" t="e">
        <v>#VALUE!</v>
      </c>
    </row>
    <row r="97" spans="2:23" x14ac:dyDescent="0.25">
      <c r="B97">
        <f t="shared" ref="B97:L97" si="23">LEFT(B74, FIND("/",B74)-1) / RIGHT(B74, LEN(B74) - FIND("/", B74))</f>
        <v>0.35</v>
      </c>
      <c r="C97">
        <f t="shared" si="23"/>
        <v>0.4838709677419355</v>
      </c>
      <c r="D97">
        <f t="shared" si="23"/>
        <v>0.75</v>
      </c>
      <c r="E97">
        <f t="shared" si="23"/>
        <v>0.375</v>
      </c>
      <c r="F97">
        <f t="shared" si="23"/>
        <v>0.33333333333333331</v>
      </c>
      <c r="M97">
        <v>0.35</v>
      </c>
      <c r="N97">
        <v>0.4838709677419355</v>
      </c>
      <c r="O97">
        <v>0.75</v>
      </c>
      <c r="P97">
        <v>0.375</v>
      </c>
      <c r="Q97">
        <v>0.33333333333333331</v>
      </c>
    </row>
    <row r="98" spans="2:23" x14ac:dyDescent="0.25">
      <c r="B98" t="e">
        <f t="shared" ref="B98:L98" si="24">LEFT(B75, FIND("/",B75)-1) / RIGHT(B75, LEN(B75) - FIND("/", B75))</f>
        <v>#VALUE!</v>
      </c>
      <c r="C98" t="e">
        <f t="shared" si="24"/>
        <v>#VALUE!</v>
      </c>
      <c r="D98" t="e">
        <f t="shared" si="24"/>
        <v>#VALUE!</v>
      </c>
      <c r="E98" t="e">
        <f t="shared" si="24"/>
        <v>#VALUE!</v>
      </c>
      <c r="F98" t="e">
        <f t="shared" si="24"/>
        <v>#VALUE!</v>
      </c>
      <c r="G98" t="e">
        <f t="shared" si="24"/>
        <v>#VALUE!</v>
      </c>
      <c r="H98" t="e">
        <f t="shared" si="24"/>
        <v>#VALUE!</v>
      </c>
      <c r="I98" t="e">
        <f t="shared" si="24"/>
        <v>#VALUE!</v>
      </c>
      <c r="M98" t="e">
        <v>#VALUE!</v>
      </c>
      <c r="N98" t="e">
        <v>#VALUE!</v>
      </c>
      <c r="O98" t="e">
        <v>#VALUE!</v>
      </c>
      <c r="P98" t="e">
        <v>#VALUE!</v>
      </c>
      <c r="Q98" t="e">
        <v>#VALUE!</v>
      </c>
      <c r="R98" t="e">
        <v>#VALUE!</v>
      </c>
      <c r="S98" t="e">
        <v>#VALUE!</v>
      </c>
      <c r="T98" t="e">
        <v>#VALUE!</v>
      </c>
    </row>
    <row r="99" spans="2:23" x14ac:dyDescent="0.25">
      <c r="B99" t="e">
        <f t="shared" ref="B99:L99" si="25">LEFT(B76, FIND("/",B76)-1) / RIGHT(B76, LEN(B76) - FIND("/", B76))</f>
        <v>#VALUE!</v>
      </c>
      <c r="C99" t="e">
        <f t="shared" si="25"/>
        <v>#VALUE!</v>
      </c>
      <c r="D99" t="e">
        <f t="shared" si="25"/>
        <v>#VALUE!</v>
      </c>
      <c r="E99" t="e">
        <f t="shared" si="25"/>
        <v>#VALUE!</v>
      </c>
      <c r="F99" t="e">
        <f t="shared" si="25"/>
        <v>#VALUE!</v>
      </c>
      <c r="G99" t="e">
        <f t="shared" si="25"/>
        <v>#VALUE!</v>
      </c>
      <c r="H99" t="e">
        <f t="shared" si="25"/>
        <v>#VALUE!</v>
      </c>
      <c r="I99" t="e">
        <f t="shared" si="25"/>
        <v>#VALUE!</v>
      </c>
      <c r="M99" t="e">
        <v>#VALUE!</v>
      </c>
      <c r="N99" t="e">
        <v>#VALUE!</v>
      </c>
      <c r="O99" t="e">
        <v>#VALUE!</v>
      </c>
      <c r="P99" t="e">
        <v>#VALUE!</v>
      </c>
      <c r="Q99" t="e">
        <v>#VALUE!</v>
      </c>
      <c r="R99" t="e">
        <v>#VALUE!</v>
      </c>
      <c r="S99" t="e">
        <v>#VALUE!</v>
      </c>
      <c r="T99" t="e">
        <v>#VALUE!</v>
      </c>
    </row>
    <row r="100" spans="2:23" x14ac:dyDescent="0.25">
      <c r="B100">
        <f t="shared" ref="B100:L100" si="26">LEFT(B77, FIND("/",B77)-1) / RIGHT(B77, LEN(B77) - FIND("/", B77))</f>
        <v>0.42016806722689076</v>
      </c>
      <c r="C100">
        <f t="shared" si="26"/>
        <v>0.55813953488372092</v>
      </c>
      <c r="D100">
        <f t="shared" si="26"/>
        <v>0.61904761904761907</v>
      </c>
      <c r="E100">
        <f t="shared" si="26"/>
        <v>0.66666666666666663</v>
      </c>
      <c r="F100">
        <f t="shared" si="26"/>
        <v>0.42857142857142855</v>
      </c>
      <c r="G100">
        <f t="shared" si="26"/>
        <v>1</v>
      </c>
      <c r="H100">
        <f t="shared" si="26"/>
        <v>0.66666666666666663</v>
      </c>
      <c r="M100">
        <v>0.42016806722689076</v>
      </c>
      <c r="N100">
        <v>0.55813953488372092</v>
      </c>
      <c r="O100">
        <v>0.61904761904761907</v>
      </c>
      <c r="P100">
        <v>0.66666666666666663</v>
      </c>
      <c r="Q100">
        <v>0.42857142857142855</v>
      </c>
      <c r="R100">
        <v>1</v>
      </c>
      <c r="S100">
        <v>0.66666666666666663</v>
      </c>
    </row>
    <row r="101" spans="2:23" x14ac:dyDescent="0.25">
      <c r="B101" t="e">
        <f t="shared" ref="B101:L101" si="27">LEFT(B78, FIND("/",B78)-1) / RIGHT(B78, LEN(B78) - FIND("/", B78))</f>
        <v>#VALUE!</v>
      </c>
      <c r="C101" t="e">
        <f t="shared" si="27"/>
        <v>#VALUE!</v>
      </c>
      <c r="D101" t="e">
        <f t="shared" si="27"/>
        <v>#VALUE!</v>
      </c>
      <c r="E101" t="e">
        <f t="shared" si="27"/>
        <v>#VALUE!</v>
      </c>
      <c r="F101" t="e">
        <f t="shared" si="27"/>
        <v>#VALUE!</v>
      </c>
      <c r="G101" t="e">
        <f t="shared" si="27"/>
        <v>#VALUE!</v>
      </c>
      <c r="H101" t="e">
        <f t="shared" si="27"/>
        <v>#VALUE!</v>
      </c>
      <c r="I101" t="e">
        <f t="shared" si="27"/>
        <v>#VALUE!</v>
      </c>
      <c r="M101" t="e">
        <v>#VALUE!</v>
      </c>
      <c r="N101" t="e">
        <v>#VALUE!</v>
      </c>
      <c r="O101" t="e">
        <v>#VALUE!</v>
      </c>
      <c r="P101" t="e">
        <v>#VALUE!</v>
      </c>
      <c r="Q101" t="e">
        <v>#VALUE!</v>
      </c>
      <c r="R101" t="e">
        <v>#VALUE!</v>
      </c>
      <c r="S101" t="e">
        <v>#VALUE!</v>
      </c>
      <c r="T101" t="e">
        <v>#VALUE!</v>
      </c>
    </row>
    <row r="102" spans="2:23" x14ac:dyDescent="0.25">
      <c r="B102" t="e">
        <f t="shared" ref="B102:L102" si="28">LEFT(B79, FIND("/",B79)-1) / RIGHT(B79, LEN(B79) - FIND("/", B79))</f>
        <v>#VALUE!</v>
      </c>
      <c r="C102" t="e">
        <f t="shared" si="28"/>
        <v>#VALUE!</v>
      </c>
      <c r="D102" t="e">
        <f t="shared" si="28"/>
        <v>#VALUE!</v>
      </c>
      <c r="E102" t="e">
        <f t="shared" si="28"/>
        <v>#VALUE!</v>
      </c>
      <c r="F102" t="e">
        <f t="shared" si="28"/>
        <v>#VALUE!</v>
      </c>
      <c r="G102" t="e">
        <f t="shared" si="28"/>
        <v>#VALUE!</v>
      </c>
      <c r="H102" t="e">
        <f t="shared" si="28"/>
        <v>#VALUE!</v>
      </c>
      <c r="I102" t="e">
        <f t="shared" si="28"/>
        <v>#VALUE!</v>
      </c>
      <c r="M102" t="e">
        <v>#VALUE!</v>
      </c>
      <c r="N102" t="e">
        <v>#VALUE!</v>
      </c>
      <c r="O102" t="e">
        <v>#VALUE!</v>
      </c>
      <c r="P102" t="e">
        <v>#VALUE!</v>
      </c>
      <c r="Q102" t="e">
        <v>#VALUE!</v>
      </c>
      <c r="R102" t="e">
        <v>#VALUE!</v>
      </c>
      <c r="S102" t="e">
        <v>#VALUE!</v>
      </c>
      <c r="T102" t="e">
        <v>#VALUE!</v>
      </c>
    </row>
    <row r="103" spans="2:23" x14ac:dyDescent="0.25">
      <c r="B103">
        <f t="shared" ref="B103:L103" si="29">LEFT(B80, FIND("/",B80)-1) / RIGHT(B80, LEN(B80) - FIND("/", B80))</f>
        <v>0.38620689655172413</v>
      </c>
      <c r="C103">
        <f t="shared" si="29"/>
        <v>0.61224489795918369</v>
      </c>
      <c r="D103">
        <f t="shared" si="29"/>
        <v>0.59259259259259256</v>
      </c>
      <c r="E103">
        <f t="shared" si="29"/>
        <v>0.54545454545454541</v>
      </c>
      <c r="F103">
        <f t="shared" si="29"/>
        <v>0.6</v>
      </c>
      <c r="G103">
        <f t="shared" si="29"/>
        <v>0.66666666666666663</v>
      </c>
      <c r="M103">
        <v>0.38620689655172413</v>
      </c>
      <c r="N103">
        <v>0.61224489795918369</v>
      </c>
      <c r="O103">
        <v>0.59259259259259256</v>
      </c>
      <c r="P103">
        <v>0.54545454545454541</v>
      </c>
      <c r="Q103">
        <v>0.6</v>
      </c>
      <c r="R103">
        <v>0.66666666666666663</v>
      </c>
    </row>
    <row r="104" spans="2:23" x14ac:dyDescent="0.25">
      <c r="B104" t="e">
        <f t="shared" ref="B104:L104" si="30">LEFT(B81, FIND("/",B81)-1) / RIGHT(B81, LEN(B81) - FIND("/", B81))</f>
        <v>#VALUE!</v>
      </c>
      <c r="C104" t="e">
        <f t="shared" si="30"/>
        <v>#VALUE!</v>
      </c>
      <c r="D104" t="e">
        <f t="shared" si="30"/>
        <v>#VALUE!</v>
      </c>
      <c r="E104" t="e">
        <f t="shared" si="30"/>
        <v>#VALUE!</v>
      </c>
      <c r="F104" t="e">
        <f t="shared" si="30"/>
        <v>#VALUE!</v>
      </c>
      <c r="G104" t="e">
        <f t="shared" si="30"/>
        <v>#VALUE!</v>
      </c>
      <c r="H104" t="e">
        <f t="shared" si="30"/>
        <v>#VALUE!</v>
      </c>
      <c r="I104" t="e">
        <f t="shared" si="30"/>
        <v>#VALUE!</v>
      </c>
      <c r="M104" t="e">
        <v>#VALUE!</v>
      </c>
      <c r="N104" t="e">
        <v>#VALUE!</v>
      </c>
      <c r="O104" t="e">
        <v>#VALUE!</v>
      </c>
      <c r="P104" t="e">
        <v>#VALUE!</v>
      </c>
      <c r="Q104" t="e">
        <v>#VALUE!</v>
      </c>
      <c r="R104" t="e">
        <v>#VALUE!</v>
      </c>
      <c r="S104" t="e">
        <v>#VALUE!</v>
      </c>
      <c r="T104" t="e">
        <v>#VALUE!</v>
      </c>
    </row>
    <row r="105" spans="2:23" x14ac:dyDescent="0.25">
      <c r="B105" t="e">
        <f t="shared" ref="B105:L105" si="31">LEFT(B82, FIND("/",B82)-1) / RIGHT(B82, LEN(B82) - FIND("/", B82))</f>
        <v>#VALUE!</v>
      </c>
      <c r="C105" t="e">
        <f t="shared" si="31"/>
        <v>#VALUE!</v>
      </c>
      <c r="D105" t="e">
        <f t="shared" si="31"/>
        <v>#VALUE!</v>
      </c>
      <c r="E105" t="e">
        <f t="shared" si="31"/>
        <v>#VALUE!</v>
      </c>
      <c r="F105" t="e">
        <f t="shared" si="31"/>
        <v>#VALUE!</v>
      </c>
      <c r="G105" t="e">
        <f t="shared" si="31"/>
        <v>#VALUE!</v>
      </c>
      <c r="H105" t="e">
        <f t="shared" si="31"/>
        <v>#VALUE!</v>
      </c>
      <c r="I105" t="e">
        <f t="shared" si="31"/>
        <v>#VALUE!</v>
      </c>
      <c r="M105" t="e">
        <v>#VALUE!</v>
      </c>
      <c r="N105" t="e">
        <v>#VALUE!</v>
      </c>
      <c r="O105" t="e">
        <v>#VALUE!</v>
      </c>
      <c r="P105" t="e">
        <v>#VALUE!</v>
      </c>
      <c r="Q105" t="e">
        <v>#VALUE!</v>
      </c>
      <c r="R105" t="e">
        <v>#VALUE!</v>
      </c>
      <c r="S105" t="e">
        <v>#VALUE!</v>
      </c>
      <c r="T105" t="e">
        <v>#VALUE!</v>
      </c>
    </row>
    <row r="106" spans="2:23" x14ac:dyDescent="0.25">
      <c r="B106">
        <f t="shared" ref="B106:L106" si="32">LEFT(B83, FIND("/",B83)-1) / RIGHT(B83, LEN(B83) - FIND("/", B83))</f>
        <v>0.49285714285714288</v>
      </c>
      <c r="C106">
        <f t="shared" si="32"/>
        <v>0.70149253731343286</v>
      </c>
      <c r="D106">
        <f t="shared" si="32"/>
        <v>0.53846153846153844</v>
      </c>
      <c r="E106">
        <f t="shared" si="32"/>
        <v>0.61111111111111116</v>
      </c>
      <c r="F106">
        <f t="shared" si="32"/>
        <v>0.81818181818181823</v>
      </c>
      <c r="G106">
        <f t="shared" si="32"/>
        <v>0.66666666666666663</v>
      </c>
      <c r="H106">
        <f t="shared" si="32"/>
        <v>0.6</v>
      </c>
      <c r="I106">
        <f t="shared" si="32"/>
        <v>0.66666666666666663</v>
      </c>
      <c r="M106">
        <v>0.49285714285714288</v>
      </c>
      <c r="N106">
        <v>0.70149253731343286</v>
      </c>
      <c r="O106">
        <v>0.53846153846153844</v>
      </c>
      <c r="P106">
        <v>0.61111111111111116</v>
      </c>
      <c r="Q106">
        <v>0.81818181818181823</v>
      </c>
      <c r="R106">
        <v>0.66666666666666663</v>
      </c>
      <c r="S106">
        <v>0.6</v>
      </c>
      <c r="T106">
        <v>0.66666666666666663</v>
      </c>
    </row>
    <row r="107" spans="2:23" x14ac:dyDescent="0.25">
      <c r="B107" t="e">
        <f t="shared" ref="B107:L107" si="33">LEFT(B84, FIND("/",B84)-1) / RIGHT(B84, LEN(B84) - FIND("/", B84))</f>
        <v>#VALUE!</v>
      </c>
      <c r="C107" t="e">
        <f t="shared" si="33"/>
        <v>#VALUE!</v>
      </c>
      <c r="D107" t="e">
        <f t="shared" si="33"/>
        <v>#VALUE!</v>
      </c>
      <c r="E107" t="e">
        <f t="shared" si="33"/>
        <v>#VALUE!</v>
      </c>
      <c r="F107" t="e">
        <f t="shared" si="33"/>
        <v>#VALUE!</v>
      </c>
      <c r="G107" t="e">
        <f t="shared" si="33"/>
        <v>#VALUE!</v>
      </c>
      <c r="H107" t="e">
        <f t="shared" si="33"/>
        <v>#VALUE!</v>
      </c>
      <c r="I107" t="e">
        <f t="shared" si="33"/>
        <v>#VALUE!</v>
      </c>
      <c r="M107" t="e">
        <v>#VALUE!</v>
      </c>
      <c r="N107" t="e">
        <v>#VALUE!</v>
      </c>
      <c r="O107" t="e">
        <v>#VALUE!</v>
      </c>
      <c r="P107" t="e">
        <v>#VALUE!</v>
      </c>
      <c r="Q107" t="e">
        <v>#VALUE!</v>
      </c>
      <c r="R107" t="e">
        <v>#VALUE!</v>
      </c>
      <c r="S107" t="e">
        <v>#VALUE!</v>
      </c>
      <c r="T107" t="e">
        <v>#VALUE!</v>
      </c>
    </row>
    <row r="108" spans="2:23" x14ac:dyDescent="0.25">
      <c r="B108" t="e">
        <f t="shared" ref="B108:L108" si="34">LEFT(B85, FIND("/",B85)-1) / RIGHT(B85, LEN(B85) - FIND("/", B85))</f>
        <v>#VALUE!</v>
      </c>
      <c r="C108" t="e">
        <f t="shared" si="34"/>
        <v>#VALUE!</v>
      </c>
      <c r="D108" t="e">
        <f t="shared" si="34"/>
        <v>#VALUE!</v>
      </c>
      <c r="E108" t="e">
        <f t="shared" si="34"/>
        <v>#VALUE!</v>
      </c>
      <c r="F108" t="e">
        <f t="shared" si="34"/>
        <v>#VALUE!</v>
      </c>
      <c r="G108" t="e">
        <f t="shared" si="34"/>
        <v>#VALUE!</v>
      </c>
      <c r="H108" t="e">
        <f t="shared" si="34"/>
        <v>#VALUE!</v>
      </c>
      <c r="I108" t="e">
        <f t="shared" si="34"/>
        <v>#VALUE!</v>
      </c>
      <c r="M108" t="e">
        <v>#VALUE!</v>
      </c>
      <c r="N108" t="e">
        <v>#VALUE!</v>
      </c>
      <c r="O108" t="e">
        <v>#VALUE!</v>
      </c>
      <c r="P108" t="e">
        <v>#VALUE!</v>
      </c>
      <c r="Q108" t="e">
        <v>#VALUE!</v>
      </c>
      <c r="R108" t="e">
        <v>#VALUE!</v>
      </c>
      <c r="S108" t="e">
        <v>#VALUE!</v>
      </c>
      <c r="T108" t="e">
        <v>#VALUE!</v>
      </c>
    </row>
    <row r="109" spans="2:23" x14ac:dyDescent="0.25">
      <c r="B109">
        <f t="shared" ref="B109:L109" si="35">LEFT(B86, FIND("/",B86)-1) / RIGHT(B86, LEN(B86) - FIND("/", B86))</f>
        <v>0.47093023255813954</v>
      </c>
      <c r="C109">
        <f t="shared" si="35"/>
        <v>0.55263157894736847</v>
      </c>
      <c r="D109">
        <f t="shared" si="35"/>
        <v>0.56756756756756754</v>
      </c>
      <c r="E109">
        <f t="shared" si="35"/>
        <v>0.78947368421052633</v>
      </c>
      <c r="F109">
        <f t="shared" si="35"/>
        <v>0.69230769230769229</v>
      </c>
      <c r="G109">
        <f t="shared" si="35"/>
        <v>0.77777777777777779</v>
      </c>
      <c r="H109">
        <f t="shared" si="35"/>
        <v>0.8</v>
      </c>
      <c r="I109">
        <f t="shared" si="35"/>
        <v>0.75</v>
      </c>
      <c r="M109">
        <v>0.47093023255813954</v>
      </c>
      <c r="N109">
        <v>0.55263157894736847</v>
      </c>
      <c r="O109">
        <v>0.56756756756756754</v>
      </c>
      <c r="P109">
        <v>0.78947368421052633</v>
      </c>
      <c r="Q109">
        <v>0.69230769230769229</v>
      </c>
      <c r="R109">
        <v>0.77777777777777779</v>
      </c>
      <c r="S109">
        <v>0.8</v>
      </c>
      <c r="T109">
        <v>0.75</v>
      </c>
    </row>
    <row r="112" spans="2:23" x14ac:dyDescent="0.25">
      <c r="B112">
        <v>0.40833333333333333</v>
      </c>
      <c r="C112" t="e">
        <v>#VALUE!</v>
      </c>
      <c r="D112" t="e">
        <v>#VALUE!</v>
      </c>
      <c r="E112">
        <v>0.40963855421686746</v>
      </c>
      <c r="F112" t="e">
        <v>#VALUE!</v>
      </c>
      <c r="G112" t="e">
        <v>#VALUE!</v>
      </c>
      <c r="H112">
        <v>0.45887445887445888</v>
      </c>
      <c r="I112" t="e">
        <v>#VALUE!</v>
      </c>
      <c r="J112" t="e">
        <v>#VALUE!</v>
      </c>
      <c r="K112">
        <v>0.35</v>
      </c>
      <c r="L112" t="e">
        <v>#VALUE!</v>
      </c>
      <c r="M112" t="e">
        <v>#VALUE!</v>
      </c>
      <c r="N112">
        <v>0.42016806722689076</v>
      </c>
      <c r="O112" t="e">
        <v>#VALUE!</v>
      </c>
      <c r="P112" t="e">
        <v>#VALUE!</v>
      </c>
      <c r="Q112">
        <v>0.38620689655172413</v>
      </c>
      <c r="R112" t="e">
        <v>#VALUE!</v>
      </c>
      <c r="S112" t="e">
        <v>#VALUE!</v>
      </c>
      <c r="T112">
        <v>0.49285714285714288</v>
      </c>
      <c r="U112" t="e">
        <v>#VALUE!</v>
      </c>
      <c r="V112" t="e">
        <v>#VALUE!</v>
      </c>
      <c r="W112">
        <v>0.47093023255813954</v>
      </c>
    </row>
    <row r="113" spans="2:23" x14ac:dyDescent="0.25">
      <c r="B113">
        <v>0.52380952380952384</v>
      </c>
      <c r="C113" t="e">
        <v>#VALUE!</v>
      </c>
      <c r="D113" t="e">
        <v>#VALUE!</v>
      </c>
      <c r="E113">
        <v>0.47457627118644069</v>
      </c>
      <c r="F113" t="e">
        <v>#VALUE!</v>
      </c>
      <c r="G113" t="e">
        <v>#VALUE!</v>
      </c>
      <c r="H113">
        <v>0.50505050505050508</v>
      </c>
      <c r="I113" t="e">
        <v>#VALUE!</v>
      </c>
      <c r="J113" t="e">
        <v>#VALUE!</v>
      </c>
      <c r="K113">
        <v>0.4838709677419355</v>
      </c>
      <c r="L113" t="e">
        <v>#VALUE!</v>
      </c>
      <c r="M113" t="e">
        <v>#VALUE!</v>
      </c>
      <c r="N113">
        <v>0.55813953488372092</v>
      </c>
      <c r="O113" t="e">
        <v>#VALUE!</v>
      </c>
      <c r="P113" t="e">
        <v>#VALUE!</v>
      </c>
      <c r="Q113">
        <v>0.61224489795918369</v>
      </c>
      <c r="R113" t="e">
        <v>#VALUE!</v>
      </c>
      <c r="S113" t="e">
        <v>#VALUE!</v>
      </c>
      <c r="T113">
        <v>0.70149253731343286</v>
      </c>
      <c r="U113" t="e">
        <v>#VALUE!</v>
      </c>
      <c r="V113" t="e">
        <v>#VALUE!</v>
      </c>
      <c r="W113">
        <v>0.55263157894736847</v>
      </c>
    </row>
    <row r="114" spans="2:23" x14ac:dyDescent="0.25">
      <c r="B114">
        <v>0.76470588235294112</v>
      </c>
      <c r="C114" t="e">
        <v>#VALUE!</v>
      </c>
      <c r="D114" t="e">
        <v>#VALUE!</v>
      </c>
      <c r="E114">
        <v>0.5</v>
      </c>
      <c r="F114" t="e">
        <v>#VALUE!</v>
      </c>
      <c r="G114" t="e">
        <v>#VALUE!</v>
      </c>
      <c r="H114">
        <v>0.55319148936170215</v>
      </c>
      <c r="I114" t="e">
        <v>#VALUE!</v>
      </c>
      <c r="J114" t="e">
        <v>#VALUE!</v>
      </c>
      <c r="K114">
        <v>0.75</v>
      </c>
      <c r="L114" t="e">
        <v>#VALUE!</v>
      </c>
      <c r="M114" t="e">
        <v>#VALUE!</v>
      </c>
      <c r="N114">
        <v>0.61904761904761907</v>
      </c>
      <c r="O114" t="e">
        <v>#VALUE!</v>
      </c>
      <c r="P114" t="e">
        <v>#VALUE!</v>
      </c>
      <c r="Q114">
        <v>0.59259259259259256</v>
      </c>
      <c r="R114" t="e">
        <v>#VALUE!</v>
      </c>
      <c r="S114" t="e">
        <v>#VALUE!</v>
      </c>
      <c r="T114">
        <v>0.53846153846153844</v>
      </c>
      <c r="U114" t="e">
        <v>#VALUE!</v>
      </c>
      <c r="V114" t="e">
        <v>#VALUE!</v>
      </c>
      <c r="W114">
        <v>0.56756756756756754</v>
      </c>
    </row>
    <row r="115" spans="2:23" x14ac:dyDescent="0.25">
      <c r="B115">
        <v>0.55555555555555558</v>
      </c>
      <c r="C115" t="e">
        <v>#VALUE!</v>
      </c>
      <c r="D115" t="e">
        <v>#VALUE!</v>
      </c>
      <c r="E115">
        <v>0.75</v>
      </c>
      <c r="F115" t="e">
        <v>#VALUE!</v>
      </c>
      <c r="G115" t="e">
        <v>#VALUE!</v>
      </c>
      <c r="H115">
        <v>0.5714285714285714</v>
      </c>
      <c r="I115" t="e">
        <v>#VALUE!</v>
      </c>
      <c r="J115" t="e">
        <v>#VALUE!</v>
      </c>
      <c r="K115">
        <v>0.375</v>
      </c>
      <c r="L115" t="e">
        <v>#VALUE!</v>
      </c>
      <c r="M115" t="e">
        <v>#VALUE!</v>
      </c>
      <c r="N115">
        <v>0.66666666666666663</v>
      </c>
      <c r="O115" t="e">
        <v>#VALUE!</v>
      </c>
      <c r="P115" t="e">
        <v>#VALUE!</v>
      </c>
      <c r="Q115">
        <v>0.54545454545454541</v>
      </c>
      <c r="R115" t="e">
        <v>#VALUE!</v>
      </c>
      <c r="S115" t="e">
        <v>#VALUE!</v>
      </c>
      <c r="T115">
        <v>0.61111111111111116</v>
      </c>
      <c r="U115" t="e">
        <v>#VALUE!</v>
      </c>
      <c r="V115" t="e">
        <v>#VALUE!</v>
      </c>
      <c r="W115">
        <v>0.78947368421052633</v>
      </c>
    </row>
    <row r="116" spans="2:23" x14ac:dyDescent="0.25">
      <c r="B116">
        <v>0.66666666666666663</v>
      </c>
      <c r="C116" t="e">
        <v>#VALUE!</v>
      </c>
      <c r="D116" t="e">
        <v>#VALUE!</v>
      </c>
      <c r="E116">
        <v>0.22222222222222221</v>
      </c>
      <c r="F116" t="e">
        <v>#VALUE!</v>
      </c>
      <c r="G116" t="e">
        <v>#VALUE!</v>
      </c>
      <c r="H116">
        <v>0.72727272727272729</v>
      </c>
      <c r="I116" t="e">
        <v>#VALUE!</v>
      </c>
      <c r="J116" t="e">
        <v>#VALUE!</v>
      </c>
      <c r="K116">
        <v>0.33333333333333331</v>
      </c>
      <c r="L116" t="e">
        <v>#VALUE!</v>
      </c>
      <c r="M116" t="e">
        <v>#VALUE!</v>
      </c>
      <c r="N116">
        <v>0.42857142857142855</v>
      </c>
      <c r="O116" t="e">
        <v>#VALUE!</v>
      </c>
      <c r="P116" t="e">
        <v>#VALUE!</v>
      </c>
      <c r="Q116">
        <v>0.6</v>
      </c>
      <c r="R116" t="e">
        <v>#VALUE!</v>
      </c>
      <c r="S116" t="e">
        <v>#VALUE!</v>
      </c>
      <c r="T116">
        <v>0.81818181818181823</v>
      </c>
      <c r="U116" t="e">
        <v>#VALUE!</v>
      </c>
      <c r="V116" t="e">
        <v>#VALUE!</v>
      </c>
      <c r="W116">
        <v>0.69230769230769229</v>
      </c>
    </row>
    <row r="117" spans="2:23" x14ac:dyDescent="0.25">
      <c r="F117" t="e">
        <v>#VALUE!</v>
      </c>
      <c r="G117" t="e">
        <v>#VALUE!</v>
      </c>
      <c r="H117">
        <v>0.5</v>
      </c>
      <c r="I117" t="e">
        <v>#VALUE!</v>
      </c>
      <c r="J117" t="e">
        <v>#VALUE!</v>
      </c>
      <c r="L117" t="e">
        <v>#VALUE!</v>
      </c>
      <c r="M117" t="e">
        <v>#VALUE!</v>
      </c>
      <c r="N117">
        <v>1</v>
      </c>
      <c r="O117" t="e">
        <v>#VALUE!</v>
      </c>
      <c r="P117" t="e">
        <v>#VALUE!</v>
      </c>
      <c r="Q117">
        <v>0.66666666666666663</v>
      </c>
      <c r="R117" t="e">
        <v>#VALUE!</v>
      </c>
      <c r="S117" t="e">
        <v>#VALUE!</v>
      </c>
      <c r="T117">
        <v>0.66666666666666663</v>
      </c>
      <c r="U117" t="e">
        <v>#VALUE!</v>
      </c>
      <c r="V117" t="e">
        <v>#VALUE!</v>
      </c>
      <c r="W117">
        <v>0.77777777777777779</v>
      </c>
    </row>
    <row r="118" spans="2:23" x14ac:dyDescent="0.25">
      <c r="F118" t="e">
        <v>#VALUE!</v>
      </c>
      <c r="G118" t="e">
        <v>#VALUE!</v>
      </c>
      <c r="H118">
        <v>0.33333333333333331</v>
      </c>
      <c r="I118" t="e">
        <v>#VALUE!</v>
      </c>
      <c r="J118" t="e">
        <v>#VALUE!</v>
      </c>
      <c r="L118" t="e">
        <v>#VALUE!</v>
      </c>
      <c r="M118" t="e">
        <v>#VALUE!</v>
      </c>
      <c r="N118">
        <v>0.66666666666666663</v>
      </c>
      <c r="O118" t="e">
        <v>#VALUE!</v>
      </c>
      <c r="P118" t="e">
        <v>#VALUE!</v>
      </c>
      <c r="R118" t="e">
        <v>#VALUE!</v>
      </c>
      <c r="S118" t="e">
        <v>#VALUE!</v>
      </c>
      <c r="T118">
        <v>0.6</v>
      </c>
      <c r="U118" t="e">
        <v>#VALUE!</v>
      </c>
      <c r="V118" t="e">
        <v>#VALUE!</v>
      </c>
      <c r="W118">
        <v>0.8</v>
      </c>
    </row>
    <row r="119" spans="2:23" x14ac:dyDescent="0.25">
      <c r="F119" t="e">
        <v>#VALUE!</v>
      </c>
      <c r="G119" t="e">
        <v>#VALUE!</v>
      </c>
      <c r="H119" t="e">
        <v>#DIV/0!</v>
      </c>
      <c r="I119" t="e">
        <v>#VALUE!</v>
      </c>
      <c r="J119" t="e">
        <v>#VALUE!</v>
      </c>
      <c r="L119" t="e">
        <v>#VALUE!</v>
      </c>
      <c r="M119" t="e">
        <v>#VALUE!</v>
      </c>
      <c r="O119" t="e">
        <v>#VALUE!</v>
      </c>
      <c r="P119" t="e">
        <v>#VALUE!</v>
      </c>
      <c r="R119" t="e">
        <v>#VALUE!</v>
      </c>
      <c r="S119" t="e">
        <v>#VALUE!</v>
      </c>
      <c r="T119">
        <v>0.66666666666666663</v>
      </c>
      <c r="U119" t="e">
        <v>#VALUE!</v>
      </c>
      <c r="V119" t="e">
        <v>#VALUE!</v>
      </c>
      <c r="W119">
        <v>0.75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Soares</dc:creator>
  <cp:lastModifiedBy>Dominic Soares</cp:lastModifiedBy>
  <dcterms:created xsi:type="dcterms:W3CDTF">2019-06-13T03:45:35Z</dcterms:created>
  <dcterms:modified xsi:type="dcterms:W3CDTF">2019-06-22T20:26:46Z</dcterms:modified>
</cp:coreProperties>
</file>